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645" windowWidth="16575" windowHeight="11340" firstSheet="4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Акт!$A$1:$E$107</definedName>
    <definedName name="_xlnm.Print_Area" localSheetId="3">'Акт (2)'!$A$1:$E$131</definedName>
    <definedName name="_xlnm.Print_Area" localSheetId="9">акт21!$A$1:$E$110</definedName>
    <definedName name="_xlnm.Print_Area" localSheetId="7">Лист1!$A$3:$E$109</definedName>
    <definedName name="_xlnm.Print_Area" localSheetId="5">Лист3!$A$2:$E$117</definedName>
  </definedNames>
  <calcPr calcId="145621"/>
</workbook>
</file>

<file path=xl/calcChain.xml><?xml version="1.0" encoding="utf-8"?>
<calcChain xmlns="http://schemas.openxmlformats.org/spreadsheetml/2006/main">
  <c r="E21" i="10" l="1"/>
  <c r="D18" i="10"/>
  <c r="F92" i="10" l="1"/>
  <c r="E22" i="10" l="1"/>
  <c r="E70" i="10" l="1"/>
  <c r="B70" i="10"/>
  <c r="D59" i="10" l="1"/>
  <c r="D19" i="10"/>
  <c r="D20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5" i="10"/>
  <c r="D46" i="10"/>
  <c r="D47" i="10"/>
  <c r="D48" i="10"/>
  <c r="D49" i="10"/>
  <c r="D50" i="10"/>
  <c r="D51" i="10"/>
  <c r="D52" i="10"/>
  <c r="D53" i="10"/>
  <c r="D54" i="10"/>
  <c r="D55" i="10"/>
  <c r="D57" i="10"/>
  <c r="D58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92" i="10"/>
  <c r="D91" i="10"/>
  <c r="D89" i="10"/>
  <c r="D87" i="10"/>
  <c r="D85" i="10"/>
  <c r="D27" i="10"/>
  <c r="D25" i="10"/>
  <c r="D23" i="10"/>
  <c r="D22" i="10"/>
  <c r="D21" i="10"/>
  <c r="D17" i="10"/>
  <c r="E44" i="10"/>
  <c r="E94" i="10" s="1"/>
  <c r="D94" i="10" s="1"/>
  <c r="B44" i="10"/>
  <c r="F18" i="9"/>
  <c r="F14" i="9"/>
  <c r="E95" i="10" l="1"/>
  <c r="E98" i="10" s="1"/>
  <c r="D44" i="10"/>
  <c r="F25" i="9"/>
  <c r="F22" i="9"/>
  <c r="F15" i="7"/>
  <c r="D86" i="8"/>
  <c r="D88" i="8"/>
  <c r="D89" i="8"/>
  <c r="D91" i="8"/>
  <c r="D84" i="8"/>
  <c r="D77" i="8"/>
  <c r="D69" i="8"/>
  <c r="D59" i="8"/>
  <c r="D41" i="8"/>
  <c r="D39" i="8"/>
  <c r="D40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60" i="8"/>
  <c r="D61" i="8"/>
  <c r="D62" i="8"/>
  <c r="D63" i="8"/>
  <c r="D65" i="8"/>
  <c r="D66" i="8"/>
  <c r="D67" i="8"/>
  <c r="D68" i="8"/>
  <c r="D70" i="8"/>
  <c r="D71" i="8"/>
  <c r="D72" i="8"/>
  <c r="D73" i="8"/>
  <c r="D74" i="8"/>
  <c r="D75" i="8"/>
  <c r="D76" i="8"/>
  <c r="D78" i="8"/>
  <c r="D79" i="8"/>
  <c r="D80" i="8"/>
  <c r="D81" i="8"/>
  <c r="D82" i="8"/>
  <c r="D38" i="8"/>
  <c r="D25" i="8"/>
  <c r="D20" i="8"/>
  <c r="D21" i="8"/>
  <c r="D22" i="8"/>
  <c r="D23" i="8"/>
  <c r="D24" i="8"/>
  <c r="D26" i="8"/>
  <c r="D27" i="8"/>
  <c r="D28" i="8"/>
  <c r="D30" i="8"/>
  <c r="D32" i="8"/>
  <c r="D34" i="8"/>
  <c r="D36" i="8"/>
  <c r="D19" i="8"/>
  <c r="F23" i="9" l="1"/>
  <c r="F24" i="9" s="1"/>
  <c r="E93" i="8"/>
  <c r="D93" i="8" s="1"/>
  <c r="E94" i="8" l="1"/>
  <c r="F23" i="7" s="1"/>
  <c r="F19" i="7"/>
  <c r="F18" i="7" s="1"/>
  <c r="F22" i="7" s="1"/>
  <c r="F14" i="7"/>
  <c r="F24" i="7" l="1"/>
  <c r="F25" i="7"/>
  <c r="E21" i="3" l="1"/>
  <c r="E102" i="3" s="1"/>
  <c r="D50" i="3" l="1"/>
  <c r="F19" i="6" l="1"/>
  <c r="F15" i="6"/>
  <c r="E103" i="3"/>
  <c r="D83" i="3"/>
  <c r="F23" i="6" l="1"/>
  <c r="D102" i="3"/>
  <c r="D99" i="3"/>
  <c r="D97" i="3"/>
  <c r="D95" i="3"/>
  <c r="D86" i="3"/>
  <c r="D49" i="3"/>
  <c r="D20" i="3"/>
  <c r="D21" i="3"/>
  <c r="D22" i="3"/>
  <c r="D24" i="3"/>
  <c r="D26" i="3"/>
  <c r="D28" i="3"/>
  <c r="D29" i="3"/>
  <c r="D19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51" i="3"/>
  <c r="D52" i="3"/>
  <c r="D53" i="3"/>
  <c r="D54" i="3"/>
  <c r="D55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4" i="3"/>
  <c r="D85" i="3"/>
  <c r="D87" i="3"/>
  <c r="D88" i="3"/>
  <c r="D89" i="3"/>
  <c r="D90" i="3"/>
  <c r="D91" i="3"/>
  <c r="D92" i="3"/>
  <c r="D93" i="3"/>
  <c r="D31" i="3"/>
  <c r="F18" i="6"/>
  <c r="F22" i="6" s="1"/>
  <c r="F14" i="6"/>
  <c r="F24" i="6" l="1"/>
  <c r="F25" i="6"/>
  <c r="D106" i="5"/>
  <c r="D108" i="5"/>
  <c r="D109" i="5"/>
  <c r="D111" i="5"/>
  <c r="D104" i="5"/>
  <c r="D78" i="5"/>
  <c r="D76" i="5"/>
  <c r="D65" i="5"/>
  <c r="D50" i="5"/>
  <c r="E33" i="5"/>
  <c r="D33" i="5" s="1"/>
  <c r="D25" i="5"/>
  <c r="D27" i="5"/>
  <c r="D29" i="5"/>
  <c r="D31" i="5"/>
  <c r="D24" i="5"/>
  <c r="D12" i="5"/>
  <c r="D11" i="5"/>
  <c r="D7" i="5"/>
  <c r="D10" i="5"/>
  <c r="D13" i="5"/>
  <c r="D14" i="5"/>
  <c r="D15" i="5"/>
  <c r="D16" i="5"/>
  <c r="D17" i="5"/>
  <c r="D18" i="5"/>
  <c r="D19" i="5"/>
  <c r="D20" i="5"/>
  <c r="D21" i="5"/>
  <c r="D22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1" i="5"/>
  <c r="D52" i="5"/>
  <c r="D53" i="5"/>
  <c r="D54" i="5"/>
  <c r="D55" i="5"/>
  <c r="D57" i="5"/>
  <c r="D58" i="5"/>
  <c r="D59" i="5"/>
  <c r="D60" i="5"/>
  <c r="D61" i="5"/>
  <c r="D62" i="5"/>
  <c r="D63" i="5"/>
  <c r="D64" i="5"/>
  <c r="D66" i="5"/>
  <c r="D67" i="5"/>
  <c r="D68" i="5"/>
  <c r="D69" i="5"/>
  <c r="D70" i="5"/>
  <c r="D71" i="5"/>
  <c r="D72" i="5"/>
  <c r="D73" i="5"/>
  <c r="D74" i="5"/>
  <c r="D80" i="5"/>
  <c r="D81" i="5"/>
  <c r="D82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9" i="5"/>
  <c r="E113" i="5" l="1"/>
  <c r="D113" i="5" s="1"/>
  <c r="F16" i="4"/>
  <c r="F14" i="4"/>
  <c r="F13" i="4"/>
  <c r="F19" i="4"/>
  <c r="F15" i="4"/>
  <c r="F23" i="4" l="1"/>
  <c r="E114" i="5"/>
  <c r="F24" i="4" s="1"/>
  <c r="F25" i="4" s="1"/>
  <c r="F26" i="4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C36" i="2"/>
  <c r="E89" i="1" s="1"/>
  <c r="D36" i="2"/>
  <c r="B35" i="2" l="1"/>
  <c r="E90" i="1"/>
  <c r="B36" i="2"/>
  <c r="E37" i="2" s="1"/>
  <c r="D89" i="1"/>
  <c r="D87" i="1"/>
  <c r="D85" i="1"/>
  <c r="D83" i="1"/>
  <c r="D81" i="1"/>
  <c r="D80" i="1"/>
  <c r="D78" i="1"/>
  <c r="D77" i="1"/>
  <c r="D76" i="1"/>
  <c r="D75" i="1"/>
  <c r="D74" i="1"/>
  <c r="D73" i="1"/>
  <c r="D72" i="1"/>
  <c r="D71" i="1"/>
  <c r="D69" i="1"/>
  <c r="D68" i="1"/>
  <c r="D67" i="1"/>
  <c r="D66" i="1"/>
  <c r="D64" i="1"/>
  <c r="D62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2" i="1"/>
  <c r="D20" i="1"/>
  <c r="D19" i="1"/>
  <c r="D18" i="1"/>
  <c r="D17" i="1"/>
  <c r="D15" i="1"/>
  <c r="D13" i="1"/>
  <c r="D11" i="1"/>
  <c r="D10" i="1"/>
  <c r="D9" i="1"/>
  <c r="D7" i="1"/>
</calcChain>
</file>

<file path=xl/sharedStrings.xml><?xml version="1.0" encoding="utf-8"?>
<sst xmlns="http://schemas.openxmlformats.org/spreadsheetml/2006/main" count="1251" uniqueCount="420">
  <si>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</si>
  <si>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</si>
  <si>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</si>
  <si>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</si>
  <si>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</si>
  <si>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</si>
  <si>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</si>
  <si>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</si>
  <si>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</si>
  <si>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</si>
  <si>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</si>
  <si>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</si>
  <si>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</si>
  <si>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</si>
  <si>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</si>
  <si>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</si>
  <si>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</si>
  <si>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</si>
  <si>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</si>
  <si>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</si>
  <si>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</si>
  <si>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</si>
  <si>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</si>
  <si>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</si>
  <si>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</si>
  <si>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</si>
  <si>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</si>
  <si>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</si>
  <si>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</si>
  <si>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</si>
  <si>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</si>
  <si>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</si>
  <si>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</si>
  <si>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</si>
  <si>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</si>
  <si>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</si>
  <si>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</si>
  <si>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</si>
  <si>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</si>
  <si>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</si>
  <si>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</si>
  <si>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</si>
  <si>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</si>
  <si>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</si>
  <si>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</si>
  <si>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</si>
  <si>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</si>
  <si>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</si>
  <si>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</si>
  <si>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</si>
  <si>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</si>
  <si>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</si>
  <si>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</si>
  <si>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</si>
  <si>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</si>
  <si>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</si>
  <si>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</si>
  <si>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</si>
  <si>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</si>
  <si>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</si>
  <si>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</si>
  <si>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</si>
  <si>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</si>
  <si>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</si>
  <si>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</si>
  <si>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</si>
  <si>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</si>
  <si>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</si>
  <si>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</si>
  <si>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</si>
  <si>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</si>
  <si>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</si>
  <si>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</si>
  <si>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</si>
  <si>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</si>
  <si>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</si>
  <si>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</si>
  <si>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</si>
  <si>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кровли от снега толщ. 10 см, сбивание сосулей</t>
  </si>
  <si>
    <t>1 м 2 основания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</si>
  <si>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</si>
  <si>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</si>
  <si>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</si>
  <si>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</si>
  <si>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1 участок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</si>
  <si>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</si>
  <si>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</si>
  <si>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</si>
  <si>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 xml:space="preserve">     Постановка заклепок в местах соединения труб</t>
  </si>
  <si>
    <t>Обслуживание ОДПУ</t>
  </si>
  <si>
    <t xml:space="preserve">     Валка, обрезка  деревьев с вывозом</t>
  </si>
  <si>
    <t xml:space="preserve">     Техническое обслуживание ОДПУ</t>
  </si>
  <si>
    <t>Ежемесячно</t>
  </si>
  <si>
    <t xml:space="preserve">     Смена отдельных участков трубопроводов диаметром: 15 мм</t>
  </si>
  <si>
    <t xml:space="preserve">     Вывоз листвы и смета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</si>
  <si>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</si>
  <si>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</si>
  <si>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</si>
  <si>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</si>
  <si>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</si>
  <si>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</si>
  <si>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>1 соединение</t>
  </si>
  <si>
    <t xml:space="preserve">     Смена стекол в деревянных переплетах при площади стекла  до: 0,25 м</t>
  </si>
  <si>
    <t>100 м2</t>
  </si>
  <si>
    <t>Вывоз и утилизация ТКО для нежилых помещений</t>
  </si>
  <si>
    <t>ГВС на содержание общ. имущества</t>
  </si>
  <si>
    <t>Отведение сточных вод на содержание общ. им-ва</t>
  </si>
  <si>
    <t>Техническое обслуживание нежилых помещений</t>
  </si>
  <si>
    <t>ХВС на содержание общ. имущества</t>
  </si>
  <si>
    <t>Электрическая энергия на содержание общ. имущества</t>
  </si>
  <si>
    <t>Аренда общего имущества МКД</t>
  </si>
  <si>
    <t>Изготовление плана благоустройства</t>
  </si>
  <si>
    <t>Расходы на истребование задолженности по оплате жилых помещений</t>
  </si>
  <si>
    <t xml:space="preserve">     Изготовление плана благоустройства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</si>
  <si>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</si>
  <si>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</si>
  <si>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</si>
  <si>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</si>
  <si>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</si>
  <si>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>100 приборов</t>
  </si>
  <si>
    <t xml:space="preserve">     Ремонт смывных бачков типа "Компакт"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</si>
  <si>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</si>
  <si>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</si>
  <si>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Очистка кровли от снега толщ. 10 см, сбивание сосулей (вышка)</t>
  </si>
  <si>
    <t xml:space="preserve">     Перенавеска водосточных труб.</t>
  </si>
  <si>
    <t xml:space="preserve">     Смена дверных приборов: навесного замка</t>
  </si>
  <si>
    <t xml:space="preserve">     Истребование дебиторской задолженности</t>
  </si>
  <si>
    <t xml:space="preserve">     Ручная газовая резка круглой стали диаметром до 24 мм Срезка замка, кронштейна, штырей</t>
  </si>
  <si>
    <t>Вознаграждение председателю совета дома</t>
  </si>
  <si>
    <t>Обслуживание ВДГО</t>
  </si>
  <si>
    <t>Уборка чердаков и подвалов</t>
  </si>
  <si>
    <t xml:space="preserve">     Демонтаж-монтаж смывного бачка типа "Компакт"</t>
  </si>
  <si>
    <t xml:space="preserve">     Устранение течи из гибких подводок присоединения санитарных приборов</t>
  </si>
  <si>
    <t xml:space="preserve">     Осмотр квартир</t>
  </si>
  <si>
    <t xml:space="preserve">     Смена дверных приборов: пружин</t>
  </si>
  <si>
    <t xml:space="preserve">     Изоляция трубопровода матами с совмещенным покрывным  слоем</t>
  </si>
  <si>
    <t>1 м3</t>
  </si>
  <si>
    <t xml:space="preserve">     Очистка чердаков и подвалов</t>
  </si>
  <si>
    <t xml:space="preserve">     Осмотр системы центрального отопления, устройств в чердачных и подвальных помещениях.</t>
  </si>
  <si>
    <t xml:space="preserve">     Проверка исправности канализационных вытяжек (по жалобе)</t>
  </si>
  <si>
    <t xml:space="preserve">     Заделка выбоин в цементных полах площадью до: 0,5 м2</t>
  </si>
  <si>
    <t>100 мест</t>
  </si>
  <si>
    <t xml:space="preserve">     Смена прокладки сифона на пластмассовых трубопроводах</t>
  </si>
  <si>
    <t xml:space="preserve">     Закрытие подвальных окон и люков (прим)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</si>
  <si>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</si>
  <si>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</si>
  <si>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Демонтаж-монтаж клапанов обратных муфтовых д: 40 мм (с ремонтом)</t>
  </si>
  <si>
    <t xml:space="preserve">     Установка заглушек на трубопроводах д. до 100мм</t>
  </si>
  <si>
    <t xml:space="preserve">     Заделка выбоин в цементных полах площадью до: 0,25 м2</t>
  </si>
  <si>
    <t xml:space="preserve">     Окраска масляными составами ранее окрашенных металлических решеток и оград без рельефа за 2 раза</t>
  </si>
  <si>
    <t xml:space="preserve">     Ремонт дверных коробок узких: в деревянных стенах без снятия полотен</t>
  </si>
  <si>
    <t>10 коробок</t>
  </si>
  <si>
    <t xml:space="preserve">     Ручная дуговая сварка стыков соединений с накладками из стержней</t>
  </si>
  <si>
    <t xml:space="preserve">     Смена частей канализационного стояка над кровлей: патрубка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</si>
  <si>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8 квартала 76.</t>
  </si>
  <si>
    <t>АКТ № 76/8-2017</t>
  </si>
  <si>
    <t>на общую сумму 620 755,43 (Шестьсот двадцать тысяч семьсот пятьдесят пять) рублей 43 коп.</t>
  </si>
  <si>
    <t>Отчет по бюджету № 76/8-2017</t>
  </si>
  <si>
    <t>Долг за выполненные работы на 01.01.2017 г.</t>
  </si>
  <si>
    <t>Резерв (доходы за минусом расходов) на  01.01.2018 г. -  2 514,69 руб.</t>
  </si>
  <si>
    <t>Задолженность по оплате за содержание и текущий ремонт на 01.01.2018 г. -  403 875,83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</si>
  <si>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</si>
  <si>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</si>
  <si>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</si>
  <si>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</si>
  <si>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</si>
  <si>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</si>
  <si>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</si>
  <si>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</si>
  <si>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</si>
  <si>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</si>
  <si>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</si>
  <si>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</si>
  <si>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</si>
  <si>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</si>
  <si>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</si>
  <si>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</si>
  <si>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</si>
  <si>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</si>
  <si>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</si>
  <si>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</si>
  <si>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</si>
  <si>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</si>
  <si>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</si>
  <si>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</si>
  <si>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</si>
  <si>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</si>
  <si>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76/8-2018</t>
  </si>
  <si>
    <t>Корректировка бюджета за 2017 год</t>
  </si>
  <si>
    <t xml:space="preserve">     Санитарная обработка деревьев</t>
  </si>
  <si>
    <t xml:space="preserve">     Валка деревьев в городских условиях: (липа, сосна, кедр, тополь) д. более 300мм</t>
  </si>
  <si>
    <t xml:space="preserve">     Вывозка порубочных остатков на расстояние 22 км (класс груза 3)</t>
  </si>
  <si>
    <t>т</t>
  </si>
  <si>
    <t xml:space="preserve">     Завоз песка, ПГС, щебня, земли</t>
  </si>
  <si>
    <t xml:space="preserve">     Окраска горки-домика</t>
  </si>
  <si>
    <t xml:space="preserve">     Окраска деревянного домика-песочницы</t>
  </si>
  <si>
    <t xml:space="preserve">     Окраска известковыми составами: по кирпичу и бетону (бордюр. столбики, столбы)</t>
  </si>
  <si>
    <t xml:space="preserve">     Окраска качели-балансир</t>
  </si>
  <si>
    <t xml:space="preserve">     Окраска МАФ по дереву - штахетный забор</t>
  </si>
  <si>
    <t xml:space="preserve">     Окраска скамейки без спинки</t>
  </si>
  <si>
    <t xml:space="preserve">     Окраска урны</t>
  </si>
  <si>
    <t xml:space="preserve">     Погрузка порубочных остатков</t>
  </si>
  <si>
    <t xml:space="preserve">     Приварка шарнира, скобы, приварка швов на МАФ</t>
  </si>
  <si>
    <t xml:space="preserve">     Утилизация ТБО</t>
  </si>
  <si>
    <t xml:space="preserve">     Вознаграждение председателю совета дома</t>
  </si>
  <si>
    <t xml:space="preserve">     Вознаграждение председателю совета дома 2017 год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</si>
  <si>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</si>
  <si>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</si>
  <si>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</si>
  <si>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</si>
  <si>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Осмотр выпусков канализации  (засоры, подпоры) прим.</t>
  </si>
  <si>
    <t xml:space="preserve">     Осмотр подъездов, подвального помещения - по жалобе</t>
  </si>
  <si>
    <t xml:space="preserve">     Осмотр, проверка работы приборов ИТП</t>
  </si>
  <si>
    <t xml:space="preserve">     Переборка сборки диаметром: 20 мм</t>
  </si>
  <si>
    <t xml:space="preserve">     Промывка выпусков канализации (устранение засора)</t>
  </si>
  <si>
    <t xml:space="preserve">     Регулировка системы отопления</t>
  </si>
  <si>
    <t xml:space="preserve">     Ремонт смесителя без душа, без снятия с места, смена прокладок</t>
  </si>
  <si>
    <t xml:space="preserve">     Закрытие слуховых окон и люков выхода на кровлю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</si>
  <si>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</si>
  <si>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</si>
  <si>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М. Ремонт слухового окна (пристрожка, укрепление)</t>
  </si>
  <si>
    <t xml:space="preserve">     Открытие подвальных окон</t>
  </si>
  <si>
    <t>10 м2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</si>
  <si>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</si>
  <si>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</si>
  <si>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>м</t>
  </si>
  <si>
    <t xml:space="preserve">     Плановые проверки вентиляционных каналов и оголовков</t>
  </si>
  <si>
    <t xml:space="preserve">     Смена дверных приборов: накладка дверная</t>
  </si>
  <si>
    <t xml:space="preserve">     Смена оконных приборов: завертки форточные</t>
  </si>
  <si>
    <t xml:space="preserve">     Смена стекол в деревянных переплетах при площади стекла  до: 0,5 м</t>
  </si>
  <si>
    <t xml:space="preserve">     Укрепление дверных приборов: петли (шарниры), шпингалеты, ручки накладные</t>
  </si>
  <si>
    <t xml:space="preserve">     Осмотр замеры рамок холодной воды</t>
  </si>
  <si>
    <t>чел.-ч</t>
  </si>
  <si>
    <t xml:space="preserve">     Ремонт, укрепление металлических ограждении</t>
  </si>
  <si>
    <t xml:space="preserve">     Смена вентилей Д-15</t>
  </si>
  <si>
    <t xml:space="preserve">     Демонтаж-монтаж жалюзийных решеток</t>
  </si>
  <si>
    <t xml:space="preserve">     Железнение цементных покрытий</t>
  </si>
  <si>
    <t xml:space="preserve">     Монтаж п/ящиков (1 блок, 4 секции)</t>
  </si>
  <si>
    <t xml:space="preserve">     Обрамление ступеней угловой сталью</t>
  </si>
  <si>
    <t xml:space="preserve">     Приготовление тяжелого бетона: на гравии класса В20 (М250)</t>
  </si>
  <si>
    <t>100 м3</t>
  </si>
  <si>
    <t xml:space="preserve">     Разборка покрытий полов: цементных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</si>
  <si>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</si>
  <si>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и восстановление герметизации дверных и оконных проемов монтажной пеной</t>
  </si>
  <si>
    <t xml:space="preserve">     Ремонт существующего крыльца железобетоном</t>
  </si>
  <si>
    <t xml:space="preserve">     Ремонт штукатурки цоколя площадью отдельных мест до 5м2 толщиной слоя до 20 мм</t>
  </si>
  <si>
    <t xml:space="preserve">     Ремонт, укрепление перегородки</t>
  </si>
  <si>
    <t xml:space="preserve">     Смена дверных приборов: ручки-скобы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</si>
  <si>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</si>
  <si>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</si>
  <si>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Установка дверных полотен: внутренних межкомнатных</t>
  </si>
  <si>
    <t xml:space="preserve">     Устройство чистых перегородок</t>
  </si>
  <si>
    <t xml:space="preserve">     Устройство штакетного забора.</t>
  </si>
  <si>
    <t xml:space="preserve">     Устройство: трапов ходовых на крыльце</t>
  </si>
  <si>
    <t>100 п. м ходов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</si>
  <si>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</si>
  <si>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</si>
  <si>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1 дерево</t>
  </si>
  <si>
    <t>По договору</t>
  </si>
  <si>
    <t>По плану</t>
  </si>
  <si>
    <t>По тарифу</t>
  </si>
  <si>
    <t>АКТ № 76/8-2018</t>
  </si>
  <si>
    <t>"31" марта 2019 г.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</si>
  <si>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</si>
  <si>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</si>
  <si>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652 360.62 руб. (Шестьсот пятьдесят две тысячи триста шестьдесят рублей 62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</si>
  <si>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</si>
  <si>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</si>
  <si>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</si>
  <si>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</si>
  <si>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</si>
  <si>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</si>
  <si>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</si>
  <si>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</si>
  <si>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</si>
  <si>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</si>
  <si>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</si>
  <si>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</si>
  <si>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</si>
  <si>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</si>
  <si>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</si>
  <si>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</si>
  <si>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</si>
  <si>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</si>
  <si>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</si>
  <si>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Демонтаж- монтаж кранов: водоразборных и туалетных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</si>
  <si>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</si>
  <si>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20 мм</t>
  </si>
  <si>
    <t xml:space="preserve">     Смена отдельных участков трубопроводов канализации из полиет. труб высокой пл-ти: гориз. д 50 мм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</si>
  <si>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</si>
  <si>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</si>
  <si>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</si>
  <si>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Откачка воды из ливневки, приямка. дренажного колодца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</si>
  <si>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</si>
  <si>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</si>
  <si>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</si>
  <si>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</si>
  <si>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Смена заглушек на обратный клапан АЭРАТОР диаметром: до 50 мм</t>
  </si>
  <si>
    <t>Обслуживание и текущий ремонт конструктивных элементов</t>
  </si>
  <si>
    <t xml:space="preserve">     Заделка подвальных окон: (изовером, пенопропиленом и тд)</t>
  </si>
  <si>
    <t xml:space="preserve">     Окраска фасадов ВДК с подготовкой</t>
  </si>
  <si>
    <t xml:space="preserve">     Окраска цементным молочком за 1 раз ранее окрашенных фасадов</t>
  </si>
  <si>
    <t xml:space="preserve">     Окраска эмалевыми составами по дереву с подготовкой поверхности: заполнений дверных проемов</t>
  </si>
  <si>
    <t xml:space="preserve">     Ремонт дверных полотен</t>
  </si>
  <si>
    <t xml:space="preserve">     Ремонт и восстановление герметизации стыков мастикой</t>
  </si>
  <si>
    <t xml:space="preserve">     Ремонт штакетного забора.</t>
  </si>
  <si>
    <t xml:space="preserve">     Ремонт штукатурки  фасадов с грунтовкой (вывалы)</t>
  </si>
  <si>
    <t xml:space="preserve">     Смена воронки с вышки</t>
  </si>
  <si>
    <t xml:space="preserve">     Смена дверных приборов: шпингалеты</t>
  </si>
  <si>
    <t xml:space="preserve">     Смена мелких покрытий из листовой стали.</t>
  </si>
  <si>
    <t xml:space="preserve">     Смена обделок из листовой стали поясков, сандриков, отливов, карнизов шириной до: 0,7 мм</t>
  </si>
  <si>
    <t xml:space="preserve">     Снятие дверных полотен</t>
  </si>
  <si>
    <t xml:space="preserve">     Снятие многослойных лакокрасочных покрытий: с дверных полотен</t>
  </si>
  <si>
    <t xml:space="preserve">     Демонтаж прямых звеньев водосточных труб</t>
  </si>
  <si>
    <t xml:space="preserve">     Демонтаж ухватов для водосточных труб</t>
  </si>
  <si>
    <t xml:space="preserve">     Заделка подвальных окон: фанерой</t>
  </si>
  <si>
    <t xml:space="preserve">     Очистка  кровли от снега, сбивание сосулей вышка</t>
  </si>
  <si>
    <t>1 м 1 основания</t>
  </si>
  <si>
    <t xml:space="preserve">     Очистка желобов и кровли от снега, сбивание сосулей</t>
  </si>
  <si>
    <t xml:space="preserve">     Очистка канализационного стояка от наледи</t>
  </si>
  <si>
    <t xml:space="preserve">     Проверка исправности канализационных вытяжек</t>
  </si>
  <si>
    <t>1 кв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</si>
  <si>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</si>
  <si>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</si>
  <si>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</si>
  <si>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</si>
  <si>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76/8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</si>
  <si>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</si>
  <si>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По договоу </t>
  </si>
  <si>
    <t>По графику</t>
  </si>
  <si>
    <t xml:space="preserve">                          ________________________________________      ____________________________________</t>
  </si>
  <si>
    <t>Период: с 01.01.2019 по 31.12.2019 года.</t>
  </si>
  <si>
    <t xml:space="preserve">     Очистка желобов от мусора: вручную (при расчете 1 кг. мусора = 3 м 1 желоба)</t>
  </si>
  <si>
    <t>Отчет по бюджету № 76/8-2019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</si>
  <si>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</si>
  <si>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529144.10 руб. (Пятьсот двадцать девять тысяч сто сорок четыре рубля 10 копеек)</t>
  </si>
  <si>
    <t xml:space="preserve">Исполнитель -           Директор ООО "ТРЭК" Плотников А.А. </t>
  </si>
  <si>
    <t>Отчет по бюджету № 76/8-2020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</si>
  <si>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</si>
  <si>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</si>
  <si>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</si>
  <si>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без корчевки пня м-лиственных, тв-лиственных пород (кроме тополя) д.ствола до 24 см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</si>
  <si>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</si>
  <si>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</si>
  <si>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МАФ (песочницы, скамейки, качели, турники и т.д.)</t>
  </si>
  <si>
    <t xml:space="preserve">     Ремонт деревянной катальной горки (Прим)</t>
  </si>
  <si>
    <t>100 м досок</t>
  </si>
  <si>
    <t>Дезинсекция и дератизация</t>
  </si>
  <si>
    <t xml:space="preserve">     Замена сборки Д-20 без спускника</t>
  </si>
  <si>
    <t xml:space="preserve">     Замена шарового крана Д-40 под приварку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</si>
  <si>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</si>
  <si>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</si>
  <si>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Смена отдельных участков трубопроводов диаметром: 32 мм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</si>
  <si>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</si>
  <si>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</si>
  <si>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Демонтаж вентелей, задвижек диаметром: до 100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</si>
  <si>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</si>
  <si>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</si>
  <si>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</si>
  <si>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</si>
  <si>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Изготовление щита из доски б/у</t>
  </si>
  <si>
    <t xml:space="preserve">     Окраска клеевыми составами</t>
  </si>
  <si>
    <t xml:space="preserve">     Окраска масляными составами поручней и решеток перильного ограждения</t>
  </si>
  <si>
    <t xml:space="preserve">     Переустановка перильного ограждения крыльца</t>
  </si>
  <si>
    <t xml:space="preserve">     Покрытие поверхностей грунтовкой глубокого проникновения: за 1 раз потолков</t>
  </si>
  <si>
    <t xml:space="preserve">     Ремонт штукатурки лестничных маршей и площадок.</t>
  </si>
  <si>
    <t xml:space="preserve">     Очистка  кровли от снега толщ. 10см, сбивание сосулей вышка</t>
  </si>
  <si>
    <t xml:space="preserve">     Ремонт (укрепление) конструкций дверей металлических</t>
  </si>
  <si>
    <t xml:space="preserve">     Укладка (установка) щитов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</si>
  <si>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</si>
  <si>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</si>
  <si>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</si>
  <si>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Устройство козырька над входом в подъезд</t>
  </si>
  <si>
    <t xml:space="preserve">Исполнитель -           Директор ООО "ТРЭК", Плотников А.А. </t>
  </si>
  <si>
    <t xml:space="preserve">           2. Всего за период с "01"января 2020 г. по "31"декабря 2020 г. выполнено работ на общую сумму 576432.26 руб. (Пятьсот семьдесят шесть тысяч четыреста тридцать два рубля 26 копеек)</t>
  </si>
  <si>
    <t xml:space="preserve">                         ___________________________________________      ____________________________________</t>
  </si>
  <si>
    <t xml:space="preserve">     Опрессовка тепловых узлов</t>
  </si>
  <si>
    <t>31 марта 2022 г.</t>
  </si>
  <si>
    <t xml:space="preserve">     Укрепление колпаков на дымовых и вентиляционных трубах в один канал</t>
  </si>
  <si>
    <t xml:space="preserve">     Ремонт штакетного забора</t>
  </si>
  <si>
    <t xml:space="preserve">     Устройство скамейки без спинки с окраской</t>
  </si>
  <si>
    <t xml:space="preserve">     Дезинсекция и дератизация</t>
  </si>
  <si>
    <t xml:space="preserve">     Монтаж решеток на подвальные окна, приямки, загрузочные люки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</si>
  <si>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</si>
  <si>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</si>
  <si>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Смена отдельных участков трубопроводов канализации из полиет. труб высокой пл-ти: вертик. д 50 мм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</si>
  <si>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</si>
  <si>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Установка заглушек на трубопроводах д. до 50мм</t>
  </si>
  <si>
    <t xml:space="preserve">     Установка крышки люка</t>
  </si>
  <si>
    <t xml:space="preserve">     Осмотр и устранение мелких неисправностей на РХВ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</si>
  <si>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</si>
  <si>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</si>
  <si>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</si>
  <si>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Демонтаж МАФ (деревянные)</t>
  </si>
  <si>
    <t xml:space="preserve">     Окраска масляными составами  по дереву: доски объявления</t>
  </si>
  <si>
    <t xml:space="preserve">     Предоставлении справки о макросейсмической информации</t>
  </si>
  <si>
    <t xml:space="preserve">     Ремонт козырьков над подъездом (сварка)</t>
  </si>
  <si>
    <t xml:space="preserve">     Смена дверных приборов: навесного замка-краб</t>
  </si>
  <si>
    <t xml:space="preserve">     Установка досок объявлений с изготовлением</t>
  </si>
  <si>
    <t xml:space="preserve">     Закрытие окна с вышки</t>
  </si>
  <si>
    <t xml:space="preserve">     Осмотр кровли, чердака, люков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</si>
  <si>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</si>
  <si>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</si>
  <si>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</si>
  <si>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</si>
  <si>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</si>
  <si>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</si>
  <si>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Очистка кровли от снега,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</si>
  <si>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</si>
  <si>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петли</t>
  </si>
  <si>
    <t xml:space="preserve">     Укрепление козырька над входной дверью в подъезд</t>
  </si>
  <si>
    <t xml:space="preserve">     Установка дверных приборов: навесного замка</t>
  </si>
  <si>
    <t>461277.96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</si>
  <si>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</si>
  <si>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</si>
  <si>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</si>
  <si>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</si>
  <si>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Отчет по бюджету № 76/8-2021</t>
  </si>
  <si>
    <t>Период: с 01.01.2021 по 31.12.2021 года.</t>
  </si>
  <si>
    <t>Пятьсот  пятнадцать тысяч триста сорок шесть рублей 70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</si>
</sst>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6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2" fontId="14" fillId="2" borderId="8" xfId="0" applyNumberFormat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10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3" fillId="0" borderId="0" xfId="1" applyFont="1" applyAlignment="1">
      <alignment horizontal="right"/>
    </xf>
    <xf numFmtId="164" fontId="4" fillId="0" borderId="5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vertical="top" wrapText="1"/>
    </xf>
    <xf numFmtId="164" fontId="4" fillId="0" borderId="0" xfId="1" applyFont="1" applyBorder="1" applyAlignment="1">
      <alignment horizontal="left" vertical="center"/>
    </xf>
    <xf numFmtId="164" fontId="3" fillId="0" borderId="0" xfId="1" applyFont="1"/>
    <xf numFmtId="164" fontId="4" fillId="0" borderId="0" xfId="1" applyFont="1" applyAlignment="1">
      <alignment horizontal="left" vertical="center" wrapText="1"/>
    </xf>
    <xf numFmtId="164" fontId="4" fillId="0" borderId="0" xfId="1" applyFont="1"/>
    <xf numFmtId="164" fontId="4" fillId="0" borderId="0" xfId="1" applyFont="1" applyAlignment="1">
      <alignment horizontal="center" vertical="center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vertical="center"/>
    </xf>
    <xf numFmtId="164" fontId="0" fillId="0" borderId="0" xfId="0" applyNumberFormat="1" applyAlignment="1"/>
    <xf numFmtId="0" fontId="4" fillId="0" borderId="0" xfId="0" applyFont="1" applyAlignment="1">
      <alignment horizontal="center" vertical="center"/>
    </xf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3" fillId="0" borderId="0" xfId="0" applyFont="1" applyFill="1" applyAlignment="1"/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164" fontId="3" fillId="0" borderId="0" xfId="1" applyFont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164" fontId="14" fillId="0" borderId="1" xfId="1" applyFont="1" applyFill="1" applyBorder="1" applyAlignment="1">
      <alignment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19" fillId="0" borderId="21" xfId="1" applyFont="1" applyBorder="1" applyAlignment="1">
      <alignment horizontal="center" vertical="top" wrapText="1"/>
    </xf>
    <xf numFmtId="164" fontId="22" fillId="0" borderId="22" xfId="1" applyFont="1" applyFill="1" applyBorder="1" applyAlignment="1">
      <alignment horizontal="center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1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1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5" fillId="0" borderId="23" xfId="1" applyNumberFormat="1" applyFont="1" applyFill="1" applyBorder="1" applyAlignment="1">
      <alignment vertical="top" wrapText="1"/>
    </xf>
    <xf numFmtId="164" fontId="15" fillId="0" borderId="5" xfId="1" applyNumberFormat="1" applyFont="1" applyFill="1" applyBorder="1" applyAlignment="1">
      <alignment horizontal="center" vertical="center"/>
    </xf>
    <xf numFmtId="164" fontId="15" fillId="0" borderId="11" xfId="1" applyNumberFormat="1" applyFont="1" applyFill="1" applyBorder="1" applyAlignment="1">
      <alignment horizontal="center" vertical="center"/>
    </xf>
    <xf numFmtId="164" fontId="15" fillId="0" borderId="10" xfId="1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4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10" xfId="1" applyFont="1" applyFill="1" applyBorder="1" applyAlignment="1">
      <alignment horizontal="center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5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2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164" fontId="20" fillId="6" borderId="0" xfId="1" applyFont="1" applyFill="1" applyAlignment="1">
      <alignment horizontal="left" vertical="top"/>
    </xf>
    <xf numFmtId="164" fontId="20" fillId="0" borderId="35" xfId="1" applyFont="1" applyBorder="1" applyAlignment="1">
      <alignment horizontal="center" vertical="top"/>
    </xf>
    <xf numFmtId="164" fontId="20" fillId="0" borderId="35" xfId="1" applyFont="1" applyBorder="1" applyAlignment="1">
      <alignment horizontal="center" vertical="top" wrapText="1"/>
    </xf>
    <xf numFmtId="164" fontId="19" fillId="0" borderId="35" xfId="1" applyFont="1" applyBorder="1" applyAlignment="1">
      <alignment horizontal="center" vertical="top" wrapText="1"/>
    </xf>
    <xf numFmtId="164" fontId="20" fillId="0" borderId="36" xfId="1" applyFont="1" applyBorder="1" applyAlignment="1">
      <alignment horizontal="center" vertical="top"/>
    </xf>
    <xf numFmtId="164" fontId="20" fillId="0" borderId="39" xfId="1" applyFont="1" applyBorder="1" applyAlignment="1">
      <alignment horizontal="center" vertical="top"/>
    </xf>
    <xf numFmtId="164" fontId="20" fillId="4" borderId="25" xfId="1" applyFont="1" applyFill="1" applyBorder="1" applyAlignment="1">
      <alignment horizontal="left" vertical="center"/>
    </xf>
    <xf numFmtId="0" fontId="15" fillId="6" borderId="23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9" xfId="0" applyNumberFormat="1" applyFont="1" applyFill="1" applyBorder="1" applyAlignment="1">
      <alignment horizontal="center" vertical="center"/>
    </xf>
    <xf numFmtId="2" fontId="16" fillId="6" borderId="27" xfId="0" applyNumberFormat="1" applyFont="1" applyFill="1" applyBorder="1" applyAlignment="1">
      <alignment horizontal="center" vertical="center" wrapText="1"/>
    </xf>
    <xf numFmtId="165" fontId="15" fillId="6" borderId="5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18" xfId="1" applyFont="1" applyFill="1" applyBorder="1" applyAlignment="1">
      <alignment horizontal="left" vertical="center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3" fillId="0" borderId="0" xfId="1" applyFont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164" fontId="19" fillId="0" borderId="32" xfId="1" applyFont="1" applyBorder="1" applyAlignment="1">
      <alignment horizontal="left" vertical="top" wrapText="1"/>
    </xf>
    <xf numFmtId="164" fontId="20" fillId="4" borderId="24" xfId="1" applyFont="1" applyFill="1" applyBorder="1" applyAlignment="1">
      <alignment horizontal="left" vertical="center"/>
    </xf>
    <xf numFmtId="164" fontId="20" fillId="4" borderId="40" xfId="1" applyFont="1" applyFill="1" applyBorder="1" applyAlignment="1">
      <alignment horizontal="left" vertical="center"/>
    </xf>
    <xf numFmtId="164" fontId="20" fillId="0" borderId="37" xfId="1" applyFont="1" applyBorder="1" applyAlignment="1">
      <alignment horizontal="left" vertical="top" wrapText="1"/>
    </xf>
    <xf numFmtId="164" fontId="20" fillId="0" borderId="38" xfId="1" applyFont="1" applyBorder="1" applyAlignment="1">
      <alignment horizontal="left" vertical="top" wrapText="1"/>
    </xf>
    <xf numFmtId="164" fontId="20" fillId="0" borderId="32" xfId="1" applyFont="1" applyBorder="1" applyAlignment="1">
      <alignment horizontal="left" vertical="top" wrapText="1"/>
    </xf>
    <xf numFmtId="164" fontId="20" fillId="0" borderId="33" xfId="1" applyFont="1" applyBorder="1" applyAlignment="1">
      <alignment horizontal="left" vertical="top" wrapText="1"/>
    </xf>
    <xf numFmtId="164" fontId="20" fillId="0" borderId="34" xfId="1" applyFont="1" applyBorder="1" applyAlignment="1">
      <alignment horizontal="left" vertical="top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view="pageBreakPreview" topLeftCell="A73" zoomScaleSheetLayoutView="100" workbookViewId="0">
      <selection activeCell="E90" sqref="E90"/>
    </sheetView>
  </sheetViews>
  <sheetFormatPr defaultColWidth="9.140625" defaultRowHeight="12.75" x14ac:dyDescent="0.2"/>
  <cols>
    <col min="1" max="1" width="50.42578125" style="1" customWidth="1"/>
    <col min="2" max="2" width="16.28515625" style="1" bestFit="1" customWidth="1"/>
    <col min="3" max="3" width="12.85546875" style="1" customWidth="1"/>
    <col min="4" max="4" width="13.85546875" style="58" customWidth="1"/>
    <col min="5" max="5" width="15" style="58" customWidth="1"/>
    <col min="6" max="6" width="10.7109375" style="1" bestFit="1" customWidth="1"/>
    <col min="7" max="16384" width="9.140625" style="1"/>
  </cols>
  <sheetData>
    <row r="1" spans="1:9" ht="14.25" x14ac:dyDescent="0.2">
      <c r="A1" s="205" t="s">
        <v>155</v>
      </c>
      <c r="B1" s="205"/>
      <c r="C1" s="205"/>
      <c r="D1" s="205"/>
      <c r="E1" s="205"/>
      <c r="I1" s="3"/>
    </row>
    <row r="2" spans="1:9" ht="31.5" customHeight="1" x14ac:dyDescent="0.2">
      <c r="A2" s="204" t="s">
        <v>154</v>
      </c>
      <c r="B2" s="204"/>
      <c r="C2" s="204"/>
      <c r="D2" s="204"/>
      <c r="E2" s="204"/>
      <c r="I2" s="3"/>
    </row>
    <row r="3" spans="1:9" ht="14.25" x14ac:dyDescent="0.2">
      <c r="A3" s="19" t="s">
        <v>6</v>
      </c>
      <c r="B3" s="20"/>
      <c r="C3" s="20"/>
      <c r="D3" s="206" t="s">
        <v>7</v>
      </c>
      <c r="E3" s="206"/>
      <c r="I3" s="3" t="s">
        <v>5</v>
      </c>
    </row>
    <row r="4" spans="1:9" x14ac:dyDescent="0.2">
      <c r="A4" s="16"/>
      <c r="B4" s="17"/>
      <c r="C4" s="17"/>
      <c r="D4" s="54"/>
      <c r="E4" s="54"/>
      <c r="I4" s="3"/>
    </row>
    <row r="5" spans="1:9" s="18" customFormat="1" ht="120" x14ac:dyDescent="0.2">
      <c r="A5" s="32" t="s">
        <v>2</v>
      </c>
      <c r="B5" s="32" t="s">
        <v>3</v>
      </c>
      <c r="C5" s="32" t="s">
        <v>0</v>
      </c>
      <c r="D5" s="55" t="s">
        <v>4</v>
      </c>
      <c r="E5" s="55" t="s">
        <v>1</v>
      </c>
      <c r="I5" s="3"/>
    </row>
    <row r="6" spans="1:9" s="33" customFormat="1" ht="14.25" x14ac:dyDescent="0.25">
      <c r="A6" s="37" t="s">
        <v>8</v>
      </c>
      <c r="B6" s="38"/>
      <c r="C6" s="38"/>
      <c r="D6" s="39"/>
      <c r="E6" s="40"/>
    </row>
    <row r="7" spans="1:9" s="34" customFormat="1" ht="15" x14ac:dyDescent="0.25">
      <c r="A7" s="41" t="s">
        <v>52</v>
      </c>
      <c r="B7" s="42" t="s">
        <v>21</v>
      </c>
      <c r="C7" s="42" t="s">
        <v>11</v>
      </c>
      <c r="D7" s="43">
        <f>E7</f>
        <v>5884.01</v>
      </c>
      <c r="E7" s="44">
        <v>5884.01</v>
      </c>
    </row>
    <row r="8" spans="1:9" s="33" customFormat="1" ht="14.25" x14ac:dyDescent="0.25">
      <c r="A8" s="37" t="s">
        <v>37</v>
      </c>
      <c r="B8" s="38"/>
      <c r="C8" s="38"/>
      <c r="D8" s="39"/>
      <c r="E8" s="40"/>
    </row>
    <row r="9" spans="1:9" s="34" customFormat="1" ht="15" x14ac:dyDescent="0.25">
      <c r="A9" s="41" t="s">
        <v>90</v>
      </c>
      <c r="B9" s="42" t="s">
        <v>22</v>
      </c>
      <c r="C9" s="42" t="s">
        <v>11</v>
      </c>
      <c r="D9" s="43">
        <f>E9</f>
        <v>63650.89</v>
      </c>
      <c r="E9" s="44">
        <v>63650.89</v>
      </c>
    </row>
    <row r="10" spans="1:9" s="34" customFormat="1" ht="15" x14ac:dyDescent="0.25">
      <c r="A10" s="41" t="s">
        <v>94</v>
      </c>
      <c r="B10" s="42" t="s">
        <v>22</v>
      </c>
      <c r="C10" s="42" t="s">
        <v>12</v>
      </c>
      <c r="D10" s="43">
        <f>E10</f>
        <v>6000</v>
      </c>
      <c r="E10" s="44">
        <v>6000</v>
      </c>
    </row>
    <row r="11" spans="1:9" s="33" customFormat="1" ht="15" x14ac:dyDescent="0.25">
      <c r="A11" s="41" t="s">
        <v>53</v>
      </c>
      <c r="B11" s="45">
        <v>100</v>
      </c>
      <c r="C11" s="42" t="s">
        <v>12</v>
      </c>
      <c r="D11" s="43">
        <f>E11/B11</f>
        <v>3.95</v>
      </c>
      <c r="E11" s="44">
        <v>395</v>
      </c>
    </row>
    <row r="12" spans="1:9" s="34" customFormat="1" ht="15" x14ac:dyDescent="0.25">
      <c r="A12" s="50" t="s">
        <v>51</v>
      </c>
      <c r="B12" s="38"/>
      <c r="C12" s="38"/>
      <c r="D12" s="39"/>
      <c r="E12" s="40"/>
    </row>
    <row r="13" spans="1:9" s="33" customFormat="1" ht="30" x14ac:dyDescent="0.25">
      <c r="A13" s="41" t="s">
        <v>54</v>
      </c>
      <c r="B13" s="42" t="s">
        <v>21</v>
      </c>
      <c r="C13" s="42" t="s">
        <v>11</v>
      </c>
      <c r="D13" s="43">
        <f>E13</f>
        <v>85091.81</v>
      </c>
      <c r="E13" s="44">
        <v>85091.81</v>
      </c>
    </row>
    <row r="14" spans="1:9" s="34" customFormat="1" ht="15" x14ac:dyDescent="0.25">
      <c r="A14" s="37" t="s">
        <v>111</v>
      </c>
      <c r="B14" s="38"/>
      <c r="C14" s="38"/>
      <c r="D14" s="39"/>
      <c r="E14" s="40"/>
    </row>
    <row r="15" spans="1:9" s="33" customFormat="1" ht="15" x14ac:dyDescent="0.25">
      <c r="A15" s="41" t="s">
        <v>113</v>
      </c>
      <c r="B15" s="42" t="s">
        <v>22</v>
      </c>
      <c r="C15" s="42" t="s">
        <v>12</v>
      </c>
      <c r="D15" s="43">
        <f>E15</f>
        <v>5997.6</v>
      </c>
      <c r="E15" s="44">
        <v>5997.6</v>
      </c>
    </row>
    <row r="16" spans="1:9" s="34" customFormat="1" ht="15" x14ac:dyDescent="0.25">
      <c r="A16" s="50" t="s">
        <v>95</v>
      </c>
      <c r="B16" s="38"/>
      <c r="C16" s="38"/>
      <c r="D16" s="39"/>
      <c r="E16" s="40"/>
    </row>
    <row r="17" spans="1:5" s="34" customFormat="1" ht="15" x14ac:dyDescent="0.25">
      <c r="A17" s="41" t="s">
        <v>96</v>
      </c>
      <c r="B17" s="42" t="s">
        <v>22</v>
      </c>
      <c r="C17" s="42" t="s">
        <v>11</v>
      </c>
      <c r="D17" s="43">
        <f>E17</f>
        <v>7993.02</v>
      </c>
      <c r="E17" s="44">
        <v>7993.02</v>
      </c>
    </row>
    <row r="18" spans="1:5" s="34" customFormat="1" ht="30" x14ac:dyDescent="0.25">
      <c r="A18" s="41" t="s">
        <v>97</v>
      </c>
      <c r="B18" s="42" t="s">
        <v>98</v>
      </c>
      <c r="C18" s="42" t="s">
        <v>11</v>
      </c>
      <c r="D18" s="43">
        <f>E18</f>
        <v>3297.64</v>
      </c>
      <c r="E18" s="44">
        <v>3297.64</v>
      </c>
    </row>
    <row r="19" spans="1:5" s="34" customFormat="1" ht="15" x14ac:dyDescent="0.25">
      <c r="A19" s="41" t="s">
        <v>99</v>
      </c>
      <c r="B19" s="42" t="s">
        <v>98</v>
      </c>
      <c r="C19" s="42" t="s">
        <v>11</v>
      </c>
      <c r="D19" s="43">
        <f>E19</f>
        <v>2707.71</v>
      </c>
      <c r="E19" s="44">
        <v>2707.71</v>
      </c>
    </row>
    <row r="20" spans="1:5" s="34" customFormat="1" ht="30" x14ac:dyDescent="0.25">
      <c r="A20" s="41" t="s">
        <v>100</v>
      </c>
      <c r="B20" s="42" t="s">
        <v>22</v>
      </c>
      <c r="C20" s="42" t="s">
        <v>11</v>
      </c>
      <c r="D20" s="43">
        <f>E20</f>
        <v>8343.26</v>
      </c>
      <c r="E20" s="44">
        <v>8343.26</v>
      </c>
    </row>
    <row r="21" spans="1:5" s="34" customFormat="1" ht="15" x14ac:dyDescent="0.25">
      <c r="A21" s="50" t="s">
        <v>76</v>
      </c>
      <c r="B21" s="38"/>
      <c r="C21" s="38"/>
      <c r="D21" s="39"/>
      <c r="E21" s="40"/>
    </row>
    <row r="22" spans="1:5" s="34" customFormat="1" ht="30" x14ac:dyDescent="0.25">
      <c r="A22" s="41" t="s">
        <v>77</v>
      </c>
      <c r="B22" s="42" t="s">
        <v>22</v>
      </c>
      <c r="C22" s="42" t="s">
        <v>11</v>
      </c>
      <c r="D22" s="43">
        <f>E22</f>
        <v>10015.93</v>
      </c>
      <c r="E22" s="44">
        <v>10015.93</v>
      </c>
    </row>
    <row r="23" spans="1:5" s="34" customFormat="1" ht="15" x14ac:dyDescent="0.25">
      <c r="A23" s="37" t="s">
        <v>38</v>
      </c>
      <c r="B23" s="38"/>
      <c r="C23" s="38"/>
      <c r="D23" s="39"/>
      <c r="E23" s="40"/>
    </row>
    <row r="24" spans="1:5" s="34" customFormat="1" ht="15" x14ac:dyDescent="0.25">
      <c r="A24" s="49" t="s">
        <v>131</v>
      </c>
      <c r="B24" s="45">
        <v>1</v>
      </c>
      <c r="C24" s="42" t="s">
        <v>13</v>
      </c>
      <c r="D24" s="43">
        <f t="shared" ref="D24:D46" si="0">E24/B24</f>
        <v>342.83</v>
      </c>
      <c r="E24" s="44">
        <v>342.83</v>
      </c>
    </row>
    <row r="25" spans="1:5" s="34" customFormat="1" ht="15" x14ac:dyDescent="0.25">
      <c r="A25" s="41" t="s">
        <v>73</v>
      </c>
      <c r="B25" s="45">
        <v>2</v>
      </c>
      <c r="C25" s="42" t="s">
        <v>74</v>
      </c>
      <c r="D25" s="43">
        <f t="shared" si="0"/>
        <v>78.995000000000005</v>
      </c>
      <c r="E25" s="44">
        <v>157.99</v>
      </c>
    </row>
    <row r="26" spans="1:5" s="34" customFormat="1" ht="15" x14ac:dyDescent="0.25">
      <c r="A26" s="41" t="s">
        <v>55</v>
      </c>
      <c r="B26" s="45">
        <v>1</v>
      </c>
      <c r="C26" s="42" t="s">
        <v>14</v>
      </c>
      <c r="D26" s="43">
        <f t="shared" si="0"/>
        <v>796.94</v>
      </c>
      <c r="E26" s="44">
        <v>796.94</v>
      </c>
    </row>
    <row r="27" spans="1:5" s="34" customFormat="1" ht="30" x14ac:dyDescent="0.25">
      <c r="A27" s="41" t="s">
        <v>114</v>
      </c>
      <c r="B27" s="45">
        <v>3</v>
      </c>
      <c r="C27" s="42" t="s">
        <v>115</v>
      </c>
      <c r="D27" s="43">
        <f t="shared" si="0"/>
        <v>446.32333333333332</v>
      </c>
      <c r="E27" s="44">
        <v>1338.97</v>
      </c>
    </row>
    <row r="28" spans="1:5" s="34" customFormat="1" ht="15" x14ac:dyDescent="0.25">
      <c r="A28" s="41" t="s">
        <v>116</v>
      </c>
      <c r="B28" s="46">
        <v>0.09</v>
      </c>
      <c r="C28" s="42" t="s">
        <v>15</v>
      </c>
      <c r="D28" s="43">
        <f t="shared" si="0"/>
        <v>4270.8888888888887</v>
      </c>
      <c r="E28" s="44">
        <v>384.38</v>
      </c>
    </row>
    <row r="29" spans="1:5" s="34" customFormat="1" ht="30" x14ac:dyDescent="0.25">
      <c r="A29" s="41" t="s">
        <v>80</v>
      </c>
      <c r="B29" s="46">
        <v>0.54</v>
      </c>
      <c r="C29" s="42" t="s">
        <v>16</v>
      </c>
      <c r="D29" s="43">
        <f t="shared" si="0"/>
        <v>1562.1111111111109</v>
      </c>
      <c r="E29" s="44">
        <v>843.54</v>
      </c>
    </row>
    <row r="30" spans="1:5" s="34" customFormat="1" ht="30" x14ac:dyDescent="0.25">
      <c r="A30" s="41" t="s">
        <v>138</v>
      </c>
      <c r="B30" s="46">
        <v>3.34</v>
      </c>
      <c r="C30" s="42" t="s">
        <v>16</v>
      </c>
      <c r="D30" s="43">
        <f t="shared" si="0"/>
        <v>1572.233532934132</v>
      </c>
      <c r="E30" s="44">
        <v>5251.26</v>
      </c>
    </row>
    <row r="31" spans="1:5" s="34" customFormat="1" ht="15" x14ac:dyDescent="0.25">
      <c r="A31" s="41" t="s">
        <v>69</v>
      </c>
      <c r="B31" s="46">
        <v>0.17</v>
      </c>
      <c r="C31" s="42" t="s">
        <v>70</v>
      </c>
      <c r="D31" s="43">
        <f t="shared" si="0"/>
        <v>22751.588235294115</v>
      </c>
      <c r="E31" s="44">
        <v>3867.77</v>
      </c>
    </row>
    <row r="32" spans="1:5" s="33" customFormat="1" ht="30" x14ac:dyDescent="0.25">
      <c r="A32" s="41" t="s">
        <v>56</v>
      </c>
      <c r="B32" s="47">
        <v>2.1</v>
      </c>
      <c r="C32" s="42" t="s">
        <v>16</v>
      </c>
      <c r="D32" s="43">
        <f t="shared" si="0"/>
        <v>1559.1</v>
      </c>
      <c r="E32" s="44">
        <v>3274.11</v>
      </c>
    </row>
    <row r="33" spans="1:5" s="34" customFormat="1" ht="15" x14ac:dyDescent="0.25">
      <c r="A33" s="41" t="s">
        <v>57</v>
      </c>
      <c r="B33" s="46">
        <v>0.02</v>
      </c>
      <c r="C33" s="42" t="s">
        <v>17</v>
      </c>
      <c r="D33" s="43">
        <f t="shared" si="0"/>
        <v>21561</v>
      </c>
      <c r="E33" s="44">
        <v>431.22</v>
      </c>
    </row>
    <row r="34" spans="1:5" s="34" customFormat="1" ht="30" x14ac:dyDescent="0.25">
      <c r="A34" s="41" t="s">
        <v>58</v>
      </c>
      <c r="B34" s="45">
        <v>1</v>
      </c>
      <c r="C34" s="42" t="s">
        <v>14</v>
      </c>
      <c r="D34" s="43">
        <f t="shared" si="0"/>
        <v>384.58</v>
      </c>
      <c r="E34" s="44">
        <v>384.58</v>
      </c>
    </row>
    <row r="35" spans="1:5" s="34" customFormat="1" ht="15" x14ac:dyDescent="0.25">
      <c r="A35" s="41" t="s">
        <v>87</v>
      </c>
      <c r="B35" s="46">
        <v>0.85</v>
      </c>
      <c r="C35" s="42" t="s">
        <v>15</v>
      </c>
      <c r="D35" s="43">
        <f t="shared" si="0"/>
        <v>13249.64705882353</v>
      </c>
      <c r="E35" s="44">
        <v>11262.2</v>
      </c>
    </row>
    <row r="36" spans="1:5" s="34" customFormat="1" ht="30" x14ac:dyDescent="0.25">
      <c r="A36" s="41" t="s">
        <v>59</v>
      </c>
      <c r="B36" s="45">
        <v>5</v>
      </c>
      <c r="C36" s="42" t="s">
        <v>18</v>
      </c>
      <c r="D36" s="43">
        <f t="shared" si="0"/>
        <v>151.42000000000002</v>
      </c>
      <c r="E36" s="44">
        <v>757.1</v>
      </c>
    </row>
    <row r="37" spans="1:5" s="34" customFormat="1" ht="15" x14ac:dyDescent="0.25">
      <c r="A37" s="41" t="s">
        <v>75</v>
      </c>
      <c r="B37" s="45">
        <v>2</v>
      </c>
      <c r="C37" s="42" t="s">
        <v>74</v>
      </c>
      <c r="D37" s="43">
        <f t="shared" si="0"/>
        <v>63.585000000000001</v>
      </c>
      <c r="E37" s="44">
        <v>127.17</v>
      </c>
    </row>
    <row r="38" spans="1:5" s="33" customFormat="1" ht="15" x14ac:dyDescent="0.25">
      <c r="A38" s="41" t="s">
        <v>117</v>
      </c>
      <c r="B38" s="45">
        <v>1</v>
      </c>
      <c r="C38" s="42" t="s">
        <v>13</v>
      </c>
      <c r="D38" s="43">
        <f t="shared" si="0"/>
        <v>4784.75</v>
      </c>
      <c r="E38" s="44">
        <v>4784.75</v>
      </c>
    </row>
    <row r="39" spans="1:5" s="34" customFormat="1" ht="30" x14ac:dyDescent="0.25">
      <c r="A39" s="41" t="s">
        <v>118</v>
      </c>
      <c r="B39" s="46">
        <v>0.01</v>
      </c>
      <c r="C39" s="42" t="s">
        <v>119</v>
      </c>
      <c r="D39" s="43">
        <f t="shared" si="0"/>
        <v>6268</v>
      </c>
      <c r="E39" s="44">
        <v>62.68</v>
      </c>
    </row>
    <row r="40" spans="1:5" s="33" customFormat="1" ht="15" x14ac:dyDescent="0.25">
      <c r="A40" s="41" t="s">
        <v>81</v>
      </c>
      <c r="B40" s="45">
        <v>18051</v>
      </c>
      <c r="C40" s="42" t="s">
        <v>82</v>
      </c>
      <c r="D40" s="43">
        <f t="shared" si="0"/>
        <v>1.3102470777242259</v>
      </c>
      <c r="E40" s="44">
        <v>23651.27</v>
      </c>
    </row>
    <row r="41" spans="1:5" s="34" customFormat="1" ht="30" x14ac:dyDescent="0.25">
      <c r="A41" s="41" t="s">
        <v>71</v>
      </c>
      <c r="B41" s="45">
        <v>1</v>
      </c>
      <c r="C41" s="42" t="s">
        <v>68</v>
      </c>
      <c r="D41" s="43">
        <f t="shared" si="0"/>
        <v>132.26</v>
      </c>
      <c r="E41" s="44">
        <v>132.26</v>
      </c>
    </row>
    <row r="42" spans="1:5" s="34" customFormat="1" ht="15" x14ac:dyDescent="0.25">
      <c r="A42" s="41" t="s">
        <v>120</v>
      </c>
      <c r="B42" s="45">
        <v>1</v>
      </c>
      <c r="C42" s="42" t="s">
        <v>13</v>
      </c>
      <c r="D42" s="43">
        <f t="shared" si="0"/>
        <v>167.7</v>
      </c>
      <c r="E42" s="44">
        <v>167.7</v>
      </c>
    </row>
    <row r="43" spans="1:5" s="34" customFormat="1" ht="30" x14ac:dyDescent="0.25">
      <c r="A43" s="41" t="s">
        <v>60</v>
      </c>
      <c r="B43" s="45">
        <v>1</v>
      </c>
      <c r="C43" s="42" t="s">
        <v>19</v>
      </c>
      <c r="D43" s="43">
        <f t="shared" si="0"/>
        <v>519.09</v>
      </c>
      <c r="E43" s="44">
        <v>519.09</v>
      </c>
    </row>
    <row r="44" spans="1:5" s="34" customFormat="1" ht="30" x14ac:dyDescent="0.25">
      <c r="A44" s="41" t="s">
        <v>142</v>
      </c>
      <c r="B44" s="45">
        <v>1</v>
      </c>
      <c r="C44" s="42" t="s">
        <v>13</v>
      </c>
      <c r="D44" s="43">
        <f t="shared" si="0"/>
        <v>237.49</v>
      </c>
      <c r="E44" s="44">
        <v>237.49</v>
      </c>
    </row>
    <row r="45" spans="1:5" s="34" customFormat="1" ht="15" x14ac:dyDescent="0.25">
      <c r="A45" s="41" t="s">
        <v>61</v>
      </c>
      <c r="B45" s="45">
        <v>28</v>
      </c>
      <c r="C45" s="42" t="s">
        <v>19</v>
      </c>
      <c r="D45" s="43">
        <f t="shared" si="0"/>
        <v>229.25035714285715</v>
      </c>
      <c r="E45" s="44">
        <v>6419.01</v>
      </c>
    </row>
    <row r="46" spans="1:5" s="34" customFormat="1" ht="30" x14ac:dyDescent="0.25">
      <c r="A46" s="41" t="s">
        <v>132</v>
      </c>
      <c r="B46" s="45">
        <v>1</v>
      </c>
      <c r="C46" s="42" t="s">
        <v>101</v>
      </c>
      <c r="D46" s="43">
        <f t="shared" si="0"/>
        <v>116.28</v>
      </c>
      <c r="E46" s="44">
        <v>116.28</v>
      </c>
    </row>
    <row r="47" spans="1:5" s="33" customFormat="1" ht="14.25" x14ac:dyDescent="0.25">
      <c r="A47" s="37" t="s">
        <v>39</v>
      </c>
      <c r="B47" s="38"/>
      <c r="C47" s="38"/>
      <c r="D47" s="39"/>
      <c r="E47" s="40"/>
    </row>
    <row r="48" spans="1:5" s="34" customFormat="1" ht="15" x14ac:dyDescent="0.25">
      <c r="A48" s="41" t="s">
        <v>143</v>
      </c>
      <c r="B48" s="47">
        <v>0.1</v>
      </c>
      <c r="C48" s="42" t="s">
        <v>121</v>
      </c>
      <c r="D48" s="43">
        <f t="shared" ref="D48:D60" si="1">E48/B48</f>
        <v>1885.5</v>
      </c>
      <c r="E48" s="44">
        <v>188.55</v>
      </c>
    </row>
    <row r="49" spans="1:5" s="34" customFormat="1" ht="15" x14ac:dyDescent="0.25">
      <c r="A49" s="41" t="s">
        <v>133</v>
      </c>
      <c r="B49" s="46">
        <v>0.02</v>
      </c>
      <c r="C49" s="42" t="s">
        <v>70</v>
      </c>
      <c r="D49" s="43">
        <f t="shared" si="1"/>
        <v>23465</v>
      </c>
      <c r="E49" s="44">
        <v>469.3</v>
      </c>
    </row>
    <row r="50" spans="1:5" s="34" customFormat="1" ht="30" x14ac:dyDescent="0.25">
      <c r="A50" s="41" t="s">
        <v>62</v>
      </c>
      <c r="B50" s="48">
        <v>2.194</v>
      </c>
      <c r="C50" s="42" t="s">
        <v>16</v>
      </c>
      <c r="D50" s="43">
        <f t="shared" si="1"/>
        <v>1705.3053783044668</v>
      </c>
      <c r="E50" s="44">
        <v>3741.44</v>
      </c>
    </row>
    <row r="51" spans="1:5" s="34" customFormat="1" ht="30" x14ac:dyDescent="0.25">
      <c r="A51" s="41" t="s">
        <v>122</v>
      </c>
      <c r="B51" s="47">
        <v>1.5</v>
      </c>
      <c r="C51" s="42" t="s">
        <v>16</v>
      </c>
      <c r="D51" s="43">
        <f t="shared" si="1"/>
        <v>1741.3999999999999</v>
      </c>
      <c r="E51" s="44">
        <v>2612.1</v>
      </c>
    </row>
    <row r="52" spans="1:5" s="33" customFormat="1" ht="30" x14ac:dyDescent="0.25">
      <c r="A52" s="41" t="s">
        <v>78</v>
      </c>
      <c r="B52" s="45">
        <v>290</v>
      </c>
      <c r="C52" s="42" t="s">
        <v>79</v>
      </c>
      <c r="D52" s="43">
        <f t="shared" si="1"/>
        <v>38.469586206896551</v>
      </c>
      <c r="E52" s="44">
        <v>11156.18</v>
      </c>
    </row>
    <row r="53" spans="1:5" s="34" customFormat="1" ht="30" x14ac:dyDescent="0.25">
      <c r="A53" s="41" t="s">
        <v>123</v>
      </c>
      <c r="B53" s="45">
        <v>90</v>
      </c>
      <c r="C53" s="42" t="s">
        <v>79</v>
      </c>
      <c r="D53" s="43">
        <f t="shared" si="1"/>
        <v>67.36699999999999</v>
      </c>
      <c r="E53" s="44">
        <v>6063.03</v>
      </c>
    </row>
    <row r="54" spans="1:5" s="34" customFormat="1" ht="15" x14ac:dyDescent="0.25">
      <c r="A54" s="41" t="s">
        <v>124</v>
      </c>
      <c r="B54" s="48">
        <v>2.5000000000000001E-2</v>
      </c>
      <c r="C54" s="42" t="s">
        <v>15</v>
      </c>
      <c r="D54" s="43">
        <f t="shared" si="1"/>
        <v>42442.799999999996</v>
      </c>
      <c r="E54" s="44">
        <v>1061.07</v>
      </c>
    </row>
    <row r="55" spans="1:5" s="33" customFormat="1" ht="30" x14ac:dyDescent="0.25">
      <c r="A55" s="41" t="s">
        <v>139</v>
      </c>
      <c r="B55" s="47">
        <v>0.8</v>
      </c>
      <c r="C55" s="42" t="s">
        <v>16</v>
      </c>
      <c r="D55" s="43">
        <f t="shared" si="1"/>
        <v>1647.4</v>
      </c>
      <c r="E55" s="44">
        <v>1317.92</v>
      </c>
    </row>
    <row r="56" spans="1:5" s="34" customFormat="1" ht="15" x14ac:dyDescent="0.25">
      <c r="A56" s="41" t="s">
        <v>144</v>
      </c>
      <c r="B56" s="46">
        <v>0.06</v>
      </c>
      <c r="C56" s="42" t="s">
        <v>16</v>
      </c>
      <c r="D56" s="43">
        <f t="shared" si="1"/>
        <v>1645.8333333333335</v>
      </c>
      <c r="E56" s="44">
        <v>98.75</v>
      </c>
    </row>
    <row r="57" spans="1:5" ht="30" customHeight="1" x14ac:dyDescent="0.2">
      <c r="A57" s="41" t="s">
        <v>145</v>
      </c>
      <c r="B57" s="46">
        <v>0.09</v>
      </c>
      <c r="C57" s="42" t="s">
        <v>15</v>
      </c>
      <c r="D57" s="43">
        <f t="shared" si="1"/>
        <v>9901.8888888888887</v>
      </c>
      <c r="E57" s="44">
        <v>891.17</v>
      </c>
    </row>
    <row r="58" spans="1:5" ht="15" x14ac:dyDescent="0.2">
      <c r="A58" s="41" t="s">
        <v>125</v>
      </c>
      <c r="B58" s="46">
        <v>0.02</v>
      </c>
      <c r="C58" s="42" t="s">
        <v>119</v>
      </c>
      <c r="D58" s="43">
        <f t="shared" si="1"/>
        <v>32540.499999999996</v>
      </c>
      <c r="E58" s="44">
        <v>650.80999999999995</v>
      </c>
    </row>
    <row r="59" spans="1:5" ht="15" x14ac:dyDescent="0.2">
      <c r="A59" s="41" t="s">
        <v>134</v>
      </c>
      <c r="B59" s="46">
        <v>0.02</v>
      </c>
      <c r="C59" s="42" t="s">
        <v>119</v>
      </c>
      <c r="D59" s="43">
        <f t="shared" si="1"/>
        <v>31734.500000000004</v>
      </c>
      <c r="E59" s="44">
        <v>634.69000000000005</v>
      </c>
    </row>
    <row r="60" spans="1:5" ht="30" x14ac:dyDescent="0.2">
      <c r="A60" s="41" t="s">
        <v>102</v>
      </c>
      <c r="B60" s="48">
        <v>4.0000000000000001E-3</v>
      </c>
      <c r="C60" s="42" t="s">
        <v>103</v>
      </c>
      <c r="D60" s="43">
        <f t="shared" si="1"/>
        <v>176730</v>
      </c>
      <c r="E60" s="44">
        <v>706.92</v>
      </c>
    </row>
    <row r="61" spans="1:5" ht="14.25" x14ac:dyDescent="0.2">
      <c r="A61" s="37" t="s">
        <v>89</v>
      </c>
      <c r="B61" s="38"/>
      <c r="C61" s="38"/>
      <c r="D61" s="39"/>
      <c r="E61" s="40"/>
    </row>
    <row r="62" spans="1:5" ht="15" x14ac:dyDescent="0.2">
      <c r="A62" s="41" t="s">
        <v>91</v>
      </c>
      <c r="B62" s="42" t="s">
        <v>92</v>
      </c>
      <c r="C62" s="42" t="s">
        <v>11</v>
      </c>
      <c r="D62" s="43">
        <f>E62/12</f>
        <v>1800</v>
      </c>
      <c r="E62" s="44">
        <v>21600</v>
      </c>
    </row>
    <row r="63" spans="1:5" ht="14.25" x14ac:dyDescent="0.2">
      <c r="A63" s="50" t="s">
        <v>112</v>
      </c>
      <c r="B63" s="38"/>
      <c r="C63" s="38"/>
      <c r="D63" s="39"/>
      <c r="E63" s="40"/>
    </row>
    <row r="64" spans="1:5" ht="15" x14ac:dyDescent="0.2">
      <c r="A64" s="41" t="s">
        <v>126</v>
      </c>
      <c r="B64" s="42" t="s">
        <v>22</v>
      </c>
      <c r="C64" s="42" t="s">
        <v>11</v>
      </c>
      <c r="D64" s="43">
        <f>E64</f>
        <v>2425.84</v>
      </c>
      <c r="E64" s="44">
        <v>2425.84</v>
      </c>
    </row>
    <row r="65" spans="1:5" ht="14.25" x14ac:dyDescent="0.2">
      <c r="A65" s="37" t="s">
        <v>40</v>
      </c>
      <c r="B65" s="38"/>
      <c r="C65" s="38"/>
      <c r="D65" s="39"/>
      <c r="E65" s="40"/>
    </row>
    <row r="66" spans="1:5" ht="30" x14ac:dyDescent="0.2">
      <c r="A66" s="41" t="s">
        <v>146</v>
      </c>
      <c r="B66" s="46">
        <v>0.01</v>
      </c>
      <c r="C66" s="42" t="s">
        <v>17</v>
      </c>
      <c r="D66" s="43">
        <f>E66/B66</f>
        <v>82582</v>
      </c>
      <c r="E66" s="44">
        <v>825.82</v>
      </c>
    </row>
    <row r="67" spans="1:5" ht="30" x14ac:dyDescent="0.2">
      <c r="A67" s="41" t="s">
        <v>135</v>
      </c>
      <c r="B67" s="48">
        <v>0.20100000000000001</v>
      </c>
      <c r="C67" s="42" t="s">
        <v>136</v>
      </c>
      <c r="D67" s="43">
        <f>E67/B67</f>
        <v>20296.666666666664</v>
      </c>
      <c r="E67" s="44">
        <v>4079.63</v>
      </c>
    </row>
    <row r="68" spans="1:5" ht="30" x14ac:dyDescent="0.2">
      <c r="A68" s="41" t="s">
        <v>93</v>
      </c>
      <c r="B68" s="45">
        <v>1</v>
      </c>
      <c r="C68" s="42" t="s">
        <v>84</v>
      </c>
      <c r="D68" s="43">
        <f>E68/B68</f>
        <v>1135</v>
      </c>
      <c r="E68" s="44">
        <v>1135</v>
      </c>
    </row>
    <row r="69" spans="1:5" ht="15" x14ac:dyDescent="0.2">
      <c r="A69" s="49" t="s">
        <v>147</v>
      </c>
      <c r="B69" s="46">
        <v>0.01</v>
      </c>
      <c r="C69" s="42" t="s">
        <v>17</v>
      </c>
      <c r="D69" s="43">
        <f>E69/B69</f>
        <v>54509</v>
      </c>
      <c r="E69" s="44">
        <v>545.09</v>
      </c>
    </row>
    <row r="70" spans="1:5" ht="14.25" x14ac:dyDescent="0.2">
      <c r="A70" s="50" t="s">
        <v>83</v>
      </c>
      <c r="B70" s="38"/>
      <c r="C70" s="38"/>
      <c r="D70" s="39"/>
      <c r="E70" s="40"/>
    </row>
    <row r="71" spans="1:5" ht="30" x14ac:dyDescent="0.2">
      <c r="A71" s="41" t="s">
        <v>148</v>
      </c>
      <c r="B71" s="46">
        <v>0.01</v>
      </c>
      <c r="C71" s="42" t="s">
        <v>141</v>
      </c>
      <c r="D71" s="43">
        <f t="shared" ref="D71:D78" si="2">E71/B71</f>
        <v>19631</v>
      </c>
      <c r="E71" s="44">
        <v>196.31</v>
      </c>
    </row>
    <row r="72" spans="1:5" ht="30" x14ac:dyDescent="0.2">
      <c r="A72" s="41" t="s">
        <v>140</v>
      </c>
      <c r="B72" s="46">
        <v>0.01</v>
      </c>
      <c r="C72" s="42" t="s">
        <v>141</v>
      </c>
      <c r="D72" s="43">
        <f t="shared" si="2"/>
        <v>32839</v>
      </c>
      <c r="E72" s="44">
        <v>328.39</v>
      </c>
    </row>
    <row r="73" spans="1:5" ht="30.75" customHeight="1" x14ac:dyDescent="0.2">
      <c r="A73" s="41" t="s">
        <v>149</v>
      </c>
      <c r="B73" s="48">
        <v>7.0000000000000001E-3</v>
      </c>
      <c r="C73" s="42" t="s">
        <v>103</v>
      </c>
      <c r="D73" s="43">
        <f t="shared" si="2"/>
        <v>39911.428571428572</v>
      </c>
      <c r="E73" s="44">
        <v>279.38</v>
      </c>
    </row>
    <row r="74" spans="1:5" ht="15" x14ac:dyDescent="0.2">
      <c r="A74" s="41" t="s">
        <v>88</v>
      </c>
      <c r="B74" s="46">
        <v>0.12</v>
      </c>
      <c r="C74" s="42" t="s">
        <v>17</v>
      </c>
      <c r="D74" s="43">
        <f t="shared" si="2"/>
        <v>4786.25</v>
      </c>
      <c r="E74" s="44">
        <v>574.35</v>
      </c>
    </row>
    <row r="75" spans="1:5" ht="30" x14ac:dyDescent="0.2">
      <c r="A75" s="41" t="s">
        <v>150</v>
      </c>
      <c r="B75" s="47">
        <v>0.1</v>
      </c>
      <c r="C75" s="42" t="s">
        <v>151</v>
      </c>
      <c r="D75" s="43">
        <f t="shared" si="2"/>
        <v>16049.9</v>
      </c>
      <c r="E75" s="44">
        <v>1604.99</v>
      </c>
    </row>
    <row r="76" spans="1:5" ht="14.25" customHeight="1" x14ac:dyDescent="0.2">
      <c r="A76" s="41" t="s">
        <v>127</v>
      </c>
      <c r="B76" s="47">
        <v>0.1</v>
      </c>
      <c r="C76" s="42" t="s">
        <v>121</v>
      </c>
      <c r="D76" s="43">
        <f t="shared" si="2"/>
        <v>1179.8999999999999</v>
      </c>
      <c r="E76" s="44">
        <v>117.99</v>
      </c>
    </row>
    <row r="77" spans="1:5" ht="14.25" customHeight="1" x14ac:dyDescent="0.2">
      <c r="A77" s="41" t="s">
        <v>152</v>
      </c>
      <c r="B77" s="47">
        <v>0.2</v>
      </c>
      <c r="C77" s="42" t="s">
        <v>121</v>
      </c>
      <c r="D77" s="43">
        <f t="shared" si="2"/>
        <v>1496.45</v>
      </c>
      <c r="E77" s="44">
        <v>299.29000000000002</v>
      </c>
    </row>
    <row r="78" spans="1:5" ht="15" customHeight="1" x14ac:dyDescent="0.2">
      <c r="A78" s="41" t="s">
        <v>153</v>
      </c>
      <c r="B78" s="45">
        <v>1</v>
      </c>
      <c r="C78" s="42" t="s">
        <v>13</v>
      </c>
      <c r="D78" s="43">
        <f t="shared" si="2"/>
        <v>1947.42</v>
      </c>
      <c r="E78" s="44">
        <v>1947.42</v>
      </c>
    </row>
    <row r="79" spans="1:5" ht="15" customHeight="1" x14ac:dyDescent="0.2">
      <c r="A79" s="37" t="s">
        <v>41</v>
      </c>
      <c r="B79" s="38"/>
      <c r="C79" s="38"/>
      <c r="D79" s="39"/>
      <c r="E79" s="40"/>
    </row>
    <row r="80" spans="1:5" ht="15" x14ac:dyDescent="0.2">
      <c r="A80" s="41" t="s">
        <v>72</v>
      </c>
      <c r="B80" s="42" t="s">
        <v>22</v>
      </c>
      <c r="C80" s="42" t="s">
        <v>11</v>
      </c>
      <c r="D80" s="43">
        <f>E80</f>
        <v>8795.51</v>
      </c>
      <c r="E80" s="44">
        <v>8795.51</v>
      </c>
    </row>
    <row r="81" spans="1:5" ht="15" customHeight="1" x14ac:dyDescent="0.2">
      <c r="A81" s="41" t="s">
        <v>63</v>
      </c>
      <c r="B81" s="42" t="s">
        <v>22</v>
      </c>
      <c r="C81" s="42" t="s">
        <v>11</v>
      </c>
      <c r="D81" s="43">
        <f>E81</f>
        <v>15217.37</v>
      </c>
      <c r="E81" s="44">
        <v>15217.37</v>
      </c>
    </row>
    <row r="82" spans="1:5" ht="15" customHeight="1" x14ac:dyDescent="0.2">
      <c r="A82" s="37" t="s">
        <v>85</v>
      </c>
      <c r="B82" s="38"/>
      <c r="C82" s="38"/>
      <c r="D82" s="39"/>
      <c r="E82" s="40"/>
    </row>
    <row r="83" spans="1:5" ht="15" customHeight="1" x14ac:dyDescent="0.2">
      <c r="A83" s="41" t="s">
        <v>86</v>
      </c>
      <c r="B83" s="42" t="s">
        <v>23</v>
      </c>
      <c r="C83" s="42" t="s">
        <v>12</v>
      </c>
      <c r="D83" s="43">
        <f>E83</f>
        <v>98217.67</v>
      </c>
      <c r="E83" s="44">
        <v>98217.67</v>
      </c>
    </row>
    <row r="84" spans="1:5" ht="15" customHeight="1" x14ac:dyDescent="0.2">
      <c r="A84" s="37" t="s">
        <v>9</v>
      </c>
      <c r="B84" s="38"/>
      <c r="C84" s="38"/>
      <c r="D84" s="39"/>
      <c r="E84" s="40"/>
    </row>
    <row r="85" spans="1:5" ht="15" customHeight="1" x14ac:dyDescent="0.2">
      <c r="A85" s="41" t="s">
        <v>64</v>
      </c>
      <c r="B85" s="42" t="s">
        <v>23</v>
      </c>
      <c r="C85" s="42" t="s">
        <v>12</v>
      </c>
      <c r="D85" s="43">
        <f>E85</f>
        <v>103649.06</v>
      </c>
      <c r="E85" s="44">
        <v>103649.06</v>
      </c>
    </row>
    <row r="86" spans="1:5" ht="14.25" x14ac:dyDescent="0.2">
      <c r="A86" s="37" t="s">
        <v>130</v>
      </c>
      <c r="B86" s="38"/>
      <c r="C86" s="38"/>
      <c r="D86" s="39"/>
      <c r="E86" s="40"/>
    </row>
    <row r="87" spans="1:5" ht="15" customHeight="1" x14ac:dyDescent="0.2">
      <c r="A87" s="41" t="s">
        <v>137</v>
      </c>
      <c r="B87" s="47">
        <v>621.4</v>
      </c>
      <c r="C87" s="42" t="s">
        <v>12</v>
      </c>
      <c r="D87" s="43">
        <f>E87/B87</f>
        <v>7.05</v>
      </c>
      <c r="E87" s="44">
        <v>4380.87</v>
      </c>
    </row>
    <row r="88" spans="1:5" ht="14.25" x14ac:dyDescent="0.2">
      <c r="A88" s="37" t="s">
        <v>10</v>
      </c>
      <c r="B88" s="38"/>
      <c r="C88" s="38"/>
      <c r="D88" s="39"/>
      <c r="E88" s="40"/>
    </row>
    <row r="89" spans="1:5" ht="15" customHeight="1" x14ac:dyDescent="0.2">
      <c r="A89" s="41" t="s">
        <v>65</v>
      </c>
      <c r="B89" s="42" t="s">
        <v>21</v>
      </c>
      <c r="C89" s="42" t="s">
        <v>11</v>
      </c>
      <c r="D89" s="43">
        <f>E89</f>
        <v>66472.163</v>
      </c>
      <c r="E89" s="44">
        <f>Бюджет!C36*10%</f>
        <v>66472.163</v>
      </c>
    </row>
    <row r="90" spans="1:5" ht="14.25" customHeight="1" x14ac:dyDescent="0.2">
      <c r="A90" s="26" t="s">
        <v>24</v>
      </c>
      <c r="B90" s="29" t="s">
        <v>20</v>
      </c>
      <c r="C90" s="27"/>
      <c r="D90" s="56"/>
      <c r="E90" s="28">
        <f>SUM(E7:E89)</f>
        <v>626971.53300000005</v>
      </c>
    </row>
    <row r="91" spans="1:5" ht="15" customHeight="1" x14ac:dyDescent="0.2">
      <c r="D91" s="57"/>
    </row>
    <row r="92" spans="1:5" ht="15" customHeight="1" x14ac:dyDescent="0.2">
      <c r="A92" s="13" t="s">
        <v>30</v>
      </c>
      <c r="B92" s="13"/>
      <c r="C92" s="13"/>
      <c r="D92" s="57"/>
      <c r="E92" s="57"/>
    </row>
    <row r="93" spans="1:5" ht="15" x14ac:dyDescent="0.2">
      <c r="A93" s="13" t="s">
        <v>156</v>
      </c>
      <c r="B93" s="13"/>
      <c r="C93" s="13"/>
      <c r="D93" s="57"/>
      <c r="E93" s="57"/>
    </row>
    <row r="94" spans="1:5" ht="15" customHeight="1" x14ac:dyDescent="0.2">
      <c r="A94" s="13" t="s">
        <v>31</v>
      </c>
      <c r="B94" s="13"/>
      <c r="C94" s="13"/>
      <c r="D94" s="57"/>
      <c r="E94" s="57"/>
    </row>
    <row r="95" spans="1:5" ht="15" customHeight="1" x14ac:dyDescent="0.2">
      <c r="A95" s="13" t="s">
        <v>32</v>
      </c>
      <c r="B95" s="13"/>
      <c r="C95" s="13"/>
      <c r="D95" s="59"/>
      <c r="E95" s="57"/>
    </row>
    <row r="96" spans="1:5" ht="15" customHeight="1" x14ac:dyDescent="0.2">
      <c r="A96" s="35" t="s">
        <v>66</v>
      </c>
      <c r="B96" s="14"/>
      <c r="C96" s="14"/>
      <c r="E96" s="59"/>
    </row>
    <row r="97" spans="1:5" ht="15" customHeight="1" x14ac:dyDescent="0.25">
      <c r="A97" s="35" t="s">
        <v>67</v>
      </c>
      <c r="D97" s="60"/>
    </row>
    <row r="98" spans="1:5" ht="15" customHeight="1" x14ac:dyDescent="0.25">
      <c r="A98" s="35"/>
      <c r="D98" s="60"/>
    </row>
    <row r="99" spans="1:5" ht="15" x14ac:dyDescent="0.25">
      <c r="A99" s="6" t="s">
        <v>25</v>
      </c>
      <c r="B99" s="2"/>
      <c r="C99" s="2"/>
      <c r="D99" s="60"/>
      <c r="E99" s="60"/>
    </row>
    <row r="100" spans="1:5" ht="15" customHeight="1" x14ac:dyDescent="0.25">
      <c r="A100" s="6"/>
      <c r="B100" s="2"/>
      <c r="C100" s="2"/>
      <c r="D100" s="61"/>
      <c r="E100" s="60"/>
    </row>
    <row r="101" spans="1:5" ht="15" x14ac:dyDescent="0.25">
      <c r="A101" s="203" t="s">
        <v>48</v>
      </c>
      <c r="B101" s="203"/>
      <c r="C101" s="36" t="s">
        <v>29</v>
      </c>
      <c r="D101" s="62"/>
      <c r="E101" s="63"/>
    </row>
    <row r="102" spans="1:5" ht="15" customHeight="1" x14ac:dyDescent="0.25">
      <c r="A102" s="207" t="s">
        <v>49</v>
      </c>
      <c r="B102" s="207"/>
      <c r="C102" s="4" t="s">
        <v>26</v>
      </c>
      <c r="D102" s="60"/>
      <c r="E102" s="60"/>
    </row>
    <row r="103" spans="1:5" ht="15" x14ac:dyDescent="0.25">
      <c r="A103" s="6"/>
      <c r="B103" s="2"/>
      <c r="C103" s="2"/>
      <c r="D103" s="61"/>
      <c r="E103" s="60"/>
    </row>
    <row r="104" spans="1:5" ht="15" customHeight="1" x14ac:dyDescent="0.25">
      <c r="A104" s="203" t="s">
        <v>28</v>
      </c>
      <c r="B104" s="203"/>
      <c r="C104" s="36" t="s">
        <v>29</v>
      </c>
      <c r="D104" s="62"/>
      <c r="E104" s="60"/>
    </row>
    <row r="105" spans="1:5" ht="15" customHeight="1" x14ac:dyDescent="0.25">
      <c r="A105" s="15" t="s">
        <v>27</v>
      </c>
      <c r="B105" s="5"/>
      <c r="C105" s="4" t="s">
        <v>26</v>
      </c>
      <c r="D105" s="60"/>
      <c r="E105" s="60"/>
    </row>
    <row r="106" spans="1:5" ht="15" x14ac:dyDescent="0.25">
      <c r="A106" s="2"/>
      <c r="B106" s="2"/>
      <c r="C106" s="2"/>
      <c r="E106" s="60"/>
    </row>
  </sheetData>
  <mergeCells count="6">
    <mergeCell ref="A104:B104"/>
    <mergeCell ref="A2:E2"/>
    <mergeCell ref="A1:E1"/>
    <mergeCell ref="D3:E3"/>
    <mergeCell ref="A102:B102"/>
    <mergeCell ref="A101:B10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view="pageBreakPreview" topLeftCell="A2" zoomScale="90" zoomScaleSheetLayoutView="90" workbookViewId="0">
      <selection activeCell="E37" sqref="E37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42578125" style="2" bestFit="1" customWidth="1"/>
    <col min="5" max="5" width="11.5703125" style="2" bestFit="1" customWidth="1"/>
    <col min="6" max="16384" width="9.140625" style="2"/>
  </cols>
  <sheetData>
    <row r="1" spans="1:4" ht="20.25" x14ac:dyDescent="0.3">
      <c r="A1" s="208" t="s">
        <v>157</v>
      </c>
      <c r="B1" s="208"/>
      <c r="C1" s="208"/>
      <c r="D1" s="208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215"/>
      <c r="D3" s="215"/>
    </row>
    <row r="4" spans="1:4" x14ac:dyDescent="0.25">
      <c r="A4" s="8"/>
      <c r="B4" s="9"/>
      <c r="C4" s="12"/>
      <c r="D4" s="12"/>
    </row>
    <row r="5" spans="1:4" x14ac:dyDescent="0.25">
      <c r="A5" s="21" t="s">
        <v>33</v>
      </c>
      <c r="B5" s="21" t="s">
        <v>34</v>
      </c>
      <c r="C5" s="22" t="s">
        <v>35</v>
      </c>
      <c r="D5" s="22" t="s">
        <v>36</v>
      </c>
    </row>
    <row r="6" spans="1:4" x14ac:dyDescent="0.25">
      <c r="A6" s="24" t="s">
        <v>158</v>
      </c>
      <c r="B6" s="209">
        <v>42996.88</v>
      </c>
      <c r="C6" s="210"/>
      <c r="D6" s="211"/>
    </row>
    <row r="7" spans="1:4" x14ac:dyDescent="0.25">
      <c r="A7" s="30" t="s">
        <v>46</v>
      </c>
      <c r="B7" s="52" t="s">
        <v>20</v>
      </c>
      <c r="C7" s="31">
        <v>414431.04</v>
      </c>
      <c r="D7" s="53">
        <v>479078.8</v>
      </c>
    </row>
    <row r="8" spans="1:4" x14ac:dyDescent="0.25">
      <c r="A8" s="30" t="s">
        <v>110</v>
      </c>
      <c r="B8" s="52" t="s">
        <v>20</v>
      </c>
      <c r="C8" s="31">
        <v>34900</v>
      </c>
      <c r="D8" s="53">
        <v>3768.32</v>
      </c>
    </row>
    <row r="9" spans="1:4" x14ac:dyDescent="0.25">
      <c r="A9" s="30" t="s">
        <v>128</v>
      </c>
      <c r="B9" s="52" t="s">
        <v>20</v>
      </c>
      <c r="C9" s="31">
        <v>21147</v>
      </c>
      <c r="D9" s="53">
        <v>11649.13</v>
      </c>
    </row>
    <row r="10" spans="1:4" x14ac:dyDescent="0.25">
      <c r="A10" s="30" t="s">
        <v>50</v>
      </c>
      <c r="B10" s="52" t="s">
        <v>20</v>
      </c>
      <c r="C10" s="31">
        <v>79512.72</v>
      </c>
      <c r="D10" s="53">
        <v>94316.32</v>
      </c>
    </row>
    <row r="11" spans="1:4" x14ac:dyDescent="0.25">
      <c r="A11" s="30" t="s">
        <v>104</v>
      </c>
      <c r="B11" s="52" t="s">
        <v>20</v>
      </c>
      <c r="C11" s="31"/>
      <c r="D11" s="53" t="s">
        <v>20</v>
      </c>
    </row>
    <row r="12" spans="1:4" x14ac:dyDescent="0.25">
      <c r="A12" s="30" t="s">
        <v>105</v>
      </c>
      <c r="B12" s="52" t="s">
        <v>20</v>
      </c>
      <c r="C12" s="31">
        <v>10290.299999999999</v>
      </c>
      <c r="D12" s="53">
        <v>6269.69</v>
      </c>
    </row>
    <row r="13" spans="1:4" x14ac:dyDescent="0.25">
      <c r="A13" s="30" t="s">
        <v>129</v>
      </c>
      <c r="B13" s="52" t="s">
        <v>20</v>
      </c>
      <c r="C13" s="31">
        <v>16494.72</v>
      </c>
      <c r="D13" s="53">
        <v>18678.39</v>
      </c>
    </row>
    <row r="14" spans="1:4" x14ac:dyDescent="0.25">
      <c r="A14" s="30" t="s">
        <v>89</v>
      </c>
      <c r="B14" s="52" t="s">
        <v>20</v>
      </c>
      <c r="C14" s="31">
        <v>24530.52</v>
      </c>
      <c r="D14" s="53">
        <v>15790.4</v>
      </c>
    </row>
    <row r="15" spans="1:4" x14ac:dyDescent="0.25">
      <c r="A15" s="30" t="s">
        <v>106</v>
      </c>
      <c r="B15" s="52" t="s">
        <v>20</v>
      </c>
      <c r="C15" s="31">
        <v>3297.64</v>
      </c>
      <c r="D15" s="53" t="s">
        <v>20</v>
      </c>
    </row>
    <row r="16" spans="1:4" x14ac:dyDescent="0.25">
      <c r="A16" s="51" t="s">
        <v>107</v>
      </c>
      <c r="B16" s="52" t="s">
        <v>20</v>
      </c>
      <c r="C16" s="31">
        <v>42377.5</v>
      </c>
      <c r="D16" s="53">
        <v>42572.59</v>
      </c>
    </row>
    <row r="17" spans="1:4" x14ac:dyDescent="0.25">
      <c r="A17" s="51" t="s">
        <v>108</v>
      </c>
      <c r="B17" s="52" t="s">
        <v>20</v>
      </c>
      <c r="C17" s="31">
        <v>2707.71</v>
      </c>
      <c r="D17" s="53">
        <v>3340.3</v>
      </c>
    </row>
    <row r="18" spans="1:4" x14ac:dyDescent="0.25">
      <c r="A18" s="51" t="s">
        <v>109</v>
      </c>
      <c r="B18" s="52" t="s">
        <v>20</v>
      </c>
      <c r="C18" s="31">
        <v>15032.48</v>
      </c>
      <c r="D18" s="53">
        <v>3965.11</v>
      </c>
    </row>
    <row r="19" spans="1:4" x14ac:dyDescent="0.25">
      <c r="A19" s="30" t="s">
        <v>8</v>
      </c>
      <c r="B19" s="52">
        <f>Акт!E7</f>
        <v>5884.01</v>
      </c>
      <c r="C19" s="31" t="s">
        <v>20</v>
      </c>
      <c r="D19" s="53" t="s">
        <v>20</v>
      </c>
    </row>
    <row r="20" spans="1:4" x14ac:dyDescent="0.25">
      <c r="A20" s="30" t="s">
        <v>37</v>
      </c>
      <c r="B20" s="52">
        <f>SUM(Акт!E9:E11)</f>
        <v>70045.89</v>
      </c>
      <c r="C20" s="31" t="s">
        <v>20</v>
      </c>
      <c r="D20" s="53" t="s">
        <v>20</v>
      </c>
    </row>
    <row r="21" spans="1:4" ht="30" x14ac:dyDescent="0.25">
      <c r="A21" s="30" t="s">
        <v>51</v>
      </c>
      <c r="B21" s="52">
        <f>Акт!E13</f>
        <v>85091.81</v>
      </c>
      <c r="C21" s="31" t="s">
        <v>20</v>
      </c>
      <c r="D21" s="53" t="s">
        <v>20</v>
      </c>
    </row>
    <row r="22" spans="1:4" x14ac:dyDescent="0.25">
      <c r="A22" s="30" t="s">
        <v>111</v>
      </c>
      <c r="B22" s="52">
        <f>Акт!E15</f>
        <v>5997.6</v>
      </c>
      <c r="C22" s="31" t="s">
        <v>20</v>
      </c>
      <c r="D22" s="53" t="s">
        <v>20</v>
      </c>
    </row>
    <row r="23" spans="1:4" ht="30" x14ac:dyDescent="0.25">
      <c r="A23" s="30" t="s">
        <v>95</v>
      </c>
      <c r="B23" s="52">
        <f>SUM(Акт!E17:E20)</f>
        <v>22341.629999999997</v>
      </c>
      <c r="C23" s="31" t="s">
        <v>20</v>
      </c>
      <c r="D23" s="53" t="s">
        <v>20</v>
      </c>
    </row>
    <row r="24" spans="1:4" ht="30" x14ac:dyDescent="0.25">
      <c r="A24" s="30" t="s">
        <v>76</v>
      </c>
      <c r="B24" s="52">
        <f>Акт!E22</f>
        <v>10015.93</v>
      </c>
      <c r="C24" s="31" t="s">
        <v>20</v>
      </c>
      <c r="D24" s="53" t="s">
        <v>20</v>
      </c>
    </row>
    <row r="25" spans="1:4" x14ac:dyDescent="0.25">
      <c r="A25" s="30" t="s">
        <v>38</v>
      </c>
      <c r="B25" s="52">
        <f>SUM(Акт!E24:E46)</f>
        <v>65310.589999999989</v>
      </c>
      <c r="C25" s="31" t="s">
        <v>20</v>
      </c>
      <c r="D25" s="53" t="s">
        <v>20</v>
      </c>
    </row>
    <row r="26" spans="1:4" x14ac:dyDescent="0.25">
      <c r="A26" s="30" t="s">
        <v>39</v>
      </c>
      <c r="B26" s="52">
        <f>SUM(Акт!E48:E60)</f>
        <v>29591.929999999993</v>
      </c>
      <c r="C26" s="31" t="s">
        <v>20</v>
      </c>
      <c r="D26" s="53" t="s">
        <v>20</v>
      </c>
    </row>
    <row r="27" spans="1:4" x14ac:dyDescent="0.25">
      <c r="A27" s="30" t="s">
        <v>89</v>
      </c>
      <c r="B27" s="52">
        <f>Акт!E62</f>
        <v>21600</v>
      </c>
      <c r="C27" s="31" t="s">
        <v>20</v>
      </c>
      <c r="D27" s="53" t="s">
        <v>20</v>
      </c>
    </row>
    <row r="28" spans="1:4" ht="30" x14ac:dyDescent="0.25">
      <c r="A28" s="30" t="s">
        <v>112</v>
      </c>
      <c r="B28" s="52">
        <f>Акт!E64</f>
        <v>2425.84</v>
      </c>
      <c r="C28" s="31" t="s">
        <v>20</v>
      </c>
      <c r="D28" s="53" t="s">
        <v>20</v>
      </c>
    </row>
    <row r="29" spans="1:4" s="11" customFormat="1" ht="15.75" customHeight="1" x14ac:dyDescent="0.25">
      <c r="A29" s="51" t="s">
        <v>40</v>
      </c>
      <c r="B29" s="52">
        <f>SUM(Акт!E66:E69)</f>
        <v>6585.54</v>
      </c>
      <c r="C29" s="31" t="s">
        <v>20</v>
      </c>
      <c r="D29" s="53" t="s">
        <v>20</v>
      </c>
    </row>
    <row r="30" spans="1:4" s="11" customFormat="1" ht="30" x14ac:dyDescent="0.25">
      <c r="A30" s="30" t="s">
        <v>83</v>
      </c>
      <c r="B30" s="52">
        <f>SUM(Акт!E71:E78)</f>
        <v>5348.12</v>
      </c>
      <c r="C30" s="31" t="s">
        <v>20</v>
      </c>
      <c r="D30" s="53" t="s">
        <v>20</v>
      </c>
    </row>
    <row r="31" spans="1:4" s="11" customFormat="1" ht="15.75" customHeight="1" x14ac:dyDescent="0.25">
      <c r="A31" s="51" t="s">
        <v>41</v>
      </c>
      <c r="B31" s="52">
        <f>SUM(Акт!E80:E81)</f>
        <v>24012.880000000001</v>
      </c>
      <c r="C31" s="31" t="s">
        <v>20</v>
      </c>
      <c r="D31" s="53" t="s">
        <v>20</v>
      </c>
    </row>
    <row r="32" spans="1:4" s="11" customFormat="1" ht="15.75" customHeight="1" x14ac:dyDescent="0.25">
      <c r="A32" s="51" t="s">
        <v>85</v>
      </c>
      <c r="B32" s="52">
        <f>Акт!E83</f>
        <v>98217.67</v>
      </c>
      <c r="C32" s="31" t="s">
        <v>20</v>
      </c>
      <c r="D32" s="53" t="s">
        <v>20</v>
      </c>
    </row>
    <row r="33" spans="1:5" s="11" customFormat="1" x14ac:dyDescent="0.25">
      <c r="A33" s="30" t="s">
        <v>9</v>
      </c>
      <c r="B33" s="52">
        <f>Акт!E85</f>
        <v>103649.06</v>
      </c>
      <c r="C33" s="31" t="s">
        <v>20</v>
      </c>
      <c r="D33" s="53" t="s">
        <v>20</v>
      </c>
    </row>
    <row r="34" spans="1:5" s="11" customFormat="1" ht="15.75" customHeight="1" x14ac:dyDescent="0.25">
      <c r="A34" s="51" t="s">
        <v>130</v>
      </c>
      <c r="B34" s="52">
        <f>Акт!E87</f>
        <v>4380.87</v>
      </c>
      <c r="C34" s="31" t="s">
        <v>20</v>
      </c>
      <c r="D34" s="53" t="s">
        <v>20</v>
      </c>
    </row>
    <row r="35" spans="1:5" x14ac:dyDescent="0.25">
      <c r="A35" s="23" t="s">
        <v>10</v>
      </c>
      <c r="B35" s="25">
        <f>Акт!E89</f>
        <v>66472.163</v>
      </c>
      <c r="C35" s="25" t="s">
        <v>20</v>
      </c>
      <c r="D35" s="25" t="s">
        <v>20</v>
      </c>
    </row>
    <row r="36" spans="1:5" x14ac:dyDescent="0.25">
      <c r="A36" s="23" t="s">
        <v>24</v>
      </c>
      <c r="B36" s="25">
        <f t="shared" ref="B36:C36" si="0">SUM(B7:B35)</f>
        <v>626971.53300000005</v>
      </c>
      <c r="C36" s="25">
        <f t="shared" si="0"/>
        <v>664721.63</v>
      </c>
      <c r="D36" s="25">
        <f>SUM(D7:D35)</f>
        <v>679429.05</v>
      </c>
    </row>
    <row r="37" spans="1:5" s="11" customFormat="1" ht="24.75" customHeight="1" x14ac:dyDescent="0.25">
      <c r="A37" s="212" t="s">
        <v>159</v>
      </c>
      <c r="B37" s="213"/>
      <c r="C37" s="213"/>
      <c r="D37" s="214"/>
      <c r="E37" s="64">
        <f>D36-B6-B36</f>
        <v>9460.6369999999879</v>
      </c>
    </row>
    <row r="38" spans="1:5" s="11" customFormat="1" ht="24.75" customHeight="1" x14ac:dyDescent="0.25">
      <c r="A38" s="212" t="s">
        <v>160</v>
      </c>
      <c r="B38" s="213"/>
      <c r="C38" s="213"/>
      <c r="D38" s="214"/>
    </row>
    <row r="39" spans="1:5" s="11" customFormat="1" ht="24.75" customHeight="1" x14ac:dyDescent="0.25">
      <c r="A39" s="2"/>
      <c r="B39" s="2"/>
      <c r="C39" s="2"/>
      <c r="D39" s="2"/>
    </row>
    <row r="40" spans="1:5" ht="15" customHeight="1" x14ac:dyDescent="0.25">
      <c r="A40" s="10" t="s">
        <v>44</v>
      </c>
      <c r="B40" s="9"/>
      <c r="C40" s="9"/>
      <c r="D40" s="7"/>
    </row>
    <row r="41" spans="1:5" ht="22.5" customHeight="1" x14ac:dyDescent="0.25">
      <c r="A41" s="9" t="s">
        <v>45</v>
      </c>
      <c r="B41" s="9"/>
      <c r="C41" s="9"/>
      <c r="D41" s="7"/>
    </row>
    <row r="42" spans="1:5" ht="22.5" customHeight="1" x14ac:dyDescent="0.25">
      <c r="A42" s="10" t="s">
        <v>42</v>
      </c>
      <c r="B42" s="9"/>
      <c r="C42" s="9"/>
      <c r="D42" s="7"/>
    </row>
    <row r="43" spans="1:5" ht="22.5" customHeight="1" x14ac:dyDescent="0.25">
      <c r="A43" s="10" t="s">
        <v>43</v>
      </c>
      <c r="B43" s="9"/>
      <c r="C43" s="9"/>
      <c r="D43" s="7"/>
    </row>
    <row r="44" spans="1:5" ht="22.5" customHeight="1" x14ac:dyDescent="0.25">
      <c r="A44" s="1"/>
      <c r="B44" s="1"/>
      <c r="C44" s="1"/>
    </row>
  </sheetData>
  <mergeCells count="5">
    <mergeCell ref="A1:D1"/>
    <mergeCell ref="B6:D6"/>
    <mergeCell ref="A37:D37"/>
    <mergeCell ref="A38:D38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A6" sqref="A6:F8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0" customFormat="1" ht="35.25" customHeight="1" x14ac:dyDescent="0.3">
      <c r="A1" s="230" t="s">
        <v>187</v>
      </c>
      <c r="B1" s="230"/>
      <c r="C1" s="230"/>
      <c r="D1" s="230"/>
      <c r="E1" s="230"/>
      <c r="F1" s="230"/>
    </row>
    <row r="2" spans="1:19" s="60" customFormat="1" x14ac:dyDescent="0.25">
      <c r="A2" s="66"/>
      <c r="B2" s="66"/>
      <c r="C2" s="66"/>
      <c r="D2" s="66"/>
      <c r="E2" s="66"/>
      <c r="F2" s="66"/>
    </row>
    <row r="3" spans="1:19" s="60" customFormat="1" ht="19.5" customHeight="1" x14ac:dyDescent="0.25">
      <c r="A3" s="67" t="s">
        <v>161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0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0" customFormat="1" ht="36.75" customHeight="1" x14ac:dyDescent="0.25">
      <c r="A5" s="231" t="s">
        <v>162</v>
      </c>
      <c r="B5" s="231"/>
      <c r="C5" s="231"/>
      <c r="D5" s="231"/>
      <c r="E5" s="231"/>
      <c r="F5" s="23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23" t="s">
        <v>163</v>
      </c>
      <c r="B6" s="123">
        <v>4</v>
      </c>
      <c r="C6" s="123" t="s">
        <v>164</v>
      </c>
      <c r="D6" s="124">
        <v>3524.5</v>
      </c>
      <c r="E6" s="123" t="s">
        <v>165</v>
      </c>
      <c r="F6" s="125">
        <v>1728</v>
      </c>
      <c r="G6" s="70"/>
      <c r="H6" s="72"/>
      <c r="I6" s="73"/>
      <c r="J6" s="74"/>
      <c r="K6" s="75"/>
      <c r="L6" s="76"/>
      <c r="M6" s="76"/>
      <c r="N6" s="76"/>
      <c r="O6" s="76"/>
      <c r="P6" s="77"/>
      <c r="Q6" s="232"/>
      <c r="R6" s="233"/>
      <c r="S6" s="78"/>
    </row>
    <row r="7" spans="1:19" s="81" customFormat="1" ht="32.25" customHeight="1" x14ac:dyDescent="0.25">
      <c r="A7" s="123" t="s">
        <v>166</v>
      </c>
      <c r="B7" s="123">
        <v>4</v>
      </c>
      <c r="C7" s="123" t="s">
        <v>167</v>
      </c>
      <c r="D7" s="124">
        <v>247.3</v>
      </c>
      <c r="E7" s="123" t="s">
        <v>168</v>
      </c>
      <c r="F7" s="125">
        <v>1152</v>
      </c>
      <c r="G7" s="70"/>
      <c r="H7" s="72"/>
      <c r="I7" s="73"/>
      <c r="J7" s="74"/>
      <c r="K7" s="75"/>
      <c r="L7" s="76"/>
      <c r="M7" s="76"/>
      <c r="N7" s="76"/>
      <c r="O7" s="76"/>
      <c r="P7" s="77"/>
      <c r="Q7" s="232"/>
      <c r="R7" s="234"/>
      <c r="S7" s="80"/>
    </row>
    <row r="8" spans="1:19" s="81" customFormat="1" ht="33.75" customHeight="1" x14ac:dyDescent="0.25">
      <c r="A8" s="123" t="s">
        <v>169</v>
      </c>
      <c r="B8" s="123">
        <v>61</v>
      </c>
      <c r="C8" s="123" t="s">
        <v>170</v>
      </c>
      <c r="D8" s="125">
        <v>420.5</v>
      </c>
      <c r="E8" s="123" t="s">
        <v>171</v>
      </c>
      <c r="F8" s="125">
        <v>621.4</v>
      </c>
      <c r="G8" s="70"/>
      <c r="H8" s="72"/>
      <c r="I8" s="73"/>
      <c r="J8" s="74"/>
      <c r="K8" s="75"/>
      <c r="L8" s="76"/>
      <c r="M8" s="76"/>
      <c r="N8" s="76"/>
      <c r="O8" s="76"/>
      <c r="P8" s="77"/>
      <c r="Q8" s="232"/>
      <c r="R8" s="233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75"/>
      <c r="L9" s="76"/>
      <c r="M9" s="76"/>
      <c r="N9" s="76"/>
      <c r="O9" s="76"/>
      <c r="P9" s="70"/>
      <c r="Q9" s="75"/>
      <c r="R9" s="84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86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s="87" customFormat="1" ht="30" customHeight="1" x14ac:dyDescent="0.25">
      <c r="A11" s="227" t="s">
        <v>172</v>
      </c>
      <c r="B11" s="228"/>
      <c r="C11" s="228"/>
      <c r="D11" s="228"/>
      <c r="E11" s="229"/>
      <c r="F11" s="88" t="s">
        <v>173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7" customFormat="1" ht="30" customHeight="1" x14ac:dyDescent="0.25">
      <c r="A12" s="216" t="s">
        <v>188</v>
      </c>
      <c r="B12" s="217"/>
      <c r="C12" s="217"/>
      <c r="D12" s="217"/>
      <c r="E12" s="218"/>
      <c r="F12" s="115">
        <v>10231.49</v>
      </c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</row>
    <row r="13" spans="1:19" s="120" customFormat="1" ht="30" customHeight="1" x14ac:dyDescent="0.25">
      <c r="A13" s="219" t="s">
        <v>174</v>
      </c>
      <c r="B13" s="220"/>
      <c r="C13" s="220"/>
      <c r="D13" s="220"/>
      <c r="E13" s="221"/>
      <c r="F13" s="118">
        <f>2514.69+F12</f>
        <v>12746.18</v>
      </c>
      <c r="G13" s="119"/>
    </row>
    <row r="14" spans="1:19" s="120" customFormat="1" ht="30" customHeight="1" x14ac:dyDescent="0.25">
      <c r="A14" s="219" t="s">
        <v>175</v>
      </c>
      <c r="B14" s="220"/>
      <c r="C14" s="220"/>
      <c r="D14" s="220"/>
      <c r="E14" s="221"/>
      <c r="F14" s="118">
        <f>180071.6+4126.22</f>
        <v>184197.82</v>
      </c>
    </row>
    <row r="15" spans="1:19" s="120" customFormat="1" ht="30" customHeight="1" x14ac:dyDescent="0.25">
      <c r="A15" s="219" t="s">
        <v>176</v>
      </c>
      <c r="B15" s="220"/>
      <c r="C15" s="220"/>
      <c r="D15" s="220"/>
      <c r="E15" s="221"/>
      <c r="F15" s="121">
        <f>SUM(F16:F18)</f>
        <v>670225.05999999994</v>
      </c>
    </row>
    <row r="16" spans="1:19" s="87" customFormat="1" ht="28.5" customHeight="1" x14ac:dyDescent="0.25">
      <c r="A16" s="224" t="s">
        <v>177</v>
      </c>
      <c r="B16" s="225"/>
      <c r="C16" s="225"/>
      <c r="D16" s="225"/>
      <c r="E16" s="226"/>
      <c r="F16" s="114">
        <f>609600.27+13949.71</f>
        <v>623549.98</v>
      </c>
    </row>
    <row r="17" spans="1:19" s="87" customFormat="1" ht="24.75" customHeight="1" x14ac:dyDescent="0.25">
      <c r="A17" s="224" t="s">
        <v>178</v>
      </c>
      <c r="B17" s="225"/>
      <c r="C17" s="225"/>
      <c r="D17" s="225"/>
      <c r="E17" s="226"/>
      <c r="F17" s="114">
        <v>44425.08</v>
      </c>
    </row>
    <row r="18" spans="1:19" s="87" customFormat="1" ht="30" customHeight="1" x14ac:dyDescent="0.25">
      <c r="A18" s="224" t="s">
        <v>179</v>
      </c>
      <c r="B18" s="225"/>
      <c r="C18" s="225"/>
      <c r="D18" s="225"/>
      <c r="E18" s="226"/>
      <c r="F18" s="114">
        <v>2250</v>
      </c>
    </row>
    <row r="19" spans="1:19" s="120" customFormat="1" ht="30" customHeight="1" x14ac:dyDescent="0.25">
      <c r="A19" s="219" t="s">
        <v>180</v>
      </c>
      <c r="B19" s="220"/>
      <c r="C19" s="220"/>
      <c r="D19" s="220"/>
      <c r="E19" s="221"/>
      <c r="F19" s="121">
        <f>SUM(F20:F22)</f>
        <v>674302.36</v>
      </c>
    </row>
    <row r="20" spans="1:19" s="87" customFormat="1" ht="30" customHeight="1" x14ac:dyDescent="0.25">
      <c r="A20" s="224" t="s">
        <v>177</v>
      </c>
      <c r="B20" s="225"/>
      <c r="C20" s="225"/>
      <c r="D20" s="225"/>
      <c r="E20" s="226"/>
      <c r="F20" s="114">
        <v>629449.88</v>
      </c>
    </row>
    <row r="21" spans="1:19" s="87" customFormat="1" ht="30" customHeight="1" x14ac:dyDescent="0.25">
      <c r="A21" s="224" t="s">
        <v>178</v>
      </c>
      <c r="B21" s="225"/>
      <c r="C21" s="225"/>
      <c r="D21" s="225"/>
      <c r="E21" s="226"/>
      <c r="F21" s="114">
        <v>42789.98</v>
      </c>
    </row>
    <row r="22" spans="1:19" s="90" customFormat="1" ht="30" customHeight="1" x14ac:dyDescent="0.2">
      <c r="A22" s="224" t="s">
        <v>179</v>
      </c>
      <c r="B22" s="225"/>
      <c r="C22" s="225"/>
      <c r="D22" s="225"/>
      <c r="E22" s="226"/>
      <c r="F22" s="114">
        <v>2062.5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1:19" s="122" customFormat="1" ht="30" customHeight="1" x14ac:dyDescent="0.25">
      <c r="A23" s="219" t="s">
        <v>181</v>
      </c>
      <c r="B23" s="220"/>
      <c r="C23" s="220"/>
      <c r="D23" s="220"/>
      <c r="E23" s="221"/>
      <c r="F23" s="121">
        <f>F13+F19</f>
        <v>687048.54</v>
      </c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22" customFormat="1" ht="30" customHeight="1" x14ac:dyDescent="0.25">
      <c r="A24" s="219" t="s">
        <v>182</v>
      </c>
      <c r="B24" s="220"/>
      <c r="C24" s="220"/>
      <c r="D24" s="220"/>
      <c r="E24" s="221"/>
      <c r="F24" s="121">
        <f>'Акт (2)'!E114</f>
        <v>652360.62100000004</v>
      </c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s="122" customFormat="1" ht="30" customHeight="1" x14ac:dyDescent="0.25">
      <c r="A25" s="219" t="s">
        <v>183</v>
      </c>
      <c r="B25" s="220"/>
      <c r="C25" s="220"/>
      <c r="D25" s="220"/>
      <c r="E25" s="221"/>
      <c r="F25" s="121">
        <f>F23-F24</f>
        <v>34687.918999999994</v>
      </c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</row>
    <row r="26" spans="1:19" s="122" customFormat="1" ht="30" customHeight="1" x14ac:dyDescent="0.25">
      <c r="A26" s="219" t="s">
        <v>184</v>
      </c>
      <c r="B26" s="220"/>
      <c r="C26" s="220"/>
      <c r="D26" s="220"/>
      <c r="E26" s="221"/>
      <c r="F26" s="118">
        <f>F14+F15-F19</f>
        <v>180120.5199999999</v>
      </c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</row>
    <row r="27" spans="1:19" s="90" customFormat="1" ht="11.45" customHeight="1" x14ac:dyDescent="0.25">
      <c r="A27" s="91"/>
      <c r="B27" s="91"/>
      <c r="C27" s="91"/>
      <c r="D27" s="91"/>
      <c r="E27" s="91"/>
      <c r="F27" s="91"/>
    </row>
    <row r="28" spans="1:19" s="92" customFormat="1" ht="32.25" customHeight="1" x14ac:dyDescent="0.2">
      <c r="A28" s="222" t="s">
        <v>185</v>
      </c>
      <c r="B28" s="222"/>
      <c r="C28" s="222"/>
      <c r="D28" s="222"/>
    </row>
    <row r="29" spans="1:19" s="60" customFormat="1" ht="21.75" customHeight="1" x14ac:dyDescent="0.25">
      <c r="A29" s="223" t="s">
        <v>186</v>
      </c>
      <c r="B29" s="223"/>
      <c r="C29" s="223"/>
      <c r="D29" s="223"/>
    </row>
    <row r="30" spans="1:19" s="60" customFormat="1" ht="22.5" customHeight="1" x14ac:dyDescent="0.25">
      <c r="A30" s="222" t="s">
        <v>42</v>
      </c>
      <c r="B30" s="222"/>
      <c r="C30" s="222"/>
      <c r="D30" s="222"/>
    </row>
    <row r="31" spans="1:19" s="60" customFormat="1" ht="22.5" customHeight="1" x14ac:dyDescent="0.25">
      <c r="A31" s="222" t="s">
        <v>43</v>
      </c>
      <c r="B31" s="222"/>
      <c r="C31" s="222"/>
      <c r="D31" s="66"/>
    </row>
  </sheetData>
  <mergeCells count="25">
    <mergeCell ref="A11:E11"/>
    <mergeCell ref="A1:F1"/>
    <mergeCell ref="A5:F5"/>
    <mergeCell ref="Q6:R6"/>
    <mergeCell ref="Q7:R7"/>
    <mergeCell ref="Q8:R8"/>
    <mergeCell ref="A30:D30"/>
    <mergeCell ref="A31:C31"/>
    <mergeCell ref="A19:E19"/>
    <mergeCell ref="A20:E20"/>
    <mergeCell ref="A21:E21"/>
    <mergeCell ref="A22:E22"/>
    <mergeCell ref="A23:E23"/>
    <mergeCell ref="A24:E24"/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1"/>
  <sheetViews>
    <sheetView view="pageBreakPreview" topLeftCell="A43" zoomScaleSheetLayoutView="100" workbookViewId="0">
      <selection activeCell="B51" sqref="B51:E51"/>
    </sheetView>
  </sheetViews>
  <sheetFormatPr defaultColWidth="9.140625" defaultRowHeight="12.75" x14ac:dyDescent="0.2"/>
  <cols>
    <col min="1" max="1" width="50.42578125" style="1" customWidth="1"/>
    <col min="2" max="2" width="16.28515625" style="106" bestFit="1" customWidth="1"/>
    <col min="3" max="3" width="12.85546875" style="106" customWidth="1"/>
    <col min="4" max="4" width="13.85546875" style="107" customWidth="1"/>
    <col min="5" max="5" width="15" style="107" customWidth="1"/>
    <col min="6" max="6" width="10.7109375" style="1" bestFit="1" customWidth="1"/>
    <col min="7" max="16384" width="9.140625" style="1"/>
  </cols>
  <sheetData>
    <row r="1" spans="1:9" ht="14.25" x14ac:dyDescent="0.2">
      <c r="A1" s="205" t="s">
        <v>261</v>
      </c>
      <c r="B1" s="205"/>
      <c r="C1" s="205"/>
      <c r="D1" s="205"/>
      <c r="E1" s="205"/>
      <c r="I1" s="3"/>
    </row>
    <row r="2" spans="1:9" ht="31.5" customHeight="1" x14ac:dyDescent="0.2">
      <c r="A2" s="204" t="s">
        <v>154</v>
      </c>
      <c r="B2" s="204"/>
      <c r="C2" s="204"/>
      <c r="D2" s="204"/>
      <c r="E2" s="204"/>
      <c r="I2" s="3"/>
    </row>
    <row r="3" spans="1:9" ht="14.25" x14ac:dyDescent="0.2">
      <c r="A3" s="19" t="s">
        <v>6</v>
      </c>
      <c r="B3" s="103"/>
      <c r="C3" s="103"/>
      <c r="D3" s="235" t="s">
        <v>262</v>
      </c>
      <c r="E3" s="235"/>
      <c r="I3" s="3" t="s">
        <v>5</v>
      </c>
    </row>
    <row r="4" spans="1:9" x14ac:dyDescent="0.2">
      <c r="A4" s="16"/>
      <c r="B4" s="104"/>
      <c r="C4" s="104"/>
      <c r="D4" s="105"/>
      <c r="E4" s="105"/>
      <c r="I4" s="3"/>
    </row>
    <row r="5" spans="1:9" s="18" customFormat="1" ht="120" x14ac:dyDescent="0.2">
      <c r="A5" s="32" t="s">
        <v>2</v>
      </c>
      <c r="B5" s="32" t="s">
        <v>3</v>
      </c>
      <c r="C5" s="32" t="s">
        <v>0</v>
      </c>
      <c r="D5" s="55" t="s">
        <v>4</v>
      </c>
      <c r="E5" s="55" t="s">
        <v>1</v>
      </c>
      <c r="I5" s="3"/>
    </row>
    <row r="6" spans="1:9" s="102" customFormat="1" ht="14.25" x14ac:dyDescent="0.2">
      <c r="A6" s="101" t="s">
        <v>8</v>
      </c>
      <c r="B6" s="108"/>
      <c r="C6" s="108"/>
      <c r="D6" s="108"/>
      <c r="E6" s="108"/>
    </row>
    <row r="7" spans="1:9" s="94" customFormat="1" ht="15" x14ac:dyDescent="0.25">
      <c r="A7" s="95" t="s">
        <v>52</v>
      </c>
      <c r="B7" s="96" t="s">
        <v>21</v>
      </c>
      <c r="C7" s="96" t="s">
        <v>11</v>
      </c>
      <c r="D7" s="97">
        <f>E7</f>
        <v>5884.01</v>
      </c>
      <c r="E7" s="97">
        <v>5884.01</v>
      </c>
    </row>
    <row r="8" spans="1:9" s="102" customFormat="1" ht="14.25" x14ac:dyDescent="0.2">
      <c r="A8" s="101" t="s">
        <v>37</v>
      </c>
      <c r="B8" s="108"/>
      <c r="C8" s="108"/>
      <c r="D8" s="108"/>
      <c r="E8" s="108"/>
    </row>
    <row r="9" spans="1:9" s="94" customFormat="1" ht="30" x14ac:dyDescent="0.25">
      <c r="A9" s="95" t="s">
        <v>190</v>
      </c>
      <c r="B9" s="97">
        <v>5.82</v>
      </c>
      <c r="C9" s="96" t="s">
        <v>136</v>
      </c>
      <c r="D9" s="111">
        <f>E9/B9</f>
        <v>1947.5549828178694</v>
      </c>
      <c r="E9" s="97">
        <v>11334.77</v>
      </c>
    </row>
    <row r="10" spans="1:9" s="94" customFormat="1" ht="30" x14ac:dyDescent="0.25">
      <c r="A10" s="95" t="s">
        <v>191</v>
      </c>
      <c r="B10" s="97">
        <v>2.44</v>
      </c>
      <c r="C10" s="96" t="s">
        <v>192</v>
      </c>
      <c r="D10" s="111">
        <f t="shared" ref="D10:D72" si="0">E10/B10</f>
        <v>804.54098360655735</v>
      </c>
      <c r="E10" s="97">
        <v>1963.08</v>
      </c>
    </row>
    <row r="11" spans="1:9" s="94" customFormat="1" ht="15" x14ac:dyDescent="0.25">
      <c r="A11" s="95" t="s">
        <v>189</v>
      </c>
      <c r="B11" s="96" t="s">
        <v>22</v>
      </c>
      <c r="C11" s="96" t="s">
        <v>257</v>
      </c>
      <c r="D11" s="111">
        <f>E11</f>
        <v>350</v>
      </c>
      <c r="E11" s="97">
        <v>350</v>
      </c>
    </row>
    <row r="12" spans="1:9" s="94" customFormat="1" ht="15" x14ac:dyDescent="0.25">
      <c r="A12" s="95" t="s">
        <v>193</v>
      </c>
      <c r="B12" s="96" t="s">
        <v>22</v>
      </c>
      <c r="C12" s="96" t="s">
        <v>11</v>
      </c>
      <c r="D12" s="111">
        <f>E12</f>
        <v>4500</v>
      </c>
      <c r="E12" s="97">
        <v>4500</v>
      </c>
    </row>
    <row r="13" spans="1:9" s="94" customFormat="1" ht="15" x14ac:dyDescent="0.25">
      <c r="A13" s="95" t="s">
        <v>194</v>
      </c>
      <c r="B13" s="97">
        <v>0.12</v>
      </c>
      <c r="C13" s="96" t="s">
        <v>103</v>
      </c>
      <c r="D13" s="111">
        <f t="shared" si="0"/>
        <v>17787</v>
      </c>
      <c r="E13" s="97">
        <v>2134.44</v>
      </c>
    </row>
    <row r="14" spans="1:9" s="94" customFormat="1" ht="15" x14ac:dyDescent="0.25">
      <c r="A14" s="95" t="s">
        <v>195</v>
      </c>
      <c r="B14" s="97">
        <v>0.06</v>
      </c>
      <c r="C14" s="96" t="s">
        <v>103</v>
      </c>
      <c r="D14" s="111">
        <f t="shared" si="0"/>
        <v>17728.5</v>
      </c>
      <c r="E14" s="97">
        <v>1063.71</v>
      </c>
    </row>
    <row r="15" spans="1:9" s="94" customFormat="1" ht="30" x14ac:dyDescent="0.25">
      <c r="A15" s="95" t="s">
        <v>196</v>
      </c>
      <c r="B15" s="98">
        <v>0.26800000000000002</v>
      </c>
      <c r="C15" s="96" t="s">
        <v>103</v>
      </c>
      <c r="D15" s="111">
        <f t="shared" si="0"/>
        <v>4722.5</v>
      </c>
      <c r="E15" s="97">
        <v>1265.6300000000001</v>
      </c>
    </row>
    <row r="16" spans="1:9" s="94" customFormat="1" ht="15" x14ac:dyDescent="0.25">
      <c r="A16" s="95" t="s">
        <v>197</v>
      </c>
      <c r="B16" s="99">
        <v>2</v>
      </c>
      <c r="C16" s="96" t="s">
        <v>13</v>
      </c>
      <c r="D16" s="111">
        <f t="shared" si="0"/>
        <v>605.29499999999996</v>
      </c>
      <c r="E16" s="97">
        <v>1210.5899999999999</v>
      </c>
    </row>
    <row r="17" spans="1:5" s="94" customFormat="1" ht="15" x14ac:dyDescent="0.25">
      <c r="A17" s="95" t="s">
        <v>198</v>
      </c>
      <c r="B17" s="97">
        <v>0.06</v>
      </c>
      <c r="C17" s="96" t="s">
        <v>103</v>
      </c>
      <c r="D17" s="111">
        <f t="shared" si="0"/>
        <v>18535.833333333336</v>
      </c>
      <c r="E17" s="97">
        <v>1112.1500000000001</v>
      </c>
    </row>
    <row r="18" spans="1:5" s="94" customFormat="1" ht="15" x14ac:dyDescent="0.25">
      <c r="A18" s="95" t="s">
        <v>199</v>
      </c>
      <c r="B18" s="99">
        <v>1</v>
      </c>
      <c r="C18" s="96" t="s">
        <v>13</v>
      </c>
      <c r="D18" s="111">
        <f t="shared" si="0"/>
        <v>303.82</v>
      </c>
      <c r="E18" s="97">
        <v>303.82</v>
      </c>
    </row>
    <row r="19" spans="1:5" s="94" customFormat="1" ht="15" x14ac:dyDescent="0.25">
      <c r="A19" s="95" t="s">
        <v>200</v>
      </c>
      <c r="B19" s="98">
        <v>8.0000000000000002E-3</v>
      </c>
      <c r="C19" s="96" t="s">
        <v>103</v>
      </c>
      <c r="D19" s="111">
        <f t="shared" si="0"/>
        <v>27716.249999999996</v>
      </c>
      <c r="E19" s="97">
        <v>221.73</v>
      </c>
    </row>
    <row r="20" spans="1:5" s="94" customFormat="1" ht="15" x14ac:dyDescent="0.25">
      <c r="A20" s="95" t="s">
        <v>201</v>
      </c>
      <c r="B20" s="97">
        <v>2.44</v>
      </c>
      <c r="C20" s="96" t="s">
        <v>192</v>
      </c>
      <c r="D20" s="111">
        <f t="shared" si="0"/>
        <v>553.79918032786884</v>
      </c>
      <c r="E20" s="97">
        <v>1351.27</v>
      </c>
    </row>
    <row r="21" spans="1:5" s="94" customFormat="1" ht="30" x14ac:dyDescent="0.25">
      <c r="A21" s="95" t="s">
        <v>202</v>
      </c>
      <c r="B21" s="99">
        <v>1</v>
      </c>
      <c r="C21" s="96" t="s">
        <v>13</v>
      </c>
      <c r="D21" s="111">
        <f t="shared" si="0"/>
        <v>905.3</v>
      </c>
      <c r="E21" s="97">
        <v>905.3</v>
      </c>
    </row>
    <row r="22" spans="1:5" s="94" customFormat="1" ht="15" x14ac:dyDescent="0.25">
      <c r="A22" s="95" t="s">
        <v>203</v>
      </c>
      <c r="B22" s="97">
        <v>2.44</v>
      </c>
      <c r="C22" s="96" t="s">
        <v>192</v>
      </c>
      <c r="D22" s="111">
        <f t="shared" si="0"/>
        <v>1394.872950819672</v>
      </c>
      <c r="E22" s="97">
        <v>3403.49</v>
      </c>
    </row>
    <row r="23" spans="1:5" s="102" customFormat="1" ht="15" x14ac:dyDescent="0.2">
      <c r="A23" s="101" t="s">
        <v>128</v>
      </c>
      <c r="B23" s="108"/>
      <c r="C23" s="108"/>
      <c r="D23" s="111"/>
      <c r="E23" s="108"/>
    </row>
    <row r="24" spans="1:5" s="94" customFormat="1" ht="15" x14ac:dyDescent="0.25">
      <c r="A24" s="95" t="s">
        <v>204</v>
      </c>
      <c r="B24" s="96" t="s">
        <v>20</v>
      </c>
      <c r="C24" s="96" t="s">
        <v>11</v>
      </c>
      <c r="D24" s="111">
        <f>E24</f>
        <v>20135.099999999999</v>
      </c>
      <c r="E24" s="97">
        <v>20135.099999999999</v>
      </c>
    </row>
    <row r="25" spans="1:5" s="94" customFormat="1" ht="30" x14ac:dyDescent="0.25">
      <c r="A25" s="95" t="s">
        <v>205</v>
      </c>
      <c r="B25" s="96" t="s">
        <v>20</v>
      </c>
      <c r="C25" s="96" t="s">
        <v>11</v>
      </c>
      <c r="D25" s="111">
        <f t="shared" ref="D25:D33" si="1">E25</f>
        <v>20364.52</v>
      </c>
      <c r="E25" s="97">
        <v>20364.52</v>
      </c>
    </row>
    <row r="26" spans="1:5" s="102" customFormat="1" ht="28.5" x14ac:dyDescent="0.2">
      <c r="A26" s="101" t="s">
        <v>51</v>
      </c>
      <c r="B26" s="108"/>
      <c r="C26" s="108"/>
      <c r="D26" s="111"/>
      <c r="E26" s="108"/>
    </row>
    <row r="27" spans="1:5" s="94" customFormat="1" ht="30" x14ac:dyDescent="0.25">
      <c r="A27" s="95" t="s">
        <v>206</v>
      </c>
      <c r="B27" s="96" t="s">
        <v>21</v>
      </c>
      <c r="C27" s="96" t="s">
        <v>11</v>
      </c>
      <c r="D27" s="111">
        <f t="shared" si="1"/>
        <v>90523.199999999997</v>
      </c>
      <c r="E27" s="97">
        <v>90523.199999999997</v>
      </c>
    </row>
    <row r="28" spans="1:5" s="102" customFormat="1" ht="28.5" x14ac:dyDescent="0.2">
      <c r="A28" s="101" t="s">
        <v>95</v>
      </c>
      <c r="B28" s="108"/>
      <c r="C28" s="108"/>
      <c r="D28" s="111"/>
      <c r="E28" s="108"/>
    </row>
    <row r="29" spans="1:5" s="94" customFormat="1" ht="30" x14ac:dyDescent="0.25">
      <c r="A29" s="95" t="s">
        <v>207</v>
      </c>
      <c r="B29" s="96" t="s">
        <v>22</v>
      </c>
      <c r="C29" s="96" t="s">
        <v>11</v>
      </c>
      <c r="D29" s="111">
        <f t="shared" si="1"/>
        <v>24842.880000000001</v>
      </c>
      <c r="E29" s="97">
        <v>24842.880000000001</v>
      </c>
    </row>
    <row r="30" spans="1:5" s="102" customFormat="1" ht="15" x14ac:dyDescent="0.2">
      <c r="A30" s="101" t="s">
        <v>208</v>
      </c>
      <c r="B30" s="108"/>
      <c r="C30" s="108"/>
      <c r="D30" s="111"/>
      <c r="E30" s="108"/>
    </row>
    <row r="31" spans="1:5" s="94" customFormat="1" ht="15" x14ac:dyDescent="0.25">
      <c r="A31" s="95" t="s">
        <v>209</v>
      </c>
      <c r="B31" s="96" t="s">
        <v>258</v>
      </c>
      <c r="C31" s="96" t="s">
        <v>115</v>
      </c>
      <c r="D31" s="111">
        <f t="shared" si="1"/>
        <v>18264.82</v>
      </c>
      <c r="E31" s="97">
        <v>18264.82</v>
      </c>
    </row>
    <row r="32" spans="1:5" s="102" customFormat="1" ht="28.5" x14ac:dyDescent="0.2">
      <c r="A32" s="101" t="s">
        <v>76</v>
      </c>
      <c r="B32" s="108"/>
      <c r="C32" s="108"/>
      <c r="D32" s="111"/>
      <c r="E32" s="108"/>
    </row>
    <row r="33" spans="1:5" s="94" customFormat="1" ht="30" x14ac:dyDescent="0.25">
      <c r="A33" s="95" t="s">
        <v>77</v>
      </c>
      <c r="B33" s="96" t="s">
        <v>259</v>
      </c>
      <c r="C33" s="96" t="s">
        <v>11</v>
      </c>
      <c r="D33" s="111">
        <f t="shared" si="1"/>
        <v>10127.85</v>
      </c>
      <c r="E33" s="97">
        <f>855.23+9272.62</f>
        <v>10127.85</v>
      </c>
    </row>
    <row r="34" spans="1:5" s="102" customFormat="1" ht="15" x14ac:dyDescent="0.2">
      <c r="A34" s="101" t="s">
        <v>38</v>
      </c>
      <c r="B34" s="108"/>
      <c r="C34" s="108"/>
      <c r="D34" s="111"/>
      <c r="E34" s="108"/>
    </row>
    <row r="35" spans="1:5" s="94" customFormat="1" ht="15" x14ac:dyDescent="0.25">
      <c r="A35" s="95" t="s">
        <v>73</v>
      </c>
      <c r="B35" s="99">
        <v>1</v>
      </c>
      <c r="C35" s="96" t="s">
        <v>74</v>
      </c>
      <c r="D35" s="111">
        <f t="shared" si="0"/>
        <v>83.75</v>
      </c>
      <c r="E35" s="97">
        <v>83.75</v>
      </c>
    </row>
    <row r="36" spans="1:5" s="94" customFormat="1" ht="15" x14ac:dyDescent="0.25">
      <c r="A36" s="95" t="s">
        <v>55</v>
      </c>
      <c r="B36" s="99">
        <v>1</v>
      </c>
      <c r="C36" s="96" t="s">
        <v>14</v>
      </c>
      <c r="D36" s="111">
        <f t="shared" si="0"/>
        <v>839.52</v>
      </c>
      <c r="E36" s="97">
        <v>839.52</v>
      </c>
    </row>
    <row r="37" spans="1:5" s="94" customFormat="1" ht="15" x14ac:dyDescent="0.25">
      <c r="A37" s="95" t="s">
        <v>116</v>
      </c>
      <c r="B37" s="97">
        <v>0.09</v>
      </c>
      <c r="C37" s="96" t="s">
        <v>15</v>
      </c>
      <c r="D37" s="111">
        <f t="shared" si="0"/>
        <v>6088.8888888888887</v>
      </c>
      <c r="E37" s="97">
        <v>548</v>
      </c>
    </row>
    <row r="38" spans="1:5" s="94" customFormat="1" ht="30" x14ac:dyDescent="0.25">
      <c r="A38" s="95" t="s">
        <v>210</v>
      </c>
      <c r="B38" s="99">
        <v>1</v>
      </c>
      <c r="C38" s="96" t="s">
        <v>14</v>
      </c>
      <c r="D38" s="111">
        <f t="shared" si="0"/>
        <v>254.67</v>
      </c>
      <c r="E38" s="97">
        <v>254.67</v>
      </c>
    </row>
    <row r="39" spans="1:5" s="94" customFormat="1" ht="30" x14ac:dyDescent="0.25">
      <c r="A39" s="95" t="s">
        <v>211</v>
      </c>
      <c r="B39" s="100">
        <v>0.2</v>
      </c>
      <c r="C39" s="96" t="s">
        <v>16</v>
      </c>
      <c r="D39" s="111">
        <f t="shared" si="0"/>
        <v>3345</v>
      </c>
      <c r="E39" s="97">
        <v>669</v>
      </c>
    </row>
    <row r="40" spans="1:5" s="94" customFormat="1" ht="30" x14ac:dyDescent="0.25">
      <c r="A40" s="95" t="s">
        <v>138</v>
      </c>
      <c r="B40" s="97">
        <v>1.32</v>
      </c>
      <c r="C40" s="96" t="s">
        <v>16</v>
      </c>
      <c r="D40" s="111">
        <f t="shared" si="0"/>
        <v>1684.4242424242425</v>
      </c>
      <c r="E40" s="97">
        <v>2223.44</v>
      </c>
    </row>
    <row r="41" spans="1:5" s="94" customFormat="1" ht="15" x14ac:dyDescent="0.25">
      <c r="A41" s="95" t="s">
        <v>69</v>
      </c>
      <c r="B41" s="97">
        <v>0.05</v>
      </c>
      <c r="C41" s="96" t="s">
        <v>70</v>
      </c>
      <c r="D41" s="111">
        <f t="shared" si="0"/>
        <v>25034.6</v>
      </c>
      <c r="E41" s="97">
        <v>1251.73</v>
      </c>
    </row>
    <row r="42" spans="1:5" s="94" customFormat="1" ht="30" x14ac:dyDescent="0.25">
      <c r="A42" s="95" t="s">
        <v>56</v>
      </c>
      <c r="B42" s="98">
        <v>6.1589999999999998</v>
      </c>
      <c r="C42" s="96" t="s">
        <v>16</v>
      </c>
      <c r="D42" s="111">
        <f t="shared" si="0"/>
        <v>1678.7644098067869</v>
      </c>
      <c r="E42" s="97">
        <v>10339.51</v>
      </c>
    </row>
    <row r="43" spans="1:5" s="94" customFormat="1" ht="15" x14ac:dyDescent="0.25">
      <c r="A43" s="95" t="s">
        <v>212</v>
      </c>
      <c r="B43" s="97">
        <v>0.02</v>
      </c>
      <c r="C43" s="96" t="s">
        <v>70</v>
      </c>
      <c r="D43" s="111">
        <f t="shared" si="0"/>
        <v>24862</v>
      </c>
      <c r="E43" s="97">
        <v>497.24</v>
      </c>
    </row>
    <row r="44" spans="1:5" s="94" customFormat="1" ht="30" x14ac:dyDescent="0.25">
      <c r="A44" s="95" t="s">
        <v>58</v>
      </c>
      <c r="B44" s="99">
        <v>1</v>
      </c>
      <c r="C44" s="96" t="s">
        <v>14</v>
      </c>
      <c r="D44" s="111">
        <f t="shared" si="0"/>
        <v>503.4</v>
      </c>
      <c r="E44" s="97">
        <v>503.4</v>
      </c>
    </row>
    <row r="45" spans="1:5" s="94" customFormat="1" ht="15" x14ac:dyDescent="0.25">
      <c r="A45" s="95" t="s">
        <v>87</v>
      </c>
      <c r="B45" s="100">
        <v>0.2</v>
      </c>
      <c r="C45" s="96" t="s">
        <v>15</v>
      </c>
      <c r="D45" s="111">
        <f t="shared" si="0"/>
        <v>14739.8</v>
      </c>
      <c r="E45" s="97">
        <v>2947.96</v>
      </c>
    </row>
    <row r="46" spans="1:5" s="94" customFormat="1" ht="15" x14ac:dyDescent="0.25">
      <c r="A46" s="95" t="s">
        <v>213</v>
      </c>
      <c r="B46" s="99">
        <v>1</v>
      </c>
      <c r="C46" s="96" t="s">
        <v>84</v>
      </c>
      <c r="D46" s="111">
        <f t="shared" si="0"/>
        <v>953.95</v>
      </c>
      <c r="E46" s="97">
        <v>953.95</v>
      </c>
    </row>
    <row r="47" spans="1:5" s="94" customFormat="1" ht="30" x14ac:dyDescent="0.25">
      <c r="A47" s="95" t="s">
        <v>59</v>
      </c>
      <c r="B47" s="99">
        <v>3</v>
      </c>
      <c r="C47" s="96" t="s">
        <v>18</v>
      </c>
      <c r="D47" s="111">
        <f t="shared" si="0"/>
        <v>218.60666666666668</v>
      </c>
      <c r="E47" s="97">
        <v>655.82</v>
      </c>
    </row>
    <row r="48" spans="1:5" s="94" customFormat="1" ht="15" x14ac:dyDescent="0.25">
      <c r="A48" s="95" t="s">
        <v>75</v>
      </c>
      <c r="B48" s="99">
        <v>1</v>
      </c>
      <c r="C48" s="96" t="s">
        <v>74</v>
      </c>
      <c r="D48" s="111">
        <f t="shared" si="0"/>
        <v>67.25</v>
      </c>
      <c r="E48" s="97">
        <v>67.25</v>
      </c>
    </row>
    <row r="49" spans="1:5" s="94" customFormat="1" ht="15" x14ac:dyDescent="0.25">
      <c r="A49" s="95" t="s">
        <v>117</v>
      </c>
      <c r="B49" s="99">
        <v>1</v>
      </c>
      <c r="C49" s="96" t="s">
        <v>13</v>
      </c>
      <c r="D49" s="111">
        <f t="shared" si="0"/>
        <v>5327.8</v>
      </c>
      <c r="E49" s="97">
        <v>5327.8</v>
      </c>
    </row>
    <row r="50" spans="1:5" s="94" customFormat="1" ht="30" x14ac:dyDescent="0.25">
      <c r="A50" s="95" t="s">
        <v>214</v>
      </c>
      <c r="B50" s="96" t="s">
        <v>20</v>
      </c>
      <c r="C50" s="96" t="s">
        <v>11</v>
      </c>
      <c r="D50" s="111">
        <f>E50</f>
        <v>10848</v>
      </c>
      <c r="E50" s="97">
        <v>10848</v>
      </c>
    </row>
    <row r="51" spans="1:5" s="94" customFormat="1" ht="15" x14ac:dyDescent="0.25">
      <c r="A51" s="95" t="s">
        <v>81</v>
      </c>
      <c r="B51" s="99">
        <v>18051</v>
      </c>
      <c r="C51" s="96" t="s">
        <v>82</v>
      </c>
      <c r="D51" s="111">
        <f t="shared" si="0"/>
        <v>1.1732020386682178</v>
      </c>
      <c r="E51" s="97">
        <v>21177.47</v>
      </c>
    </row>
    <row r="52" spans="1:5" s="94" customFormat="1" ht="15" x14ac:dyDescent="0.25">
      <c r="A52" s="95" t="s">
        <v>215</v>
      </c>
      <c r="B52" s="99">
        <v>1</v>
      </c>
      <c r="C52" s="96" t="s">
        <v>13</v>
      </c>
      <c r="D52" s="111">
        <f t="shared" si="0"/>
        <v>1254.21</v>
      </c>
      <c r="E52" s="97">
        <v>1254.21</v>
      </c>
    </row>
    <row r="53" spans="1:5" s="94" customFormat="1" ht="30" x14ac:dyDescent="0.25">
      <c r="A53" s="95" t="s">
        <v>216</v>
      </c>
      <c r="B53" s="99">
        <v>1</v>
      </c>
      <c r="C53" s="96" t="s">
        <v>68</v>
      </c>
      <c r="D53" s="111">
        <f t="shared" si="0"/>
        <v>98.37</v>
      </c>
      <c r="E53" s="97">
        <v>98.37</v>
      </c>
    </row>
    <row r="54" spans="1:5" s="94" customFormat="1" ht="15" x14ac:dyDescent="0.25">
      <c r="A54" s="95" t="s">
        <v>61</v>
      </c>
      <c r="B54" s="99">
        <v>30</v>
      </c>
      <c r="C54" s="96" t="s">
        <v>19</v>
      </c>
      <c r="D54" s="111">
        <f t="shared" si="0"/>
        <v>254.20733333333334</v>
      </c>
      <c r="E54" s="97">
        <v>7626.22</v>
      </c>
    </row>
    <row r="55" spans="1:5" s="94" customFormat="1" ht="30" x14ac:dyDescent="0.25">
      <c r="A55" s="95" t="s">
        <v>132</v>
      </c>
      <c r="B55" s="99">
        <v>3</v>
      </c>
      <c r="C55" s="96" t="s">
        <v>101</v>
      </c>
      <c r="D55" s="111">
        <f t="shared" si="0"/>
        <v>117.56</v>
      </c>
      <c r="E55" s="97">
        <v>352.68</v>
      </c>
    </row>
    <row r="56" spans="1:5" s="102" customFormat="1" ht="15" x14ac:dyDescent="0.2">
      <c r="A56" s="101" t="s">
        <v>39</v>
      </c>
      <c r="B56" s="108"/>
      <c r="C56" s="108"/>
      <c r="D56" s="111"/>
      <c r="E56" s="108"/>
    </row>
    <row r="57" spans="1:5" s="94" customFormat="1" ht="30" x14ac:dyDescent="0.25">
      <c r="A57" s="95" t="s">
        <v>217</v>
      </c>
      <c r="B57" s="100">
        <v>0.6</v>
      </c>
      <c r="C57" s="96" t="s">
        <v>121</v>
      </c>
      <c r="D57" s="111">
        <f t="shared" si="0"/>
        <v>1880.6333333333337</v>
      </c>
      <c r="E57" s="97">
        <v>1128.3800000000001</v>
      </c>
    </row>
    <row r="58" spans="1:5" s="94" customFormat="1" ht="30" x14ac:dyDescent="0.25">
      <c r="A58" s="95" t="s">
        <v>218</v>
      </c>
      <c r="B58" s="99">
        <v>3</v>
      </c>
      <c r="C58" s="96" t="s">
        <v>219</v>
      </c>
      <c r="D58" s="111">
        <f t="shared" si="0"/>
        <v>344.18</v>
      </c>
      <c r="E58" s="97">
        <v>1032.54</v>
      </c>
    </row>
    <row r="59" spans="1:5" s="94" customFormat="1" ht="30" x14ac:dyDescent="0.25">
      <c r="A59" s="95" t="s">
        <v>220</v>
      </c>
      <c r="B59" s="99">
        <v>4</v>
      </c>
      <c r="C59" s="96" t="s">
        <v>219</v>
      </c>
      <c r="D59" s="111">
        <f t="shared" si="0"/>
        <v>317.16750000000002</v>
      </c>
      <c r="E59" s="97">
        <v>1268.67</v>
      </c>
    </row>
    <row r="60" spans="1:5" s="94" customFormat="1" ht="15" x14ac:dyDescent="0.25">
      <c r="A60" s="95" t="s">
        <v>133</v>
      </c>
      <c r="B60" s="97">
        <v>0.02</v>
      </c>
      <c r="C60" s="96" t="s">
        <v>70</v>
      </c>
      <c r="D60" s="111">
        <f t="shared" si="0"/>
        <v>26505</v>
      </c>
      <c r="E60" s="97">
        <v>530.1</v>
      </c>
    </row>
    <row r="61" spans="1:5" s="94" customFormat="1" ht="30" x14ac:dyDescent="0.25">
      <c r="A61" s="95" t="s">
        <v>122</v>
      </c>
      <c r="B61" s="98">
        <v>2.1930000000000001</v>
      </c>
      <c r="C61" s="96" t="s">
        <v>16</v>
      </c>
      <c r="D61" s="111">
        <f t="shared" si="0"/>
        <v>1651.2585499316006</v>
      </c>
      <c r="E61" s="97">
        <v>3621.21</v>
      </c>
    </row>
    <row r="62" spans="1:5" s="94" customFormat="1" ht="15" x14ac:dyDescent="0.25">
      <c r="A62" s="95" t="s">
        <v>221</v>
      </c>
      <c r="B62" s="98">
        <v>9.6000000000000002E-2</v>
      </c>
      <c r="C62" s="96" t="s">
        <v>222</v>
      </c>
      <c r="D62" s="111">
        <f t="shared" si="0"/>
        <v>582.70833333333326</v>
      </c>
      <c r="E62" s="97">
        <v>55.94</v>
      </c>
    </row>
    <row r="63" spans="1:5" s="94" customFormat="1" ht="15" x14ac:dyDescent="0.25">
      <c r="A63" s="95" t="s">
        <v>223</v>
      </c>
      <c r="B63" s="97">
        <v>189.85</v>
      </c>
      <c r="C63" s="96" t="s">
        <v>79</v>
      </c>
      <c r="D63" s="111">
        <f t="shared" si="0"/>
        <v>66.552278114300776</v>
      </c>
      <c r="E63" s="97">
        <v>12634.95</v>
      </c>
    </row>
    <row r="64" spans="1:5" s="94" customFormat="1" ht="30" x14ac:dyDescent="0.25">
      <c r="A64" s="95" t="s">
        <v>224</v>
      </c>
      <c r="B64" s="99">
        <v>5</v>
      </c>
      <c r="C64" s="96" t="s">
        <v>225</v>
      </c>
      <c r="D64" s="111">
        <f t="shared" si="0"/>
        <v>64.957999999999998</v>
      </c>
      <c r="E64" s="97">
        <v>324.79000000000002</v>
      </c>
    </row>
    <row r="65" spans="1:5" s="94" customFormat="1" ht="30" x14ac:dyDescent="0.25">
      <c r="A65" s="95" t="s">
        <v>226</v>
      </c>
      <c r="B65" s="96" t="s">
        <v>20</v>
      </c>
      <c r="C65" s="96" t="s">
        <v>12</v>
      </c>
      <c r="D65" s="111">
        <f>E65</f>
        <v>19806.439999999999</v>
      </c>
      <c r="E65" s="97">
        <v>19806.439999999999</v>
      </c>
    </row>
    <row r="66" spans="1:5" s="94" customFormat="1" ht="30" x14ac:dyDescent="0.25">
      <c r="A66" s="95" t="s">
        <v>139</v>
      </c>
      <c r="B66" s="100">
        <v>0.6</v>
      </c>
      <c r="C66" s="96" t="s">
        <v>16</v>
      </c>
      <c r="D66" s="111">
        <f t="shared" si="0"/>
        <v>1770.3333333333335</v>
      </c>
      <c r="E66" s="97">
        <v>1062.2</v>
      </c>
    </row>
    <row r="67" spans="1:5" s="94" customFormat="1" ht="15" x14ac:dyDescent="0.25">
      <c r="A67" s="95" t="s">
        <v>144</v>
      </c>
      <c r="B67" s="97">
        <v>0.11</v>
      </c>
      <c r="C67" s="96" t="s">
        <v>16</v>
      </c>
      <c r="D67" s="111">
        <f t="shared" si="0"/>
        <v>1853.181818181818</v>
      </c>
      <c r="E67" s="97">
        <v>203.85</v>
      </c>
    </row>
    <row r="68" spans="1:5" s="94" customFormat="1" ht="15" x14ac:dyDescent="0.25">
      <c r="A68" s="95" t="s">
        <v>145</v>
      </c>
      <c r="B68" s="97">
        <v>7.0000000000000007E-2</v>
      </c>
      <c r="C68" s="96" t="s">
        <v>15</v>
      </c>
      <c r="D68" s="111">
        <f t="shared" si="0"/>
        <v>10995.428571428569</v>
      </c>
      <c r="E68" s="97">
        <v>769.68</v>
      </c>
    </row>
    <row r="69" spans="1:5" s="94" customFormat="1" ht="15" x14ac:dyDescent="0.25">
      <c r="A69" s="95" t="s">
        <v>125</v>
      </c>
      <c r="B69" s="97">
        <v>0.02</v>
      </c>
      <c r="C69" s="96" t="s">
        <v>119</v>
      </c>
      <c r="D69" s="111">
        <f t="shared" si="0"/>
        <v>31150</v>
      </c>
      <c r="E69" s="97">
        <v>623</v>
      </c>
    </row>
    <row r="70" spans="1:5" s="94" customFormat="1" ht="15" x14ac:dyDescent="0.25">
      <c r="A70" s="95" t="s">
        <v>227</v>
      </c>
      <c r="B70" s="97">
        <v>0.02</v>
      </c>
      <c r="C70" s="96" t="s">
        <v>119</v>
      </c>
      <c r="D70" s="111">
        <f t="shared" si="0"/>
        <v>31231.5</v>
      </c>
      <c r="E70" s="97">
        <v>624.63</v>
      </c>
    </row>
    <row r="71" spans="1:5" s="94" customFormat="1" ht="15" x14ac:dyDescent="0.25">
      <c r="A71" s="95" t="s">
        <v>228</v>
      </c>
      <c r="B71" s="97">
        <v>0.03</v>
      </c>
      <c r="C71" s="96" t="s">
        <v>17</v>
      </c>
      <c r="D71" s="111">
        <f t="shared" si="0"/>
        <v>17608.333333333336</v>
      </c>
      <c r="E71" s="97">
        <v>528.25</v>
      </c>
    </row>
    <row r="72" spans="1:5" s="94" customFormat="1" ht="30" x14ac:dyDescent="0.25">
      <c r="A72" s="95" t="s">
        <v>102</v>
      </c>
      <c r="B72" s="97">
        <v>0.01</v>
      </c>
      <c r="C72" s="96" t="s">
        <v>103</v>
      </c>
      <c r="D72" s="111">
        <f t="shared" si="0"/>
        <v>182323</v>
      </c>
      <c r="E72" s="97">
        <v>1823.23</v>
      </c>
    </row>
    <row r="73" spans="1:5" s="94" customFormat="1" ht="30" x14ac:dyDescent="0.25">
      <c r="A73" s="95" t="s">
        <v>229</v>
      </c>
      <c r="B73" s="97">
        <v>0.01</v>
      </c>
      <c r="C73" s="96" t="s">
        <v>103</v>
      </c>
      <c r="D73" s="111">
        <f t="shared" ref="D73:D102" si="2">E73/B73</f>
        <v>136077</v>
      </c>
      <c r="E73" s="97">
        <v>1360.77</v>
      </c>
    </row>
    <row r="74" spans="1:5" s="94" customFormat="1" ht="30" x14ac:dyDescent="0.25">
      <c r="A74" s="95" t="s">
        <v>230</v>
      </c>
      <c r="B74" s="97">
        <v>0.01</v>
      </c>
      <c r="C74" s="96" t="s">
        <v>17</v>
      </c>
      <c r="D74" s="111">
        <f t="shared" si="2"/>
        <v>42410</v>
      </c>
      <c r="E74" s="97">
        <v>424.1</v>
      </c>
    </row>
    <row r="75" spans="1:5" s="102" customFormat="1" ht="15" x14ac:dyDescent="0.2">
      <c r="A75" s="101" t="s">
        <v>89</v>
      </c>
      <c r="B75" s="108"/>
      <c r="C75" s="108"/>
      <c r="D75" s="111"/>
      <c r="E75" s="108"/>
    </row>
    <row r="76" spans="1:5" s="94" customFormat="1" ht="15" x14ac:dyDescent="0.25">
      <c r="A76" s="95" t="s">
        <v>91</v>
      </c>
      <c r="B76" s="96" t="s">
        <v>258</v>
      </c>
      <c r="C76" s="96" t="s">
        <v>11</v>
      </c>
      <c r="D76" s="111">
        <f>E76</f>
        <v>21600</v>
      </c>
      <c r="E76" s="97">
        <v>21600</v>
      </c>
    </row>
    <row r="77" spans="1:5" s="102" customFormat="1" ht="28.5" x14ac:dyDescent="0.2">
      <c r="A77" s="101" t="s">
        <v>112</v>
      </c>
      <c r="B77" s="108"/>
      <c r="C77" s="108"/>
      <c r="D77" s="111"/>
      <c r="E77" s="108"/>
    </row>
    <row r="78" spans="1:5" s="94" customFormat="1" ht="15" x14ac:dyDescent="0.25">
      <c r="A78" s="95" t="s">
        <v>126</v>
      </c>
      <c r="B78" s="96" t="s">
        <v>22</v>
      </c>
      <c r="C78" s="96" t="s">
        <v>11</v>
      </c>
      <c r="D78" s="111">
        <f>E78</f>
        <v>5628.88</v>
      </c>
      <c r="E78" s="97">
        <v>5628.88</v>
      </c>
    </row>
    <row r="79" spans="1:5" s="102" customFormat="1" ht="15" x14ac:dyDescent="0.2">
      <c r="A79" s="101" t="s">
        <v>40</v>
      </c>
      <c r="B79" s="108"/>
      <c r="C79" s="108"/>
      <c r="D79" s="111"/>
      <c r="E79" s="108"/>
    </row>
    <row r="80" spans="1:5" s="94" customFormat="1" ht="15" x14ac:dyDescent="0.25">
      <c r="A80" s="95" t="s">
        <v>231</v>
      </c>
      <c r="B80" s="97">
        <v>0.01</v>
      </c>
      <c r="C80" s="96" t="s">
        <v>232</v>
      </c>
      <c r="D80" s="111">
        <f t="shared" si="2"/>
        <v>25297</v>
      </c>
      <c r="E80" s="97">
        <v>252.97</v>
      </c>
    </row>
    <row r="81" spans="1:5" s="94" customFormat="1" ht="15" x14ac:dyDescent="0.25">
      <c r="A81" s="95" t="s">
        <v>233</v>
      </c>
      <c r="B81" s="98">
        <v>0.73499999999999999</v>
      </c>
      <c r="C81" s="96" t="s">
        <v>12</v>
      </c>
      <c r="D81" s="111">
        <f t="shared" si="2"/>
        <v>865.25170068027217</v>
      </c>
      <c r="E81" s="97">
        <v>635.96</v>
      </c>
    </row>
    <row r="82" spans="1:5" s="94" customFormat="1" ht="15" x14ac:dyDescent="0.25">
      <c r="A82" s="95" t="s">
        <v>234</v>
      </c>
      <c r="B82" s="99">
        <v>2</v>
      </c>
      <c r="C82" s="96" t="s">
        <v>13</v>
      </c>
      <c r="D82" s="111">
        <f t="shared" si="2"/>
        <v>756.57500000000005</v>
      </c>
      <c r="E82" s="97">
        <v>1513.15</v>
      </c>
    </row>
    <row r="83" spans="1:5" s="102" customFormat="1" ht="28.5" x14ac:dyDescent="0.2">
      <c r="A83" s="101" t="s">
        <v>83</v>
      </c>
      <c r="B83" s="108"/>
      <c r="C83" s="108"/>
      <c r="D83" s="111"/>
      <c r="E83" s="108"/>
    </row>
    <row r="84" spans="1:5" s="94" customFormat="1" ht="15" x14ac:dyDescent="0.25">
      <c r="A84" s="95" t="s">
        <v>235</v>
      </c>
      <c r="B84" s="97">
        <v>0.01</v>
      </c>
      <c r="C84" s="96" t="s">
        <v>17</v>
      </c>
      <c r="D84" s="111">
        <f t="shared" si="2"/>
        <v>20842</v>
      </c>
      <c r="E84" s="97">
        <v>208.42</v>
      </c>
    </row>
    <row r="85" spans="1:5" s="94" customFormat="1" ht="15" x14ac:dyDescent="0.25">
      <c r="A85" s="95" t="s">
        <v>236</v>
      </c>
      <c r="B85" s="98">
        <v>2.9000000000000001E-2</v>
      </c>
      <c r="C85" s="96" t="s">
        <v>103</v>
      </c>
      <c r="D85" s="111">
        <f t="shared" si="2"/>
        <v>7078.2758620689656</v>
      </c>
      <c r="E85" s="97">
        <v>205.27</v>
      </c>
    </row>
    <row r="86" spans="1:5" s="94" customFormat="1" ht="15" x14ac:dyDescent="0.25">
      <c r="A86" s="95" t="s">
        <v>237</v>
      </c>
      <c r="B86" s="98">
        <v>1.0999999999999999E-2</v>
      </c>
      <c r="C86" s="96" t="s">
        <v>192</v>
      </c>
      <c r="D86" s="111">
        <f t="shared" si="2"/>
        <v>21252.727272727276</v>
      </c>
      <c r="E86" s="97">
        <v>233.78</v>
      </c>
    </row>
    <row r="87" spans="1:5" s="94" customFormat="1" ht="15" x14ac:dyDescent="0.25">
      <c r="A87" s="95" t="s">
        <v>238</v>
      </c>
      <c r="B87" s="97">
        <v>0.02</v>
      </c>
      <c r="C87" s="96" t="s">
        <v>192</v>
      </c>
      <c r="D87" s="111">
        <f t="shared" si="2"/>
        <v>75117</v>
      </c>
      <c r="E87" s="97">
        <v>1502.34</v>
      </c>
    </row>
    <row r="88" spans="1:5" s="94" customFormat="1" ht="15" x14ac:dyDescent="0.25">
      <c r="A88" s="95" t="s">
        <v>88</v>
      </c>
      <c r="B88" s="97">
        <v>0.24</v>
      </c>
      <c r="C88" s="96" t="s">
        <v>17</v>
      </c>
      <c r="D88" s="111">
        <f t="shared" si="2"/>
        <v>4123.75</v>
      </c>
      <c r="E88" s="97">
        <v>989.7</v>
      </c>
    </row>
    <row r="89" spans="1:5" s="94" customFormat="1" ht="30" x14ac:dyDescent="0.25">
      <c r="A89" s="95" t="s">
        <v>239</v>
      </c>
      <c r="B89" s="98">
        <v>3.0000000000000001E-3</v>
      </c>
      <c r="C89" s="96" t="s">
        <v>240</v>
      </c>
      <c r="D89" s="111">
        <f t="shared" si="2"/>
        <v>509986.66666666669</v>
      </c>
      <c r="E89" s="97">
        <v>1529.96</v>
      </c>
    </row>
    <row r="90" spans="1:5" s="94" customFormat="1" ht="15" x14ac:dyDescent="0.25">
      <c r="A90" s="95" t="s">
        <v>241</v>
      </c>
      <c r="B90" s="98">
        <v>2.9000000000000001E-2</v>
      </c>
      <c r="C90" s="96" t="s">
        <v>103</v>
      </c>
      <c r="D90" s="111">
        <f t="shared" si="2"/>
        <v>65775.862068965507</v>
      </c>
      <c r="E90" s="97">
        <v>1907.5</v>
      </c>
    </row>
    <row r="91" spans="1:5" s="94" customFormat="1" ht="30" x14ac:dyDescent="0.25">
      <c r="A91" s="95" t="s">
        <v>242</v>
      </c>
      <c r="B91" s="99">
        <v>1</v>
      </c>
      <c r="C91" s="96" t="s">
        <v>13</v>
      </c>
      <c r="D91" s="111">
        <f t="shared" si="2"/>
        <v>363.39</v>
      </c>
      <c r="E91" s="97">
        <v>363.39</v>
      </c>
    </row>
    <row r="92" spans="1:5" s="94" customFormat="1" ht="30" x14ac:dyDescent="0.25">
      <c r="A92" s="95" t="s">
        <v>243</v>
      </c>
      <c r="B92" s="98">
        <v>2.1999999999999999E-2</v>
      </c>
      <c r="C92" s="96" t="s">
        <v>15</v>
      </c>
      <c r="D92" s="111">
        <f t="shared" si="2"/>
        <v>25542.272727272728</v>
      </c>
      <c r="E92" s="97">
        <v>561.92999999999995</v>
      </c>
    </row>
    <row r="93" spans="1:5" s="94" customFormat="1" ht="15" x14ac:dyDescent="0.25">
      <c r="A93" s="95" t="s">
        <v>244</v>
      </c>
      <c r="B93" s="98">
        <v>0.29399999999999998</v>
      </c>
      <c r="C93" s="96" t="s">
        <v>82</v>
      </c>
      <c r="D93" s="111">
        <f t="shared" si="2"/>
        <v>21494.727891156464</v>
      </c>
      <c r="E93" s="97">
        <v>6319.45</v>
      </c>
    </row>
    <row r="94" spans="1:5" s="94" customFormat="1" ht="30" x14ac:dyDescent="0.25">
      <c r="A94" s="95" t="s">
        <v>245</v>
      </c>
      <c r="B94" s="98">
        <v>5.0000000000000001E-3</v>
      </c>
      <c r="C94" s="96" t="s">
        <v>103</v>
      </c>
      <c r="D94" s="111">
        <f t="shared" si="2"/>
        <v>88896</v>
      </c>
      <c r="E94" s="97">
        <v>444.48</v>
      </c>
    </row>
    <row r="95" spans="1:5" s="94" customFormat="1" ht="15" x14ac:dyDescent="0.25">
      <c r="A95" s="95" t="s">
        <v>246</v>
      </c>
      <c r="B95" s="100">
        <v>0.1</v>
      </c>
      <c r="C95" s="96" t="s">
        <v>121</v>
      </c>
      <c r="D95" s="111">
        <f t="shared" si="2"/>
        <v>6181.6999999999989</v>
      </c>
      <c r="E95" s="97">
        <v>618.16999999999996</v>
      </c>
    </row>
    <row r="96" spans="1:5" s="94" customFormat="1" ht="15" x14ac:dyDescent="0.25">
      <c r="A96" s="95" t="s">
        <v>247</v>
      </c>
      <c r="B96" s="97">
        <v>0.01</v>
      </c>
      <c r="C96" s="96" t="s">
        <v>119</v>
      </c>
      <c r="D96" s="111">
        <f t="shared" si="2"/>
        <v>20695</v>
      </c>
      <c r="E96" s="97">
        <v>206.95</v>
      </c>
    </row>
    <row r="97" spans="1:5" s="94" customFormat="1" ht="30" x14ac:dyDescent="0.25">
      <c r="A97" s="95" t="s">
        <v>248</v>
      </c>
      <c r="B97" s="97">
        <v>0.01</v>
      </c>
      <c r="C97" s="96" t="s">
        <v>17</v>
      </c>
      <c r="D97" s="111">
        <f t="shared" si="2"/>
        <v>54205.999999999993</v>
      </c>
      <c r="E97" s="97">
        <v>542.05999999999995</v>
      </c>
    </row>
    <row r="98" spans="1:5" s="94" customFormat="1" ht="30" x14ac:dyDescent="0.25">
      <c r="A98" s="95" t="s">
        <v>249</v>
      </c>
      <c r="B98" s="98">
        <v>1.0999999999999999E-2</v>
      </c>
      <c r="C98" s="96" t="s">
        <v>15</v>
      </c>
      <c r="D98" s="111">
        <f t="shared" si="2"/>
        <v>48851.818181818184</v>
      </c>
      <c r="E98" s="97">
        <v>537.37</v>
      </c>
    </row>
    <row r="99" spans="1:5" s="94" customFormat="1" ht="30" x14ac:dyDescent="0.25">
      <c r="A99" s="95" t="s">
        <v>250</v>
      </c>
      <c r="B99" s="97">
        <v>0.01</v>
      </c>
      <c r="C99" s="96" t="s">
        <v>17</v>
      </c>
      <c r="D99" s="111">
        <f t="shared" si="2"/>
        <v>64019.000000000007</v>
      </c>
      <c r="E99" s="97">
        <v>640.19000000000005</v>
      </c>
    </row>
    <row r="100" spans="1:5" s="94" customFormat="1" ht="15" x14ac:dyDescent="0.25">
      <c r="A100" s="95" t="s">
        <v>251</v>
      </c>
      <c r="B100" s="98">
        <v>3.2000000000000001E-2</v>
      </c>
      <c r="C100" s="96" t="s">
        <v>103</v>
      </c>
      <c r="D100" s="111">
        <f t="shared" si="2"/>
        <v>55313.75</v>
      </c>
      <c r="E100" s="97">
        <v>1770.04</v>
      </c>
    </row>
    <row r="101" spans="1:5" s="94" customFormat="1" ht="15" x14ac:dyDescent="0.25">
      <c r="A101" s="95" t="s">
        <v>252</v>
      </c>
      <c r="B101" s="97">
        <v>0.06</v>
      </c>
      <c r="C101" s="96" t="s">
        <v>225</v>
      </c>
      <c r="D101" s="111">
        <f t="shared" si="2"/>
        <v>47301.666666666664</v>
      </c>
      <c r="E101" s="97">
        <v>2838.1</v>
      </c>
    </row>
    <row r="102" spans="1:5" s="94" customFormat="1" ht="15" x14ac:dyDescent="0.25">
      <c r="A102" s="95" t="s">
        <v>253</v>
      </c>
      <c r="B102" s="98">
        <v>2.3E-2</v>
      </c>
      <c r="C102" s="96" t="s">
        <v>254</v>
      </c>
      <c r="D102" s="111">
        <f t="shared" si="2"/>
        <v>12038.695652173912</v>
      </c>
      <c r="E102" s="97">
        <v>276.89</v>
      </c>
    </row>
    <row r="103" spans="1:5" s="102" customFormat="1" ht="14.25" x14ac:dyDescent="0.2">
      <c r="A103" s="101" t="s">
        <v>41</v>
      </c>
      <c r="B103" s="108"/>
      <c r="C103" s="108"/>
      <c r="D103" s="108"/>
      <c r="E103" s="108"/>
    </row>
    <row r="104" spans="1:5" s="94" customFormat="1" ht="15" x14ac:dyDescent="0.25">
      <c r="A104" s="95" t="s">
        <v>63</v>
      </c>
      <c r="B104" s="96" t="s">
        <v>22</v>
      </c>
      <c r="C104" s="96" t="s">
        <v>11</v>
      </c>
      <c r="D104" s="97">
        <f>E104</f>
        <v>4000</v>
      </c>
      <c r="E104" s="97">
        <v>4000</v>
      </c>
    </row>
    <row r="105" spans="1:5" s="102" customFormat="1" ht="15" x14ac:dyDescent="0.2">
      <c r="A105" s="101" t="s">
        <v>85</v>
      </c>
      <c r="B105" s="108"/>
      <c r="C105" s="108"/>
      <c r="D105" s="97"/>
      <c r="E105" s="108"/>
    </row>
    <row r="106" spans="1:5" s="94" customFormat="1" ht="15" x14ac:dyDescent="0.25">
      <c r="A106" s="95" t="s">
        <v>86</v>
      </c>
      <c r="B106" s="96" t="s">
        <v>260</v>
      </c>
      <c r="C106" s="96" t="s">
        <v>12</v>
      </c>
      <c r="D106" s="97">
        <f t="shared" ref="D106:D111" si="3">E106</f>
        <v>90070.58</v>
      </c>
      <c r="E106" s="97">
        <v>90070.58</v>
      </c>
    </row>
    <row r="107" spans="1:5" s="102" customFormat="1" ht="15" x14ac:dyDescent="0.2">
      <c r="A107" s="101" t="s">
        <v>9</v>
      </c>
      <c r="B107" s="108"/>
      <c r="C107" s="108"/>
      <c r="D107" s="97"/>
      <c r="E107" s="108"/>
    </row>
    <row r="108" spans="1:5" s="94" customFormat="1" ht="15" x14ac:dyDescent="0.25">
      <c r="A108" s="95" t="s">
        <v>64</v>
      </c>
      <c r="B108" s="96" t="s">
        <v>260</v>
      </c>
      <c r="C108" s="96" t="s">
        <v>12</v>
      </c>
      <c r="D108" s="97">
        <f t="shared" si="3"/>
        <v>102291.22</v>
      </c>
      <c r="E108" s="97">
        <v>102291.22</v>
      </c>
    </row>
    <row r="109" spans="1:5" s="94" customFormat="1" ht="30" x14ac:dyDescent="0.25">
      <c r="A109" s="95" t="s">
        <v>255</v>
      </c>
      <c r="B109" s="96" t="s">
        <v>22</v>
      </c>
      <c r="C109" s="96" t="s">
        <v>11</v>
      </c>
      <c r="D109" s="97">
        <f t="shared" si="3"/>
        <v>3380.41</v>
      </c>
      <c r="E109" s="97">
        <v>3380.41</v>
      </c>
    </row>
    <row r="110" spans="1:5" s="102" customFormat="1" ht="15" x14ac:dyDescent="0.2">
      <c r="A110" s="101" t="s">
        <v>130</v>
      </c>
      <c r="B110" s="108"/>
      <c r="C110" s="108"/>
      <c r="D110" s="97"/>
      <c r="E110" s="108"/>
    </row>
    <row r="111" spans="1:5" s="94" customFormat="1" ht="15" x14ac:dyDescent="0.25">
      <c r="A111" s="95" t="s">
        <v>256</v>
      </c>
      <c r="B111" s="96" t="s">
        <v>22</v>
      </c>
      <c r="C111" s="96" t="s">
        <v>12</v>
      </c>
      <c r="D111" s="97">
        <f t="shared" si="3"/>
        <v>4380.87</v>
      </c>
      <c r="E111" s="97">
        <v>4380.87</v>
      </c>
    </row>
    <row r="112" spans="1:5" ht="14.25" x14ac:dyDescent="0.2">
      <c r="A112" s="37" t="s">
        <v>10</v>
      </c>
      <c r="B112" s="38"/>
      <c r="C112" s="38"/>
      <c r="D112" s="39"/>
      <c r="E112" s="40"/>
    </row>
    <row r="113" spans="1:5" ht="15" customHeight="1" x14ac:dyDescent="0.2">
      <c r="A113" s="41" t="s">
        <v>65</v>
      </c>
      <c r="B113" s="42" t="s">
        <v>21</v>
      </c>
      <c r="C113" s="42" t="s">
        <v>11</v>
      </c>
      <c r="D113" s="43">
        <f>E113</f>
        <v>59305.510999999999</v>
      </c>
      <c r="E113" s="44">
        <f>SUM(E7:E111)*10%</f>
        <v>59305.510999999999</v>
      </c>
    </row>
    <row r="114" spans="1:5" ht="14.25" customHeight="1" x14ac:dyDescent="0.2">
      <c r="A114" s="26" t="s">
        <v>24</v>
      </c>
      <c r="B114" s="109" t="s">
        <v>20</v>
      </c>
      <c r="C114" s="27"/>
      <c r="D114" s="110"/>
      <c r="E114" s="28">
        <f>SUM(E7:E113)</f>
        <v>652360.62100000004</v>
      </c>
    </row>
    <row r="115" spans="1:5" ht="15" customHeight="1" x14ac:dyDescent="0.2">
      <c r="D115" s="57"/>
    </row>
    <row r="116" spans="1:5" ht="15" customHeight="1" x14ac:dyDescent="0.2">
      <c r="A116" s="236" t="s">
        <v>265</v>
      </c>
      <c r="B116" s="236"/>
      <c r="C116" s="236"/>
      <c r="D116" s="236"/>
      <c r="E116" s="236"/>
    </row>
    <row r="117" spans="1:5" ht="15" customHeight="1" x14ac:dyDescent="0.2">
      <c r="A117" s="236"/>
      <c r="B117" s="236"/>
      <c r="C117" s="236"/>
      <c r="D117" s="236"/>
      <c r="E117" s="236"/>
    </row>
    <row r="118" spans="1:5" ht="15" customHeight="1" x14ac:dyDescent="0.2">
      <c r="A118" s="237" t="s">
        <v>31</v>
      </c>
      <c r="B118" s="237"/>
      <c r="C118" s="237"/>
      <c r="D118" s="237"/>
      <c r="E118" s="237"/>
    </row>
    <row r="119" spans="1:5" ht="15" customHeight="1" x14ac:dyDescent="0.2">
      <c r="A119" s="237" t="s">
        <v>32</v>
      </c>
      <c r="B119" s="237"/>
      <c r="C119" s="237"/>
      <c r="D119" s="237"/>
      <c r="E119" s="237"/>
    </row>
    <row r="120" spans="1:5" ht="15" customHeight="1" x14ac:dyDescent="0.2">
      <c r="A120" s="238" t="s">
        <v>263</v>
      </c>
      <c r="B120" s="238"/>
      <c r="C120" s="238"/>
      <c r="D120" s="238"/>
      <c r="E120" s="238"/>
    </row>
    <row r="121" spans="1:5" ht="15" customHeight="1" x14ac:dyDescent="0.2">
      <c r="A121" s="238"/>
      <c r="B121" s="238"/>
      <c r="C121" s="238"/>
      <c r="D121" s="238"/>
      <c r="E121" s="238"/>
    </row>
    <row r="122" spans="1:5" ht="15" customHeight="1" x14ac:dyDescent="0.2">
      <c r="A122" s="239"/>
      <c r="B122" s="239"/>
      <c r="C122" s="239"/>
      <c r="D122" s="239"/>
      <c r="E122" s="239"/>
    </row>
    <row r="123" spans="1:5" ht="15" x14ac:dyDescent="0.2">
      <c r="A123" s="14"/>
      <c r="B123" s="112"/>
      <c r="C123" s="112"/>
      <c r="D123" s="113"/>
      <c r="E123" s="112"/>
    </row>
    <row r="124" spans="1:5" ht="15" customHeight="1" x14ac:dyDescent="0.2">
      <c r="A124" s="6" t="s">
        <v>25</v>
      </c>
      <c r="B124" s="65"/>
      <c r="C124" s="65"/>
      <c r="D124" s="61"/>
      <c r="E124" s="65"/>
    </row>
    <row r="125" spans="1:5" ht="15" x14ac:dyDescent="0.2">
      <c r="A125" s="6"/>
      <c r="B125" s="65"/>
      <c r="C125" s="65" t="s">
        <v>20</v>
      </c>
      <c r="D125" s="61" t="s">
        <v>20</v>
      </c>
      <c r="E125" s="65"/>
    </row>
    <row r="126" spans="1:5" ht="15" customHeight="1" x14ac:dyDescent="0.2">
      <c r="A126" s="203" t="s">
        <v>264</v>
      </c>
      <c r="B126" s="203"/>
      <c r="C126" s="207" t="s">
        <v>29</v>
      </c>
      <c r="D126" s="207"/>
      <c r="E126" s="65"/>
    </row>
    <row r="127" spans="1:5" ht="15" customHeight="1" x14ac:dyDescent="0.2">
      <c r="A127" s="207" t="s">
        <v>49</v>
      </c>
      <c r="B127" s="207"/>
      <c r="C127" s="207" t="s">
        <v>26</v>
      </c>
      <c r="D127" s="207"/>
      <c r="E127" s="65"/>
    </row>
    <row r="128" spans="1:5" ht="15" customHeight="1" x14ac:dyDescent="0.2">
      <c r="A128" s="6"/>
      <c r="B128" s="65"/>
      <c r="C128" s="65"/>
      <c r="D128" s="61"/>
      <c r="E128" s="65"/>
    </row>
    <row r="129" spans="1:5" ht="15" customHeight="1" x14ac:dyDescent="0.2">
      <c r="A129" s="203" t="s">
        <v>28</v>
      </c>
      <c r="B129" s="203"/>
      <c r="C129" s="207" t="s">
        <v>29</v>
      </c>
      <c r="D129" s="207"/>
      <c r="E129" s="65"/>
    </row>
    <row r="130" spans="1:5" ht="15" x14ac:dyDescent="0.2">
      <c r="A130" s="15" t="s">
        <v>27</v>
      </c>
      <c r="B130" s="65"/>
      <c r="C130" s="207" t="s">
        <v>26</v>
      </c>
      <c r="D130" s="207"/>
      <c r="E130" s="65"/>
    </row>
    <row r="131" spans="1:5" x14ac:dyDescent="0.2">
      <c r="B131" s="1"/>
      <c r="C131" s="1"/>
      <c r="D131" s="1"/>
      <c r="E131" s="1"/>
    </row>
  </sheetData>
  <mergeCells count="15">
    <mergeCell ref="C130:D130"/>
    <mergeCell ref="A122:E122"/>
    <mergeCell ref="C126:D126"/>
    <mergeCell ref="A127:B127"/>
    <mergeCell ref="C127:D127"/>
    <mergeCell ref="A129:B129"/>
    <mergeCell ref="C129:D129"/>
    <mergeCell ref="A1:E1"/>
    <mergeCell ref="A2:E2"/>
    <mergeCell ref="D3:E3"/>
    <mergeCell ref="A126:B126"/>
    <mergeCell ref="A116:E117"/>
    <mergeCell ref="A118:E118"/>
    <mergeCell ref="A119:E119"/>
    <mergeCell ref="A120:E12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2" sqref="A2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0" customFormat="1" ht="35.25" customHeight="1" x14ac:dyDescent="0.3">
      <c r="A1" s="230" t="s">
        <v>333</v>
      </c>
      <c r="B1" s="230"/>
      <c r="C1" s="230"/>
      <c r="D1" s="230"/>
      <c r="E1" s="230"/>
      <c r="F1" s="230"/>
    </row>
    <row r="2" spans="1:19" s="60" customFormat="1" x14ac:dyDescent="0.25">
      <c r="A2" s="66"/>
      <c r="B2" s="66"/>
      <c r="C2" s="66"/>
      <c r="D2" s="66"/>
      <c r="E2" s="66"/>
      <c r="F2" s="66"/>
    </row>
    <row r="3" spans="1:19" s="60" customFormat="1" ht="19.5" customHeight="1" x14ac:dyDescent="0.25">
      <c r="A3" s="67" t="s">
        <v>331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0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0" customFormat="1" ht="36.75" customHeight="1" x14ac:dyDescent="0.25">
      <c r="A5" s="231" t="s">
        <v>162</v>
      </c>
      <c r="B5" s="231"/>
      <c r="C5" s="231"/>
      <c r="D5" s="231"/>
      <c r="E5" s="231"/>
      <c r="F5" s="23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23" t="s">
        <v>163</v>
      </c>
      <c r="B6" s="123">
        <v>4</v>
      </c>
      <c r="C6" s="123" t="s">
        <v>164</v>
      </c>
      <c r="D6" s="146">
        <v>3524.5</v>
      </c>
      <c r="E6" s="123" t="s">
        <v>165</v>
      </c>
      <c r="F6" s="125">
        <v>1728</v>
      </c>
      <c r="G6" s="70"/>
      <c r="H6" s="72"/>
      <c r="I6" s="73"/>
      <c r="J6" s="74"/>
      <c r="K6" s="126"/>
      <c r="L6" s="76"/>
      <c r="M6" s="76"/>
      <c r="N6" s="76"/>
      <c r="O6" s="76"/>
      <c r="P6" s="77"/>
      <c r="Q6" s="232"/>
      <c r="R6" s="233"/>
      <c r="S6" s="78"/>
    </row>
    <row r="7" spans="1:19" s="81" customFormat="1" ht="32.25" customHeight="1" x14ac:dyDescent="0.25">
      <c r="A7" s="123" t="s">
        <v>166</v>
      </c>
      <c r="B7" s="123">
        <v>4</v>
      </c>
      <c r="C7" s="123" t="s">
        <v>167</v>
      </c>
      <c r="D7" s="146">
        <v>247.3</v>
      </c>
      <c r="E7" s="123" t="s">
        <v>168</v>
      </c>
      <c r="F7" s="125">
        <v>1152</v>
      </c>
      <c r="G7" s="70"/>
      <c r="H7" s="72"/>
      <c r="I7" s="73"/>
      <c r="J7" s="74"/>
      <c r="K7" s="126"/>
      <c r="L7" s="76"/>
      <c r="M7" s="76"/>
      <c r="N7" s="76"/>
      <c r="O7" s="76"/>
      <c r="P7" s="77"/>
      <c r="Q7" s="232"/>
      <c r="R7" s="234"/>
      <c r="S7" s="80"/>
    </row>
    <row r="8" spans="1:19" s="81" customFormat="1" ht="45" customHeight="1" x14ac:dyDescent="0.25">
      <c r="A8" s="123" t="s">
        <v>169</v>
      </c>
      <c r="B8" s="123">
        <v>61</v>
      </c>
      <c r="C8" s="123" t="s">
        <v>170</v>
      </c>
      <c r="D8" s="125">
        <v>420.5</v>
      </c>
      <c r="E8" s="123" t="s">
        <v>171</v>
      </c>
      <c r="F8" s="125">
        <v>621.4</v>
      </c>
      <c r="G8" s="70"/>
      <c r="H8" s="72"/>
      <c r="I8" s="73"/>
      <c r="J8" s="74"/>
      <c r="K8" s="126"/>
      <c r="L8" s="76"/>
      <c r="M8" s="76"/>
      <c r="N8" s="76"/>
      <c r="O8" s="76"/>
      <c r="P8" s="77"/>
      <c r="Q8" s="232"/>
      <c r="R8" s="233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26"/>
      <c r="L9" s="76"/>
      <c r="M9" s="76"/>
      <c r="N9" s="76"/>
      <c r="O9" s="76"/>
      <c r="P9" s="70"/>
      <c r="Q9" s="126"/>
      <c r="R9" s="127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28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s="87" customFormat="1" ht="30" customHeight="1" x14ac:dyDescent="0.25">
      <c r="A11" s="227" t="s">
        <v>172</v>
      </c>
      <c r="B11" s="228"/>
      <c r="C11" s="228"/>
      <c r="D11" s="228"/>
      <c r="E11" s="229"/>
      <c r="F11" s="88" t="s">
        <v>173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20" customFormat="1" ht="30" customHeight="1" x14ac:dyDescent="0.25">
      <c r="A12" s="219" t="s">
        <v>174</v>
      </c>
      <c r="B12" s="220"/>
      <c r="C12" s="220"/>
      <c r="D12" s="220"/>
      <c r="E12" s="221"/>
      <c r="F12" s="118">
        <v>34687.918999999994</v>
      </c>
      <c r="G12" s="119"/>
    </row>
    <row r="13" spans="1:19" s="120" customFormat="1" ht="30" customHeight="1" x14ac:dyDescent="0.25">
      <c r="A13" s="219" t="s">
        <v>175</v>
      </c>
      <c r="B13" s="220"/>
      <c r="C13" s="220"/>
      <c r="D13" s="220"/>
      <c r="E13" s="221"/>
      <c r="F13" s="118">
        <v>180120.5199999999</v>
      </c>
    </row>
    <row r="14" spans="1:19" s="120" customFormat="1" ht="30" customHeight="1" x14ac:dyDescent="0.25">
      <c r="A14" s="219" t="s">
        <v>176</v>
      </c>
      <c r="B14" s="220"/>
      <c r="C14" s="220"/>
      <c r="D14" s="220"/>
      <c r="E14" s="221"/>
      <c r="F14" s="121">
        <f>SUM(F15:F17)</f>
        <v>613426.84</v>
      </c>
    </row>
    <row r="15" spans="1:19" s="87" customFormat="1" ht="28.5" customHeight="1" x14ac:dyDescent="0.25">
      <c r="A15" s="224" t="s">
        <v>177</v>
      </c>
      <c r="B15" s="225"/>
      <c r="C15" s="225"/>
      <c r="D15" s="225"/>
      <c r="E15" s="226"/>
      <c r="F15" s="114">
        <f>1200+572028.9-2255.56</f>
        <v>570973.34</v>
      </c>
    </row>
    <row r="16" spans="1:19" s="87" customFormat="1" ht="24.75" customHeight="1" x14ac:dyDescent="0.25">
      <c r="A16" s="224" t="s">
        <v>178</v>
      </c>
      <c r="B16" s="225"/>
      <c r="C16" s="225"/>
      <c r="D16" s="225"/>
      <c r="E16" s="226"/>
      <c r="F16" s="114">
        <v>39978.5</v>
      </c>
    </row>
    <row r="17" spans="1:19" s="87" customFormat="1" ht="30" customHeight="1" x14ac:dyDescent="0.25">
      <c r="A17" s="224" t="s">
        <v>179</v>
      </c>
      <c r="B17" s="225"/>
      <c r="C17" s="225"/>
      <c r="D17" s="225"/>
      <c r="E17" s="226"/>
      <c r="F17" s="114">
        <v>2475</v>
      </c>
    </row>
    <row r="18" spans="1:19" s="120" customFormat="1" ht="30" customHeight="1" x14ac:dyDescent="0.25">
      <c r="A18" s="219" t="s">
        <v>180</v>
      </c>
      <c r="B18" s="220"/>
      <c r="C18" s="220"/>
      <c r="D18" s="220"/>
      <c r="E18" s="221"/>
      <c r="F18" s="121">
        <f>SUM(F19:F21)</f>
        <v>643950.75</v>
      </c>
    </row>
    <row r="19" spans="1:19" s="87" customFormat="1" ht="30" customHeight="1" x14ac:dyDescent="0.25">
      <c r="A19" s="224" t="s">
        <v>177</v>
      </c>
      <c r="B19" s="225"/>
      <c r="C19" s="225"/>
      <c r="D19" s="225"/>
      <c r="E19" s="226"/>
      <c r="F19" s="114">
        <f>594610.67+1200</f>
        <v>595810.67000000004</v>
      </c>
    </row>
    <row r="20" spans="1:19" s="87" customFormat="1" ht="30" customHeight="1" x14ac:dyDescent="0.25">
      <c r="A20" s="224" t="s">
        <v>178</v>
      </c>
      <c r="B20" s="225"/>
      <c r="C20" s="225"/>
      <c r="D20" s="225"/>
      <c r="E20" s="226"/>
      <c r="F20" s="114">
        <v>45733.83</v>
      </c>
    </row>
    <row r="21" spans="1:19" s="90" customFormat="1" ht="30" customHeight="1" x14ac:dyDescent="0.2">
      <c r="A21" s="224" t="s">
        <v>179</v>
      </c>
      <c r="B21" s="225"/>
      <c r="C21" s="225"/>
      <c r="D21" s="225"/>
      <c r="E21" s="226"/>
      <c r="F21" s="114">
        <v>2406.25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22" customFormat="1" ht="30" customHeight="1" x14ac:dyDescent="0.25">
      <c r="A22" s="219" t="s">
        <v>181</v>
      </c>
      <c r="B22" s="220"/>
      <c r="C22" s="220"/>
      <c r="D22" s="220"/>
      <c r="E22" s="221"/>
      <c r="F22" s="121">
        <f>F12+F18</f>
        <v>678638.66899999999</v>
      </c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22" customFormat="1" ht="30" customHeight="1" x14ac:dyDescent="0.25">
      <c r="A23" s="219" t="s">
        <v>182</v>
      </c>
      <c r="B23" s="220"/>
      <c r="C23" s="220"/>
      <c r="D23" s="220"/>
      <c r="E23" s="221"/>
      <c r="F23" s="121">
        <f>Лист3!E103</f>
        <v>529144.09900000016</v>
      </c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22" customFormat="1" ht="30" customHeight="1" x14ac:dyDescent="0.25">
      <c r="A24" s="219" t="s">
        <v>183</v>
      </c>
      <c r="B24" s="220"/>
      <c r="C24" s="220"/>
      <c r="D24" s="220"/>
      <c r="E24" s="221"/>
      <c r="F24" s="121">
        <f>F22-F23</f>
        <v>149494.56999999983</v>
      </c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s="122" customFormat="1" ht="30" customHeight="1" x14ac:dyDescent="0.25">
      <c r="A25" s="219" t="s">
        <v>184</v>
      </c>
      <c r="B25" s="220"/>
      <c r="C25" s="220"/>
      <c r="D25" s="220"/>
      <c r="E25" s="221"/>
      <c r="F25" s="118">
        <f>F13+F14-F18</f>
        <v>149596.60999999987</v>
      </c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32.25" customHeight="1" x14ac:dyDescent="0.2">
      <c r="A27" s="222" t="s">
        <v>185</v>
      </c>
      <c r="B27" s="222"/>
      <c r="C27" s="222"/>
      <c r="D27" s="222"/>
    </row>
    <row r="28" spans="1:19" s="60" customFormat="1" ht="21.75" customHeight="1" x14ac:dyDescent="0.25">
      <c r="A28" s="223" t="s">
        <v>186</v>
      </c>
      <c r="B28" s="223"/>
      <c r="C28" s="223"/>
      <c r="D28" s="223"/>
    </row>
    <row r="29" spans="1:19" s="60" customFormat="1" ht="22.5" customHeight="1" x14ac:dyDescent="0.25">
      <c r="A29" s="222" t="s">
        <v>42</v>
      </c>
      <c r="B29" s="222"/>
      <c r="C29" s="222"/>
      <c r="D29" s="222"/>
    </row>
    <row r="30" spans="1:19" s="60" customFormat="1" ht="22.5" customHeight="1" x14ac:dyDescent="0.25">
      <c r="A30" s="222" t="s">
        <v>43</v>
      </c>
      <c r="B30" s="222"/>
      <c r="C30" s="222"/>
      <c r="D30" s="66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view="pageBreakPreview" topLeftCell="A27" zoomScale="60" workbookViewId="0">
      <selection activeCell="E50" sqref="E50"/>
    </sheetView>
  </sheetViews>
  <sheetFormatPr defaultRowHeight="15" x14ac:dyDescent="0.25"/>
  <cols>
    <col min="1" max="1" width="54.42578125" style="94" customWidth="1"/>
    <col min="2" max="2" width="13.85546875" style="141" customWidth="1"/>
    <col min="3" max="3" width="11.28515625" style="142" customWidth="1"/>
    <col min="4" max="4" width="17.5703125" style="141" customWidth="1"/>
    <col min="5" max="5" width="14.7109375" style="141" customWidth="1"/>
    <col min="6" max="255" width="9.140625" style="94"/>
    <col min="256" max="256" width="8.7109375" style="94" customWidth="1"/>
    <col min="257" max="257" width="31.5703125" style="94" customWidth="1"/>
    <col min="258" max="258" width="13.85546875" style="94" customWidth="1"/>
    <col min="259" max="259" width="19.140625" style="94" customWidth="1"/>
    <col min="260" max="260" width="17.5703125" style="94" customWidth="1"/>
    <col min="261" max="261" width="14.7109375" style="94" customWidth="1"/>
    <col min="262" max="511" width="9.140625" style="94"/>
    <col min="512" max="512" width="8.7109375" style="94" customWidth="1"/>
    <col min="513" max="513" width="31.5703125" style="94" customWidth="1"/>
    <col min="514" max="514" width="13.85546875" style="94" customWidth="1"/>
    <col min="515" max="515" width="19.140625" style="94" customWidth="1"/>
    <col min="516" max="516" width="17.5703125" style="94" customWidth="1"/>
    <col min="517" max="517" width="14.7109375" style="94" customWidth="1"/>
    <col min="518" max="767" width="9.140625" style="94"/>
    <col min="768" max="768" width="8.7109375" style="94" customWidth="1"/>
    <col min="769" max="769" width="31.5703125" style="94" customWidth="1"/>
    <col min="770" max="770" width="13.85546875" style="94" customWidth="1"/>
    <col min="771" max="771" width="19.140625" style="94" customWidth="1"/>
    <col min="772" max="772" width="17.5703125" style="94" customWidth="1"/>
    <col min="773" max="773" width="14.7109375" style="94" customWidth="1"/>
    <col min="774" max="1023" width="9.140625" style="94"/>
    <col min="1024" max="1024" width="8.7109375" style="94" customWidth="1"/>
    <col min="1025" max="1025" width="31.5703125" style="94" customWidth="1"/>
    <col min="1026" max="1026" width="13.85546875" style="94" customWidth="1"/>
    <col min="1027" max="1027" width="19.140625" style="94" customWidth="1"/>
    <col min="1028" max="1028" width="17.5703125" style="94" customWidth="1"/>
    <col min="1029" max="1029" width="14.7109375" style="94" customWidth="1"/>
    <col min="1030" max="1279" width="9.140625" style="94"/>
    <col min="1280" max="1280" width="8.7109375" style="94" customWidth="1"/>
    <col min="1281" max="1281" width="31.5703125" style="94" customWidth="1"/>
    <col min="1282" max="1282" width="13.85546875" style="94" customWidth="1"/>
    <col min="1283" max="1283" width="19.140625" style="94" customWidth="1"/>
    <col min="1284" max="1284" width="17.5703125" style="94" customWidth="1"/>
    <col min="1285" max="1285" width="14.7109375" style="94" customWidth="1"/>
    <col min="1286" max="1535" width="9.140625" style="94"/>
    <col min="1536" max="1536" width="8.7109375" style="94" customWidth="1"/>
    <col min="1537" max="1537" width="31.5703125" style="94" customWidth="1"/>
    <col min="1538" max="1538" width="13.85546875" style="94" customWidth="1"/>
    <col min="1539" max="1539" width="19.140625" style="94" customWidth="1"/>
    <col min="1540" max="1540" width="17.5703125" style="94" customWidth="1"/>
    <col min="1541" max="1541" width="14.7109375" style="94" customWidth="1"/>
    <col min="1542" max="1791" width="9.140625" style="94"/>
    <col min="1792" max="1792" width="8.7109375" style="94" customWidth="1"/>
    <col min="1793" max="1793" width="31.5703125" style="94" customWidth="1"/>
    <col min="1794" max="1794" width="13.85546875" style="94" customWidth="1"/>
    <col min="1795" max="1795" width="19.140625" style="94" customWidth="1"/>
    <col min="1796" max="1796" width="17.5703125" style="94" customWidth="1"/>
    <col min="1797" max="1797" width="14.7109375" style="94" customWidth="1"/>
    <col min="1798" max="2047" width="9.140625" style="94"/>
    <col min="2048" max="2048" width="8.7109375" style="94" customWidth="1"/>
    <col min="2049" max="2049" width="31.5703125" style="94" customWidth="1"/>
    <col min="2050" max="2050" width="13.85546875" style="94" customWidth="1"/>
    <col min="2051" max="2051" width="19.140625" style="94" customWidth="1"/>
    <col min="2052" max="2052" width="17.5703125" style="94" customWidth="1"/>
    <col min="2053" max="2053" width="14.7109375" style="94" customWidth="1"/>
    <col min="2054" max="2303" width="9.140625" style="94"/>
    <col min="2304" max="2304" width="8.7109375" style="94" customWidth="1"/>
    <col min="2305" max="2305" width="31.5703125" style="94" customWidth="1"/>
    <col min="2306" max="2306" width="13.85546875" style="94" customWidth="1"/>
    <col min="2307" max="2307" width="19.140625" style="94" customWidth="1"/>
    <col min="2308" max="2308" width="17.5703125" style="94" customWidth="1"/>
    <col min="2309" max="2309" width="14.7109375" style="94" customWidth="1"/>
    <col min="2310" max="2559" width="9.140625" style="94"/>
    <col min="2560" max="2560" width="8.7109375" style="94" customWidth="1"/>
    <col min="2561" max="2561" width="31.5703125" style="94" customWidth="1"/>
    <col min="2562" max="2562" width="13.85546875" style="94" customWidth="1"/>
    <col min="2563" max="2563" width="19.140625" style="94" customWidth="1"/>
    <col min="2564" max="2564" width="17.5703125" style="94" customWidth="1"/>
    <col min="2565" max="2565" width="14.7109375" style="94" customWidth="1"/>
    <col min="2566" max="2815" width="9.140625" style="94"/>
    <col min="2816" max="2816" width="8.7109375" style="94" customWidth="1"/>
    <col min="2817" max="2817" width="31.5703125" style="94" customWidth="1"/>
    <col min="2818" max="2818" width="13.85546875" style="94" customWidth="1"/>
    <col min="2819" max="2819" width="19.140625" style="94" customWidth="1"/>
    <col min="2820" max="2820" width="17.5703125" style="94" customWidth="1"/>
    <col min="2821" max="2821" width="14.7109375" style="94" customWidth="1"/>
    <col min="2822" max="3071" width="9.140625" style="94"/>
    <col min="3072" max="3072" width="8.7109375" style="94" customWidth="1"/>
    <col min="3073" max="3073" width="31.5703125" style="94" customWidth="1"/>
    <col min="3074" max="3074" width="13.85546875" style="94" customWidth="1"/>
    <col min="3075" max="3075" width="19.140625" style="94" customWidth="1"/>
    <col min="3076" max="3076" width="17.5703125" style="94" customWidth="1"/>
    <col min="3077" max="3077" width="14.7109375" style="94" customWidth="1"/>
    <col min="3078" max="3327" width="9.140625" style="94"/>
    <col min="3328" max="3328" width="8.7109375" style="94" customWidth="1"/>
    <col min="3329" max="3329" width="31.5703125" style="94" customWidth="1"/>
    <col min="3330" max="3330" width="13.85546875" style="94" customWidth="1"/>
    <col min="3331" max="3331" width="19.140625" style="94" customWidth="1"/>
    <col min="3332" max="3332" width="17.5703125" style="94" customWidth="1"/>
    <col min="3333" max="3333" width="14.7109375" style="94" customWidth="1"/>
    <col min="3334" max="3583" width="9.140625" style="94"/>
    <col min="3584" max="3584" width="8.7109375" style="94" customWidth="1"/>
    <col min="3585" max="3585" width="31.5703125" style="94" customWidth="1"/>
    <col min="3586" max="3586" width="13.85546875" style="94" customWidth="1"/>
    <col min="3587" max="3587" width="19.140625" style="94" customWidth="1"/>
    <col min="3588" max="3588" width="17.5703125" style="94" customWidth="1"/>
    <col min="3589" max="3589" width="14.7109375" style="94" customWidth="1"/>
    <col min="3590" max="3839" width="9.140625" style="94"/>
    <col min="3840" max="3840" width="8.7109375" style="94" customWidth="1"/>
    <col min="3841" max="3841" width="31.5703125" style="94" customWidth="1"/>
    <col min="3842" max="3842" width="13.85546875" style="94" customWidth="1"/>
    <col min="3843" max="3843" width="19.140625" style="94" customWidth="1"/>
    <col min="3844" max="3844" width="17.5703125" style="94" customWidth="1"/>
    <col min="3845" max="3845" width="14.7109375" style="94" customWidth="1"/>
    <col min="3846" max="4095" width="9.140625" style="94"/>
    <col min="4096" max="4096" width="8.7109375" style="94" customWidth="1"/>
    <col min="4097" max="4097" width="31.5703125" style="94" customWidth="1"/>
    <col min="4098" max="4098" width="13.85546875" style="94" customWidth="1"/>
    <col min="4099" max="4099" width="19.140625" style="94" customWidth="1"/>
    <col min="4100" max="4100" width="17.5703125" style="94" customWidth="1"/>
    <col min="4101" max="4101" width="14.7109375" style="94" customWidth="1"/>
    <col min="4102" max="4351" width="9.140625" style="94"/>
    <col min="4352" max="4352" width="8.7109375" style="94" customWidth="1"/>
    <col min="4353" max="4353" width="31.5703125" style="94" customWidth="1"/>
    <col min="4354" max="4354" width="13.85546875" style="94" customWidth="1"/>
    <col min="4355" max="4355" width="19.140625" style="94" customWidth="1"/>
    <col min="4356" max="4356" width="17.5703125" style="94" customWidth="1"/>
    <col min="4357" max="4357" width="14.7109375" style="94" customWidth="1"/>
    <col min="4358" max="4607" width="9.140625" style="94"/>
    <col min="4608" max="4608" width="8.7109375" style="94" customWidth="1"/>
    <col min="4609" max="4609" width="31.5703125" style="94" customWidth="1"/>
    <col min="4610" max="4610" width="13.85546875" style="94" customWidth="1"/>
    <col min="4611" max="4611" width="19.140625" style="94" customWidth="1"/>
    <col min="4612" max="4612" width="17.5703125" style="94" customWidth="1"/>
    <col min="4613" max="4613" width="14.7109375" style="94" customWidth="1"/>
    <col min="4614" max="4863" width="9.140625" style="94"/>
    <col min="4864" max="4864" width="8.7109375" style="94" customWidth="1"/>
    <col min="4865" max="4865" width="31.5703125" style="94" customWidth="1"/>
    <col min="4866" max="4866" width="13.85546875" style="94" customWidth="1"/>
    <col min="4867" max="4867" width="19.140625" style="94" customWidth="1"/>
    <col min="4868" max="4868" width="17.5703125" style="94" customWidth="1"/>
    <col min="4869" max="4869" width="14.7109375" style="94" customWidth="1"/>
    <col min="4870" max="5119" width="9.140625" style="94"/>
    <col min="5120" max="5120" width="8.7109375" style="94" customWidth="1"/>
    <col min="5121" max="5121" width="31.5703125" style="94" customWidth="1"/>
    <col min="5122" max="5122" width="13.85546875" style="94" customWidth="1"/>
    <col min="5123" max="5123" width="19.140625" style="94" customWidth="1"/>
    <col min="5124" max="5124" width="17.5703125" style="94" customWidth="1"/>
    <col min="5125" max="5125" width="14.7109375" style="94" customWidth="1"/>
    <col min="5126" max="5375" width="9.140625" style="94"/>
    <col min="5376" max="5376" width="8.7109375" style="94" customWidth="1"/>
    <col min="5377" max="5377" width="31.5703125" style="94" customWidth="1"/>
    <col min="5378" max="5378" width="13.85546875" style="94" customWidth="1"/>
    <col min="5379" max="5379" width="19.140625" style="94" customWidth="1"/>
    <col min="5380" max="5380" width="17.5703125" style="94" customWidth="1"/>
    <col min="5381" max="5381" width="14.7109375" style="94" customWidth="1"/>
    <col min="5382" max="5631" width="9.140625" style="94"/>
    <col min="5632" max="5632" width="8.7109375" style="94" customWidth="1"/>
    <col min="5633" max="5633" width="31.5703125" style="94" customWidth="1"/>
    <col min="5634" max="5634" width="13.85546875" style="94" customWidth="1"/>
    <col min="5635" max="5635" width="19.140625" style="94" customWidth="1"/>
    <col min="5636" max="5636" width="17.5703125" style="94" customWidth="1"/>
    <col min="5637" max="5637" width="14.7109375" style="94" customWidth="1"/>
    <col min="5638" max="5887" width="9.140625" style="94"/>
    <col min="5888" max="5888" width="8.7109375" style="94" customWidth="1"/>
    <col min="5889" max="5889" width="31.5703125" style="94" customWidth="1"/>
    <col min="5890" max="5890" width="13.85546875" style="94" customWidth="1"/>
    <col min="5891" max="5891" width="19.140625" style="94" customWidth="1"/>
    <col min="5892" max="5892" width="17.5703125" style="94" customWidth="1"/>
    <col min="5893" max="5893" width="14.7109375" style="94" customWidth="1"/>
    <col min="5894" max="6143" width="9.140625" style="94"/>
    <col min="6144" max="6144" width="8.7109375" style="94" customWidth="1"/>
    <col min="6145" max="6145" width="31.5703125" style="94" customWidth="1"/>
    <col min="6146" max="6146" width="13.85546875" style="94" customWidth="1"/>
    <col min="6147" max="6147" width="19.140625" style="94" customWidth="1"/>
    <col min="6148" max="6148" width="17.5703125" style="94" customWidth="1"/>
    <col min="6149" max="6149" width="14.7109375" style="94" customWidth="1"/>
    <col min="6150" max="6399" width="9.140625" style="94"/>
    <col min="6400" max="6400" width="8.7109375" style="94" customWidth="1"/>
    <col min="6401" max="6401" width="31.5703125" style="94" customWidth="1"/>
    <col min="6402" max="6402" width="13.85546875" style="94" customWidth="1"/>
    <col min="6403" max="6403" width="19.140625" style="94" customWidth="1"/>
    <col min="6404" max="6404" width="17.5703125" style="94" customWidth="1"/>
    <col min="6405" max="6405" width="14.7109375" style="94" customWidth="1"/>
    <col min="6406" max="6655" width="9.140625" style="94"/>
    <col min="6656" max="6656" width="8.7109375" style="94" customWidth="1"/>
    <col min="6657" max="6657" width="31.5703125" style="94" customWidth="1"/>
    <col min="6658" max="6658" width="13.85546875" style="94" customWidth="1"/>
    <col min="6659" max="6659" width="19.140625" style="94" customWidth="1"/>
    <col min="6660" max="6660" width="17.5703125" style="94" customWidth="1"/>
    <col min="6661" max="6661" width="14.7109375" style="94" customWidth="1"/>
    <col min="6662" max="6911" width="9.140625" style="94"/>
    <col min="6912" max="6912" width="8.7109375" style="94" customWidth="1"/>
    <col min="6913" max="6913" width="31.5703125" style="94" customWidth="1"/>
    <col min="6914" max="6914" width="13.85546875" style="94" customWidth="1"/>
    <col min="6915" max="6915" width="19.140625" style="94" customWidth="1"/>
    <col min="6916" max="6916" width="17.5703125" style="94" customWidth="1"/>
    <col min="6917" max="6917" width="14.7109375" style="94" customWidth="1"/>
    <col min="6918" max="7167" width="9.140625" style="94"/>
    <col min="7168" max="7168" width="8.7109375" style="94" customWidth="1"/>
    <col min="7169" max="7169" width="31.5703125" style="94" customWidth="1"/>
    <col min="7170" max="7170" width="13.85546875" style="94" customWidth="1"/>
    <col min="7171" max="7171" width="19.140625" style="94" customWidth="1"/>
    <col min="7172" max="7172" width="17.5703125" style="94" customWidth="1"/>
    <col min="7173" max="7173" width="14.7109375" style="94" customWidth="1"/>
    <col min="7174" max="7423" width="9.140625" style="94"/>
    <col min="7424" max="7424" width="8.7109375" style="94" customWidth="1"/>
    <col min="7425" max="7425" width="31.5703125" style="94" customWidth="1"/>
    <col min="7426" max="7426" width="13.85546875" style="94" customWidth="1"/>
    <col min="7427" max="7427" width="19.140625" style="94" customWidth="1"/>
    <col min="7428" max="7428" width="17.5703125" style="94" customWidth="1"/>
    <col min="7429" max="7429" width="14.7109375" style="94" customWidth="1"/>
    <col min="7430" max="7679" width="9.140625" style="94"/>
    <col min="7680" max="7680" width="8.7109375" style="94" customWidth="1"/>
    <col min="7681" max="7681" width="31.5703125" style="94" customWidth="1"/>
    <col min="7682" max="7682" width="13.85546875" style="94" customWidth="1"/>
    <col min="7683" max="7683" width="19.140625" style="94" customWidth="1"/>
    <col min="7684" max="7684" width="17.5703125" style="94" customWidth="1"/>
    <col min="7685" max="7685" width="14.7109375" style="94" customWidth="1"/>
    <col min="7686" max="7935" width="9.140625" style="94"/>
    <col min="7936" max="7936" width="8.7109375" style="94" customWidth="1"/>
    <col min="7937" max="7937" width="31.5703125" style="94" customWidth="1"/>
    <col min="7938" max="7938" width="13.85546875" style="94" customWidth="1"/>
    <col min="7939" max="7939" width="19.140625" style="94" customWidth="1"/>
    <col min="7940" max="7940" width="17.5703125" style="94" customWidth="1"/>
    <col min="7941" max="7941" width="14.7109375" style="94" customWidth="1"/>
    <col min="7942" max="8191" width="9.140625" style="94"/>
    <col min="8192" max="8192" width="8.7109375" style="94" customWidth="1"/>
    <col min="8193" max="8193" width="31.5703125" style="94" customWidth="1"/>
    <col min="8194" max="8194" width="13.85546875" style="94" customWidth="1"/>
    <col min="8195" max="8195" width="19.140625" style="94" customWidth="1"/>
    <col min="8196" max="8196" width="17.5703125" style="94" customWidth="1"/>
    <col min="8197" max="8197" width="14.7109375" style="94" customWidth="1"/>
    <col min="8198" max="8447" width="9.140625" style="94"/>
    <col min="8448" max="8448" width="8.7109375" style="94" customWidth="1"/>
    <col min="8449" max="8449" width="31.5703125" style="94" customWidth="1"/>
    <col min="8450" max="8450" width="13.85546875" style="94" customWidth="1"/>
    <col min="8451" max="8451" width="19.140625" style="94" customWidth="1"/>
    <col min="8452" max="8452" width="17.5703125" style="94" customWidth="1"/>
    <col min="8453" max="8453" width="14.7109375" style="94" customWidth="1"/>
    <col min="8454" max="8703" width="9.140625" style="94"/>
    <col min="8704" max="8704" width="8.7109375" style="94" customWidth="1"/>
    <col min="8705" max="8705" width="31.5703125" style="94" customWidth="1"/>
    <col min="8706" max="8706" width="13.85546875" style="94" customWidth="1"/>
    <col min="8707" max="8707" width="19.140625" style="94" customWidth="1"/>
    <col min="8708" max="8708" width="17.5703125" style="94" customWidth="1"/>
    <col min="8709" max="8709" width="14.7109375" style="94" customWidth="1"/>
    <col min="8710" max="8959" width="9.140625" style="94"/>
    <col min="8960" max="8960" width="8.7109375" style="94" customWidth="1"/>
    <col min="8961" max="8961" width="31.5703125" style="94" customWidth="1"/>
    <col min="8962" max="8962" width="13.85546875" style="94" customWidth="1"/>
    <col min="8963" max="8963" width="19.140625" style="94" customWidth="1"/>
    <col min="8964" max="8964" width="17.5703125" style="94" customWidth="1"/>
    <col min="8965" max="8965" width="14.7109375" style="94" customWidth="1"/>
    <col min="8966" max="9215" width="9.140625" style="94"/>
    <col min="9216" max="9216" width="8.7109375" style="94" customWidth="1"/>
    <col min="9217" max="9217" width="31.5703125" style="94" customWidth="1"/>
    <col min="9218" max="9218" width="13.85546875" style="94" customWidth="1"/>
    <col min="9219" max="9219" width="19.140625" style="94" customWidth="1"/>
    <col min="9220" max="9220" width="17.5703125" style="94" customWidth="1"/>
    <col min="9221" max="9221" width="14.7109375" style="94" customWidth="1"/>
    <col min="9222" max="9471" width="9.140625" style="94"/>
    <col min="9472" max="9472" width="8.7109375" style="94" customWidth="1"/>
    <col min="9473" max="9473" width="31.5703125" style="94" customWidth="1"/>
    <col min="9474" max="9474" width="13.85546875" style="94" customWidth="1"/>
    <col min="9475" max="9475" width="19.140625" style="94" customWidth="1"/>
    <col min="9476" max="9476" width="17.5703125" style="94" customWidth="1"/>
    <col min="9477" max="9477" width="14.7109375" style="94" customWidth="1"/>
    <col min="9478" max="9727" width="9.140625" style="94"/>
    <col min="9728" max="9728" width="8.7109375" style="94" customWidth="1"/>
    <col min="9729" max="9729" width="31.5703125" style="94" customWidth="1"/>
    <col min="9730" max="9730" width="13.85546875" style="94" customWidth="1"/>
    <col min="9731" max="9731" width="19.140625" style="94" customWidth="1"/>
    <col min="9732" max="9732" width="17.5703125" style="94" customWidth="1"/>
    <col min="9733" max="9733" width="14.7109375" style="94" customWidth="1"/>
    <col min="9734" max="9983" width="9.140625" style="94"/>
    <col min="9984" max="9984" width="8.7109375" style="94" customWidth="1"/>
    <col min="9985" max="9985" width="31.5703125" style="94" customWidth="1"/>
    <col min="9986" max="9986" width="13.85546875" style="94" customWidth="1"/>
    <col min="9987" max="9987" width="19.140625" style="94" customWidth="1"/>
    <col min="9988" max="9988" width="17.5703125" style="94" customWidth="1"/>
    <col min="9989" max="9989" width="14.7109375" style="94" customWidth="1"/>
    <col min="9990" max="10239" width="9.140625" style="94"/>
    <col min="10240" max="10240" width="8.7109375" style="94" customWidth="1"/>
    <col min="10241" max="10241" width="31.5703125" style="94" customWidth="1"/>
    <col min="10242" max="10242" width="13.85546875" style="94" customWidth="1"/>
    <col min="10243" max="10243" width="19.140625" style="94" customWidth="1"/>
    <col min="10244" max="10244" width="17.5703125" style="94" customWidth="1"/>
    <col min="10245" max="10245" width="14.7109375" style="94" customWidth="1"/>
    <col min="10246" max="10495" width="9.140625" style="94"/>
    <col min="10496" max="10496" width="8.7109375" style="94" customWidth="1"/>
    <col min="10497" max="10497" width="31.5703125" style="94" customWidth="1"/>
    <col min="10498" max="10498" width="13.85546875" style="94" customWidth="1"/>
    <col min="10499" max="10499" width="19.140625" style="94" customWidth="1"/>
    <col min="10500" max="10500" width="17.5703125" style="94" customWidth="1"/>
    <col min="10501" max="10501" width="14.7109375" style="94" customWidth="1"/>
    <col min="10502" max="10751" width="9.140625" style="94"/>
    <col min="10752" max="10752" width="8.7109375" style="94" customWidth="1"/>
    <col min="10753" max="10753" width="31.5703125" style="94" customWidth="1"/>
    <col min="10754" max="10754" width="13.85546875" style="94" customWidth="1"/>
    <col min="10755" max="10755" width="19.140625" style="94" customWidth="1"/>
    <col min="10756" max="10756" width="17.5703125" style="94" customWidth="1"/>
    <col min="10757" max="10757" width="14.7109375" style="94" customWidth="1"/>
    <col min="10758" max="11007" width="9.140625" style="94"/>
    <col min="11008" max="11008" width="8.7109375" style="94" customWidth="1"/>
    <col min="11009" max="11009" width="31.5703125" style="94" customWidth="1"/>
    <col min="11010" max="11010" width="13.85546875" style="94" customWidth="1"/>
    <col min="11011" max="11011" width="19.140625" style="94" customWidth="1"/>
    <col min="11012" max="11012" width="17.5703125" style="94" customWidth="1"/>
    <col min="11013" max="11013" width="14.7109375" style="94" customWidth="1"/>
    <col min="11014" max="11263" width="9.140625" style="94"/>
    <col min="11264" max="11264" width="8.7109375" style="94" customWidth="1"/>
    <col min="11265" max="11265" width="31.5703125" style="94" customWidth="1"/>
    <col min="11266" max="11266" width="13.85546875" style="94" customWidth="1"/>
    <col min="11267" max="11267" width="19.140625" style="94" customWidth="1"/>
    <col min="11268" max="11268" width="17.5703125" style="94" customWidth="1"/>
    <col min="11269" max="11269" width="14.7109375" style="94" customWidth="1"/>
    <col min="11270" max="11519" width="9.140625" style="94"/>
    <col min="11520" max="11520" width="8.7109375" style="94" customWidth="1"/>
    <col min="11521" max="11521" width="31.5703125" style="94" customWidth="1"/>
    <col min="11522" max="11522" width="13.85546875" style="94" customWidth="1"/>
    <col min="11523" max="11523" width="19.140625" style="94" customWidth="1"/>
    <col min="11524" max="11524" width="17.5703125" style="94" customWidth="1"/>
    <col min="11525" max="11525" width="14.7109375" style="94" customWidth="1"/>
    <col min="11526" max="11775" width="9.140625" style="94"/>
    <col min="11776" max="11776" width="8.7109375" style="94" customWidth="1"/>
    <col min="11777" max="11777" width="31.5703125" style="94" customWidth="1"/>
    <col min="11778" max="11778" width="13.85546875" style="94" customWidth="1"/>
    <col min="11779" max="11779" width="19.140625" style="94" customWidth="1"/>
    <col min="11780" max="11780" width="17.5703125" style="94" customWidth="1"/>
    <col min="11781" max="11781" width="14.7109375" style="94" customWidth="1"/>
    <col min="11782" max="12031" width="9.140625" style="94"/>
    <col min="12032" max="12032" width="8.7109375" style="94" customWidth="1"/>
    <col min="12033" max="12033" width="31.5703125" style="94" customWidth="1"/>
    <col min="12034" max="12034" width="13.85546875" style="94" customWidth="1"/>
    <col min="12035" max="12035" width="19.140625" style="94" customWidth="1"/>
    <col min="12036" max="12036" width="17.5703125" style="94" customWidth="1"/>
    <col min="12037" max="12037" width="14.7109375" style="94" customWidth="1"/>
    <col min="12038" max="12287" width="9.140625" style="94"/>
    <col min="12288" max="12288" width="8.7109375" style="94" customWidth="1"/>
    <col min="12289" max="12289" width="31.5703125" style="94" customWidth="1"/>
    <col min="12290" max="12290" width="13.85546875" style="94" customWidth="1"/>
    <col min="12291" max="12291" width="19.140625" style="94" customWidth="1"/>
    <col min="12292" max="12292" width="17.5703125" style="94" customWidth="1"/>
    <col min="12293" max="12293" width="14.7109375" style="94" customWidth="1"/>
    <col min="12294" max="12543" width="9.140625" style="94"/>
    <col min="12544" max="12544" width="8.7109375" style="94" customWidth="1"/>
    <col min="12545" max="12545" width="31.5703125" style="94" customWidth="1"/>
    <col min="12546" max="12546" width="13.85546875" style="94" customWidth="1"/>
    <col min="12547" max="12547" width="19.140625" style="94" customWidth="1"/>
    <col min="12548" max="12548" width="17.5703125" style="94" customWidth="1"/>
    <col min="12549" max="12549" width="14.7109375" style="94" customWidth="1"/>
    <col min="12550" max="12799" width="9.140625" style="94"/>
    <col min="12800" max="12800" width="8.7109375" style="94" customWidth="1"/>
    <col min="12801" max="12801" width="31.5703125" style="94" customWidth="1"/>
    <col min="12802" max="12802" width="13.85546875" style="94" customWidth="1"/>
    <col min="12803" max="12803" width="19.140625" style="94" customWidth="1"/>
    <col min="12804" max="12804" width="17.5703125" style="94" customWidth="1"/>
    <col min="12805" max="12805" width="14.7109375" style="94" customWidth="1"/>
    <col min="12806" max="13055" width="9.140625" style="94"/>
    <col min="13056" max="13056" width="8.7109375" style="94" customWidth="1"/>
    <col min="13057" max="13057" width="31.5703125" style="94" customWidth="1"/>
    <col min="13058" max="13058" width="13.85546875" style="94" customWidth="1"/>
    <col min="13059" max="13059" width="19.140625" style="94" customWidth="1"/>
    <col min="13060" max="13060" width="17.5703125" style="94" customWidth="1"/>
    <col min="13061" max="13061" width="14.7109375" style="94" customWidth="1"/>
    <col min="13062" max="13311" width="9.140625" style="94"/>
    <col min="13312" max="13312" width="8.7109375" style="94" customWidth="1"/>
    <col min="13313" max="13313" width="31.5703125" style="94" customWidth="1"/>
    <col min="13314" max="13314" width="13.85546875" style="94" customWidth="1"/>
    <col min="13315" max="13315" width="19.140625" style="94" customWidth="1"/>
    <col min="13316" max="13316" width="17.5703125" style="94" customWidth="1"/>
    <col min="13317" max="13317" width="14.7109375" style="94" customWidth="1"/>
    <col min="13318" max="13567" width="9.140625" style="94"/>
    <col min="13568" max="13568" width="8.7109375" style="94" customWidth="1"/>
    <col min="13569" max="13569" width="31.5703125" style="94" customWidth="1"/>
    <col min="13570" max="13570" width="13.85546875" style="94" customWidth="1"/>
    <col min="13571" max="13571" width="19.140625" style="94" customWidth="1"/>
    <col min="13572" max="13572" width="17.5703125" style="94" customWidth="1"/>
    <col min="13573" max="13573" width="14.7109375" style="94" customWidth="1"/>
    <col min="13574" max="13823" width="9.140625" style="94"/>
    <col min="13824" max="13824" width="8.7109375" style="94" customWidth="1"/>
    <col min="13825" max="13825" width="31.5703125" style="94" customWidth="1"/>
    <col min="13826" max="13826" width="13.85546875" style="94" customWidth="1"/>
    <col min="13827" max="13827" width="19.140625" style="94" customWidth="1"/>
    <col min="13828" max="13828" width="17.5703125" style="94" customWidth="1"/>
    <col min="13829" max="13829" width="14.7109375" style="94" customWidth="1"/>
    <col min="13830" max="14079" width="9.140625" style="94"/>
    <col min="14080" max="14080" width="8.7109375" style="94" customWidth="1"/>
    <col min="14081" max="14081" width="31.5703125" style="94" customWidth="1"/>
    <col min="14082" max="14082" width="13.85546875" style="94" customWidth="1"/>
    <col min="14083" max="14083" width="19.140625" style="94" customWidth="1"/>
    <col min="14084" max="14084" width="17.5703125" style="94" customWidth="1"/>
    <col min="14085" max="14085" width="14.7109375" style="94" customWidth="1"/>
    <col min="14086" max="14335" width="9.140625" style="94"/>
    <col min="14336" max="14336" width="8.7109375" style="94" customWidth="1"/>
    <col min="14337" max="14337" width="31.5703125" style="94" customWidth="1"/>
    <col min="14338" max="14338" width="13.85546875" style="94" customWidth="1"/>
    <col min="14339" max="14339" width="19.140625" style="94" customWidth="1"/>
    <col min="14340" max="14340" width="17.5703125" style="94" customWidth="1"/>
    <col min="14341" max="14341" width="14.7109375" style="94" customWidth="1"/>
    <col min="14342" max="14591" width="9.140625" style="94"/>
    <col min="14592" max="14592" width="8.7109375" style="94" customWidth="1"/>
    <col min="14593" max="14593" width="31.5703125" style="94" customWidth="1"/>
    <col min="14594" max="14594" width="13.85546875" style="94" customWidth="1"/>
    <col min="14595" max="14595" width="19.140625" style="94" customWidth="1"/>
    <col min="14596" max="14596" width="17.5703125" style="94" customWidth="1"/>
    <col min="14597" max="14597" width="14.7109375" style="94" customWidth="1"/>
    <col min="14598" max="14847" width="9.140625" style="94"/>
    <col min="14848" max="14848" width="8.7109375" style="94" customWidth="1"/>
    <col min="14849" max="14849" width="31.5703125" style="94" customWidth="1"/>
    <col min="14850" max="14850" width="13.85546875" style="94" customWidth="1"/>
    <col min="14851" max="14851" width="19.140625" style="94" customWidth="1"/>
    <col min="14852" max="14852" width="17.5703125" style="94" customWidth="1"/>
    <col min="14853" max="14853" width="14.7109375" style="94" customWidth="1"/>
    <col min="14854" max="15103" width="9.140625" style="94"/>
    <col min="15104" max="15104" width="8.7109375" style="94" customWidth="1"/>
    <col min="15105" max="15105" width="31.5703125" style="94" customWidth="1"/>
    <col min="15106" max="15106" width="13.85546875" style="94" customWidth="1"/>
    <col min="15107" max="15107" width="19.140625" style="94" customWidth="1"/>
    <col min="15108" max="15108" width="17.5703125" style="94" customWidth="1"/>
    <col min="15109" max="15109" width="14.7109375" style="94" customWidth="1"/>
    <col min="15110" max="15359" width="9.140625" style="94"/>
    <col min="15360" max="15360" width="8.7109375" style="94" customWidth="1"/>
    <col min="15361" max="15361" width="31.5703125" style="94" customWidth="1"/>
    <col min="15362" max="15362" width="13.85546875" style="94" customWidth="1"/>
    <col min="15363" max="15363" width="19.140625" style="94" customWidth="1"/>
    <col min="15364" max="15364" width="17.5703125" style="94" customWidth="1"/>
    <col min="15365" max="15365" width="14.7109375" style="94" customWidth="1"/>
    <col min="15366" max="15615" width="9.140625" style="94"/>
    <col min="15616" max="15616" width="8.7109375" style="94" customWidth="1"/>
    <col min="15617" max="15617" width="31.5703125" style="94" customWidth="1"/>
    <col min="15618" max="15618" width="13.85546875" style="94" customWidth="1"/>
    <col min="15619" max="15619" width="19.140625" style="94" customWidth="1"/>
    <col min="15620" max="15620" width="17.5703125" style="94" customWidth="1"/>
    <col min="15621" max="15621" width="14.7109375" style="94" customWidth="1"/>
    <col min="15622" max="15871" width="9.140625" style="94"/>
    <col min="15872" max="15872" width="8.7109375" style="94" customWidth="1"/>
    <col min="15873" max="15873" width="31.5703125" style="94" customWidth="1"/>
    <col min="15874" max="15874" width="13.85546875" style="94" customWidth="1"/>
    <col min="15875" max="15875" width="19.140625" style="94" customWidth="1"/>
    <col min="15876" max="15876" width="17.5703125" style="94" customWidth="1"/>
    <col min="15877" max="15877" width="14.7109375" style="94" customWidth="1"/>
    <col min="15878" max="16127" width="9.140625" style="94"/>
    <col min="16128" max="16128" width="8.7109375" style="94" customWidth="1"/>
    <col min="16129" max="16129" width="31.5703125" style="94" customWidth="1"/>
    <col min="16130" max="16130" width="13.85546875" style="94" customWidth="1"/>
    <col min="16131" max="16131" width="19.140625" style="94" customWidth="1"/>
    <col min="16132" max="16132" width="17.5703125" style="94" customWidth="1"/>
    <col min="16133" max="16133" width="14.7109375" style="94" customWidth="1"/>
    <col min="16134" max="16384" width="9.140625" style="94"/>
  </cols>
  <sheetData>
    <row r="1" spans="1:5" ht="23.25" customHeight="1" x14ac:dyDescent="0.25">
      <c r="E1" s="142"/>
    </row>
    <row r="2" spans="1:5" x14ac:dyDescent="0.25">
      <c r="A2" s="94" t="s">
        <v>266</v>
      </c>
    </row>
    <row r="3" spans="1:5" ht="15.75" customHeight="1" x14ac:dyDescent="0.25">
      <c r="B3" s="130" t="s">
        <v>326</v>
      </c>
    </row>
    <row r="4" spans="1:5" x14ac:dyDescent="0.25">
      <c r="B4" s="130" t="s">
        <v>267</v>
      </c>
      <c r="C4" s="143"/>
      <c r="D4" s="130"/>
    </row>
    <row r="5" spans="1:5" x14ac:dyDescent="0.25">
      <c r="B5" s="130" t="s">
        <v>268</v>
      </c>
      <c r="C5" s="143"/>
      <c r="D5" s="130"/>
    </row>
    <row r="6" spans="1:5" ht="26.25" customHeight="1" x14ac:dyDescent="0.25">
      <c r="A6" s="129" t="s">
        <v>269</v>
      </c>
      <c r="E6" s="130" t="s">
        <v>270</v>
      </c>
    </row>
    <row r="8" spans="1:5" ht="28.5" customHeight="1" x14ac:dyDescent="0.25">
      <c r="A8" s="240" t="s">
        <v>327</v>
      </c>
      <c r="B8" s="240"/>
      <c r="C8" s="240"/>
      <c r="D8" s="240"/>
      <c r="E8" s="240"/>
    </row>
    <row r="9" spans="1:5" ht="29.25" customHeight="1" x14ac:dyDescent="0.25">
      <c r="A9" s="240" t="s">
        <v>271</v>
      </c>
      <c r="B9" s="240"/>
      <c r="C9" s="240"/>
      <c r="D9" s="240"/>
      <c r="E9" s="240"/>
    </row>
    <row r="10" spans="1:5" ht="30" customHeight="1" x14ac:dyDescent="0.25">
      <c r="A10" s="240" t="s">
        <v>272</v>
      </c>
      <c r="B10" s="240"/>
      <c r="C10" s="240"/>
      <c r="D10" s="240"/>
      <c r="E10" s="240"/>
    </row>
    <row r="11" spans="1:5" ht="30" customHeight="1" x14ac:dyDescent="0.25">
      <c r="A11" s="240" t="s">
        <v>273</v>
      </c>
      <c r="B11" s="240"/>
      <c r="C11" s="240"/>
      <c r="D11" s="240"/>
      <c r="E11" s="240"/>
    </row>
    <row r="12" spans="1:5" ht="29.25" customHeight="1" x14ac:dyDescent="0.25">
      <c r="A12" s="240" t="s">
        <v>274</v>
      </c>
      <c r="B12" s="240"/>
      <c r="C12" s="240"/>
      <c r="D12" s="240"/>
      <c r="E12" s="240"/>
    </row>
    <row r="13" spans="1:5" ht="28.5" customHeight="1" x14ac:dyDescent="0.25">
      <c r="A13" s="240" t="s">
        <v>275</v>
      </c>
      <c r="B13" s="240"/>
      <c r="C13" s="240"/>
      <c r="D13" s="240"/>
      <c r="E13" s="240"/>
    </row>
    <row r="14" spans="1:5" ht="15.75" customHeight="1" x14ac:dyDescent="0.25"/>
    <row r="15" spans="1:5" ht="150" x14ac:dyDescent="0.25">
      <c r="A15" s="133" t="s">
        <v>2</v>
      </c>
      <c r="B15" s="134" t="s">
        <v>277</v>
      </c>
      <c r="C15" s="134" t="s">
        <v>0</v>
      </c>
      <c r="D15" s="134" t="s">
        <v>276</v>
      </c>
      <c r="E15" s="134" t="s">
        <v>1</v>
      </c>
    </row>
    <row r="16" spans="1:5" s="102" customFormat="1" ht="14.25" x14ac:dyDescent="0.2">
      <c r="A16" s="136" t="s">
        <v>8</v>
      </c>
      <c r="B16" s="144"/>
      <c r="C16" s="144"/>
      <c r="D16" s="144"/>
      <c r="E16" s="144"/>
    </row>
    <row r="17" spans="1:5" x14ac:dyDescent="0.25">
      <c r="A17" s="135" t="s">
        <v>52</v>
      </c>
      <c r="B17" s="138" t="s">
        <v>21</v>
      </c>
      <c r="C17" s="134" t="s">
        <v>11</v>
      </c>
      <c r="D17" s="138">
        <v>0.13</v>
      </c>
      <c r="E17" s="138">
        <v>5884.01</v>
      </c>
    </row>
    <row r="18" spans="1:5" s="102" customFormat="1" ht="28.5" x14ac:dyDescent="0.2">
      <c r="A18" s="136" t="s">
        <v>278</v>
      </c>
      <c r="B18" s="144"/>
      <c r="C18" s="144"/>
      <c r="D18" s="144"/>
      <c r="E18" s="144"/>
    </row>
    <row r="19" spans="1:5" x14ac:dyDescent="0.25">
      <c r="A19" s="135" t="s">
        <v>193</v>
      </c>
      <c r="B19" s="138" t="s">
        <v>22</v>
      </c>
      <c r="C19" s="134" t="s">
        <v>20</v>
      </c>
      <c r="D19" s="138">
        <f>E19</f>
        <v>2666.67</v>
      </c>
      <c r="E19" s="138">
        <v>2666.67</v>
      </c>
    </row>
    <row r="20" spans="1:5" x14ac:dyDescent="0.25">
      <c r="A20" s="135" t="s">
        <v>279</v>
      </c>
      <c r="B20" s="138" t="s">
        <v>260</v>
      </c>
      <c r="C20" s="134" t="s">
        <v>12</v>
      </c>
      <c r="D20" s="138">
        <f t="shared" ref="D20:D29" si="0">E20</f>
        <v>193604.42</v>
      </c>
      <c r="E20" s="138">
        <v>193604.42</v>
      </c>
    </row>
    <row r="21" spans="1:5" x14ac:dyDescent="0.25">
      <c r="A21" s="135" t="s">
        <v>280</v>
      </c>
      <c r="B21" s="138" t="s">
        <v>260</v>
      </c>
      <c r="C21" s="134" t="s">
        <v>12</v>
      </c>
      <c r="D21" s="138">
        <f t="shared" si="0"/>
        <v>6644.07</v>
      </c>
      <c r="E21" s="138">
        <f>4380.87+2263.2</f>
        <v>6644.07</v>
      </c>
    </row>
    <row r="22" spans="1:5" ht="30" x14ac:dyDescent="0.25">
      <c r="A22" s="135" t="s">
        <v>281</v>
      </c>
      <c r="B22" s="138" t="s">
        <v>22</v>
      </c>
      <c r="C22" s="134" t="s">
        <v>11</v>
      </c>
      <c r="D22" s="138">
        <f t="shared" si="0"/>
        <v>1062.95</v>
      </c>
      <c r="E22" s="138">
        <v>1062.95</v>
      </c>
    </row>
    <row r="23" spans="1:5" s="102" customFormat="1" x14ac:dyDescent="0.2">
      <c r="A23" s="136" t="s">
        <v>128</v>
      </c>
      <c r="B23" s="144"/>
      <c r="C23" s="144"/>
      <c r="D23" s="138"/>
      <c r="E23" s="144"/>
    </row>
    <row r="24" spans="1:5" x14ac:dyDescent="0.25">
      <c r="A24" s="135" t="s">
        <v>204</v>
      </c>
      <c r="B24" s="138" t="s">
        <v>22</v>
      </c>
      <c r="C24" s="134" t="s">
        <v>11</v>
      </c>
      <c r="D24" s="138">
        <f t="shared" si="0"/>
        <v>23136.17</v>
      </c>
      <c r="E24" s="138">
        <v>23136.17</v>
      </c>
    </row>
    <row r="25" spans="1:5" s="102" customFormat="1" ht="28.5" x14ac:dyDescent="0.2">
      <c r="A25" s="136" t="s">
        <v>95</v>
      </c>
      <c r="B25" s="144"/>
      <c r="C25" s="144"/>
      <c r="D25" s="138"/>
      <c r="E25" s="144"/>
    </row>
    <row r="26" spans="1:5" ht="30" x14ac:dyDescent="0.25">
      <c r="A26" s="135" t="s">
        <v>207</v>
      </c>
      <c r="B26" s="138" t="s">
        <v>22</v>
      </c>
      <c r="C26" s="134" t="s">
        <v>11</v>
      </c>
      <c r="D26" s="138">
        <f t="shared" si="0"/>
        <v>21782.880000000001</v>
      </c>
      <c r="E26" s="138">
        <v>21782.880000000001</v>
      </c>
    </row>
    <row r="27" spans="1:5" s="102" customFormat="1" ht="14.25" x14ac:dyDescent="0.2">
      <c r="A27" s="136" t="s">
        <v>208</v>
      </c>
      <c r="B27" s="144"/>
      <c r="C27" s="144"/>
      <c r="D27" s="139"/>
      <c r="E27" s="144"/>
    </row>
    <row r="28" spans="1:5" x14ac:dyDescent="0.25">
      <c r="A28" s="135" t="s">
        <v>282</v>
      </c>
      <c r="B28" s="138" t="s">
        <v>328</v>
      </c>
      <c r="C28" s="134" t="s">
        <v>11</v>
      </c>
      <c r="D28" s="138">
        <f t="shared" si="0"/>
        <v>28350</v>
      </c>
      <c r="E28" s="138">
        <v>28350</v>
      </c>
    </row>
    <row r="29" spans="1:5" x14ac:dyDescent="0.25">
      <c r="A29" s="135" t="s">
        <v>209</v>
      </c>
      <c r="B29" s="138" t="s">
        <v>328</v>
      </c>
      <c r="C29" s="134" t="s">
        <v>283</v>
      </c>
      <c r="D29" s="138">
        <f t="shared" si="0"/>
        <v>13600</v>
      </c>
      <c r="E29" s="138">
        <v>13600</v>
      </c>
    </row>
    <row r="30" spans="1:5" s="102" customFormat="1" ht="28.5" x14ac:dyDescent="0.2">
      <c r="A30" s="136" t="s">
        <v>284</v>
      </c>
      <c r="B30" s="144"/>
      <c r="C30" s="144"/>
      <c r="D30" s="144"/>
      <c r="E30" s="144"/>
    </row>
    <row r="31" spans="1:5" ht="30" x14ac:dyDescent="0.25">
      <c r="A31" s="135" t="s">
        <v>285</v>
      </c>
      <c r="B31" s="138">
        <v>0.01</v>
      </c>
      <c r="C31" s="134" t="s">
        <v>17</v>
      </c>
      <c r="D31" s="138">
        <f>E31/B31</f>
        <v>15203</v>
      </c>
      <c r="E31" s="138">
        <v>152.03</v>
      </c>
    </row>
    <row r="32" spans="1:5" ht="30" x14ac:dyDescent="0.25">
      <c r="A32" s="135" t="s">
        <v>286</v>
      </c>
      <c r="B32" s="138">
        <v>1</v>
      </c>
      <c r="C32" s="134" t="s">
        <v>13</v>
      </c>
      <c r="D32" s="138">
        <f t="shared" ref="D32:D93" si="1">E32/B32</f>
        <v>303.61</v>
      </c>
      <c r="E32" s="138">
        <v>303.61</v>
      </c>
    </row>
    <row r="33" spans="1:5" ht="30" x14ac:dyDescent="0.25">
      <c r="A33" s="135" t="s">
        <v>93</v>
      </c>
      <c r="B33" s="138">
        <v>1</v>
      </c>
      <c r="C33" s="134" t="s">
        <v>84</v>
      </c>
      <c r="D33" s="138">
        <f t="shared" si="1"/>
        <v>994.23</v>
      </c>
      <c r="E33" s="138">
        <v>994.23</v>
      </c>
    </row>
    <row r="34" spans="1:5" ht="30" x14ac:dyDescent="0.25">
      <c r="A34" s="135" t="s">
        <v>287</v>
      </c>
      <c r="B34" s="138">
        <v>1</v>
      </c>
      <c r="C34" s="134" t="s">
        <v>84</v>
      </c>
      <c r="D34" s="138">
        <f t="shared" si="1"/>
        <v>1102.47</v>
      </c>
      <c r="E34" s="138">
        <v>1102.47</v>
      </c>
    </row>
    <row r="35" spans="1:5" ht="45" x14ac:dyDescent="0.25">
      <c r="A35" s="135" t="s">
        <v>288</v>
      </c>
      <c r="B35" s="138">
        <v>1</v>
      </c>
      <c r="C35" s="134" t="s">
        <v>84</v>
      </c>
      <c r="D35" s="138">
        <f t="shared" si="1"/>
        <v>1029.8800000000001</v>
      </c>
      <c r="E35" s="138">
        <v>1029.8800000000001</v>
      </c>
    </row>
    <row r="36" spans="1:5" x14ac:dyDescent="0.25">
      <c r="A36" s="135" t="s">
        <v>73</v>
      </c>
      <c r="B36" s="138">
        <v>2</v>
      </c>
      <c r="C36" s="134" t="s">
        <v>74</v>
      </c>
      <c r="D36" s="138">
        <f t="shared" si="1"/>
        <v>90.974999999999994</v>
      </c>
      <c r="E36" s="138">
        <v>181.95</v>
      </c>
    </row>
    <row r="37" spans="1:5" x14ac:dyDescent="0.25">
      <c r="A37" s="135" t="s">
        <v>116</v>
      </c>
      <c r="B37" s="138">
        <v>1</v>
      </c>
      <c r="C37" s="134" t="s">
        <v>15</v>
      </c>
      <c r="D37" s="138">
        <f t="shared" si="1"/>
        <v>812.33</v>
      </c>
      <c r="E37" s="138">
        <v>812.33</v>
      </c>
    </row>
    <row r="38" spans="1:5" ht="30" x14ac:dyDescent="0.25">
      <c r="A38" s="135" t="s">
        <v>289</v>
      </c>
      <c r="B38" s="138">
        <v>3</v>
      </c>
      <c r="C38" s="134" t="s">
        <v>290</v>
      </c>
      <c r="D38" s="138">
        <f t="shared" si="1"/>
        <v>544.8033333333334</v>
      </c>
      <c r="E38" s="138">
        <v>1634.41</v>
      </c>
    </row>
    <row r="39" spans="1:5" ht="30" x14ac:dyDescent="0.25">
      <c r="A39" s="135" t="s">
        <v>291</v>
      </c>
      <c r="B39" s="138">
        <v>0.5</v>
      </c>
      <c r="C39" s="134" t="s">
        <v>16</v>
      </c>
      <c r="D39" s="138">
        <f t="shared" si="1"/>
        <v>3642.3</v>
      </c>
      <c r="E39" s="138">
        <v>1821.15</v>
      </c>
    </row>
    <row r="40" spans="1:5" ht="30" x14ac:dyDescent="0.25">
      <c r="A40" s="135" t="s">
        <v>138</v>
      </c>
      <c r="B40" s="138">
        <v>0.1</v>
      </c>
      <c r="C40" s="134" t="s">
        <v>16</v>
      </c>
      <c r="D40" s="138">
        <f t="shared" si="1"/>
        <v>1791.3</v>
      </c>
      <c r="E40" s="138">
        <v>179.13</v>
      </c>
    </row>
    <row r="41" spans="1:5" ht="30" x14ac:dyDescent="0.25">
      <c r="A41" s="135" t="s">
        <v>69</v>
      </c>
      <c r="B41" s="138">
        <v>0.15</v>
      </c>
      <c r="C41" s="134" t="s">
        <v>70</v>
      </c>
      <c r="D41" s="138">
        <f t="shared" si="1"/>
        <v>27098.666666666668</v>
      </c>
      <c r="E41" s="138">
        <v>4064.8</v>
      </c>
    </row>
    <row r="42" spans="1:5" ht="30" x14ac:dyDescent="0.25">
      <c r="A42" s="135" t="s">
        <v>56</v>
      </c>
      <c r="B42" s="138">
        <v>4.383</v>
      </c>
      <c r="C42" s="134" t="s">
        <v>16</v>
      </c>
      <c r="D42" s="138">
        <f t="shared" si="1"/>
        <v>1805.265799680584</v>
      </c>
      <c r="E42" s="138">
        <v>7912.48</v>
      </c>
    </row>
    <row r="43" spans="1:5" ht="30" x14ac:dyDescent="0.25">
      <c r="A43" s="135" t="s">
        <v>292</v>
      </c>
      <c r="B43" s="138">
        <v>1.0999999999999999E-2</v>
      </c>
      <c r="C43" s="134" t="s">
        <v>240</v>
      </c>
      <c r="D43" s="138">
        <f t="shared" si="1"/>
        <v>70354.545454545456</v>
      </c>
      <c r="E43" s="138">
        <v>773.9</v>
      </c>
    </row>
    <row r="44" spans="1:5" ht="30" x14ac:dyDescent="0.25">
      <c r="A44" s="135" t="s">
        <v>58</v>
      </c>
      <c r="B44" s="138">
        <v>1</v>
      </c>
      <c r="C44" s="134" t="s">
        <v>14</v>
      </c>
      <c r="D44" s="138">
        <f t="shared" si="1"/>
        <v>549.39</v>
      </c>
      <c r="E44" s="138">
        <v>549.39</v>
      </c>
    </row>
    <row r="45" spans="1:5" x14ac:dyDescent="0.25">
      <c r="A45" s="135" t="s">
        <v>87</v>
      </c>
      <c r="B45" s="138">
        <v>0.15</v>
      </c>
      <c r="C45" s="134" t="s">
        <v>15</v>
      </c>
      <c r="D45" s="138">
        <f t="shared" si="1"/>
        <v>15800.933333333332</v>
      </c>
      <c r="E45" s="138">
        <v>2370.14</v>
      </c>
    </row>
    <row r="46" spans="1:5" ht="30" x14ac:dyDescent="0.25">
      <c r="A46" s="135" t="s">
        <v>59</v>
      </c>
      <c r="B46" s="138">
        <v>4</v>
      </c>
      <c r="C46" s="134" t="s">
        <v>18</v>
      </c>
      <c r="D46" s="138">
        <f t="shared" si="1"/>
        <v>225.345</v>
      </c>
      <c r="E46" s="138">
        <v>901.38</v>
      </c>
    </row>
    <row r="47" spans="1:5" x14ac:dyDescent="0.25">
      <c r="A47" s="135" t="s">
        <v>75</v>
      </c>
      <c r="B47" s="138">
        <v>2</v>
      </c>
      <c r="C47" s="134" t="s">
        <v>74</v>
      </c>
      <c r="D47" s="138">
        <f t="shared" si="1"/>
        <v>73.069999999999993</v>
      </c>
      <c r="E47" s="138">
        <v>146.13999999999999</v>
      </c>
    </row>
    <row r="48" spans="1:5" x14ac:dyDescent="0.25">
      <c r="A48" s="135" t="s">
        <v>293</v>
      </c>
      <c r="B48" s="138">
        <v>1</v>
      </c>
      <c r="C48" s="134" t="s">
        <v>13</v>
      </c>
      <c r="D48" s="138">
        <f t="shared" si="1"/>
        <v>7308.67</v>
      </c>
      <c r="E48" s="138">
        <v>7308.67</v>
      </c>
    </row>
    <row r="49" spans="1:5" x14ac:dyDescent="0.25">
      <c r="A49" s="135" t="s">
        <v>214</v>
      </c>
      <c r="B49" s="138" t="s">
        <v>328</v>
      </c>
      <c r="C49" s="134" t="s">
        <v>11</v>
      </c>
      <c r="D49" s="138">
        <f>E49</f>
        <v>12540</v>
      </c>
      <c r="E49" s="138">
        <v>12540</v>
      </c>
    </row>
    <row r="50" spans="1:5" x14ac:dyDescent="0.25">
      <c r="A50" s="135" t="s">
        <v>81</v>
      </c>
      <c r="B50" s="138">
        <v>18051</v>
      </c>
      <c r="C50" s="134" t="s">
        <v>82</v>
      </c>
      <c r="D50" s="138">
        <f>E50</f>
        <v>21177.47</v>
      </c>
      <c r="E50" s="138">
        <v>21177.47</v>
      </c>
    </row>
    <row r="51" spans="1:5" x14ac:dyDescent="0.25">
      <c r="A51" s="135" t="s">
        <v>294</v>
      </c>
      <c r="B51" s="138">
        <v>1</v>
      </c>
      <c r="C51" s="134" t="s">
        <v>74</v>
      </c>
      <c r="D51" s="138">
        <f t="shared" si="1"/>
        <v>1679.59</v>
      </c>
      <c r="E51" s="138">
        <v>1679.59</v>
      </c>
    </row>
    <row r="52" spans="1:5" ht="30" x14ac:dyDescent="0.25">
      <c r="A52" s="135" t="s">
        <v>295</v>
      </c>
      <c r="B52" s="138">
        <v>1</v>
      </c>
      <c r="C52" s="134" t="s">
        <v>19</v>
      </c>
      <c r="D52" s="138">
        <f t="shared" si="1"/>
        <v>716.63</v>
      </c>
      <c r="E52" s="138">
        <v>716.63</v>
      </c>
    </row>
    <row r="53" spans="1:5" ht="30" x14ac:dyDescent="0.25">
      <c r="A53" s="135" t="s">
        <v>296</v>
      </c>
      <c r="B53" s="138">
        <v>1</v>
      </c>
      <c r="C53" s="134" t="s">
        <v>19</v>
      </c>
      <c r="D53" s="138">
        <f t="shared" si="1"/>
        <v>604.44000000000005</v>
      </c>
      <c r="E53" s="138">
        <v>604.44000000000005</v>
      </c>
    </row>
    <row r="54" spans="1:5" ht="30" x14ac:dyDescent="0.25">
      <c r="A54" s="135" t="s">
        <v>297</v>
      </c>
      <c r="B54" s="138">
        <v>0.01</v>
      </c>
      <c r="C54" s="134" t="s">
        <v>17</v>
      </c>
      <c r="D54" s="138">
        <f t="shared" si="1"/>
        <v>73231</v>
      </c>
      <c r="E54" s="138">
        <v>732.31</v>
      </c>
    </row>
    <row r="55" spans="1:5" x14ac:dyDescent="0.25">
      <c r="A55" s="135" t="s">
        <v>61</v>
      </c>
      <c r="B55" s="138">
        <v>33</v>
      </c>
      <c r="C55" s="134" t="s">
        <v>19</v>
      </c>
      <c r="D55" s="138">
        <f t="shared" si="1"/>
        <v>271.54181818181814</v>
      </c>
      <c r="E55" s="138">
        <v>8960.8799999999992</v>
      </c>
    </row>
    <row r="56" spans="1:5" s="102" customFormat="1" ht="28.5" x14ac:dyDescent="0.2">
      <c r="A56" s="136" t="s">
        <v>298</v>
      </c>
      <c r="B56" s="144"/>
      <c r="C56" s="144"/>
      <c r="D56" s="138"/>
      <c r="E56" s="144"/>
    </row>
    <row r="57" spans="1:5" ht="30" x14ac:dyDescent="0.25">
      <c r="A57" s="135" t="s">
        <v>299</v>
      </c>
      <c r="B57" s="138">
        <v>0.219</v>
      </c>
      <c r="C57" s="134" t="s">
        <v>222</v>
      </c>
      <c r="D57" s="138">
        <f t="shared" si="1"/>
        <v>2583.6986301369866</v>
      </c>
      <c r="E57" s="138">
        <v>565.83000000000004</v>
      </c>
    </row>
    <row r="58" spans="1:5" x14ac:dyDescent="0.25">
      <c r="A58" s="135" t="s">
        <v>300</v>
      </c>
      <c r="B58" s="138">
        <v>2</v>
      </c>
      <c r="C58" s="134" t="s">
        <v>12</v>
      </c>
      <c r="D58" s="138">
        <f t="shared" si="1"/>
        <v>486.22500000000002</v>
      </c>
      <c r="E58" s="138">
        <v>972.45</v>
      </c>
    </row>
    <row r="59" spans="1:5" ht="30" x14ac:dyDescent="0.25">
      <c r="A59" s="135" t="s">
        <v>301</v>
      </c>
      <c r="B59" s="138">
        <v>0.03</v>
      </c>
      <c r="C59" s="134" t="s">
        <v>103</v>
      </c>
      <c r="D59" s="138">
        <f t="shared" si="1"/>
        <v>12123.333333333334</v>
      </c>
      <c r="E59" s="138">
        <v>363.7</v>
      </c>
    </row>
    <row r="60" spans="1:5" ht="30" x14ac:dyDescent="0.25">
      <c r="A60" s="135" t="s">
        <v>302</v>
      </c>
      <c r="B60" s="138">
        <v>7.4999999999999997E-2</v>
      </c>
      <c r="C60" s="134" t="s">
        <v>103</v>
      </c>
      <c r="D60" s="138">
        <f t="shared" si="1"/>
        <v>38428.133333333339</v>
      </c>
      <c r="E60" s="138">
        <v>2882.11</v>
      </c>
    </row>
    <row r="61" spans="1:5" x14ac:dyDescent="0.25">
      <c r="A61" s="135" t="s">
        <v>303</v>
      </c>
      <c r="B61" s="138">
        <v>0.02</v>
      </c>
      <c r="C61" s="134" t="s">
        <v>17</v>
      </c>
      <c r="D61" s="138">
        <f t="shared" si="1"/>
        <v>129076.50000000001</v>
      </c>
      <c r="E61" s="138">
        <v>2581.5300000000002</v>
      </c>
    </row>
    <row r="62" spans="1:5" ht="30" x14ac:dyDescent="0.25">
      <c r="A62" s="135" t="s">
        <v>304</v>
      </c>
      <c r="B62" s="138">
        <v>8.0000000000000002E-3</v>
      </c>
      <c r="C62" s="134" t="s">
        <v>15</v>
      </c>
      <c r="D62" s="138">
        <f t="shared" si="1"/>
        <v>21962.499999999996</v>
      </c>
      <c r="E62" s="138">
        <v>175.7</v>
      </c>
    </row>
    <row r="63" spans="1:5" x14ac:dyDescent="0.25">
      <c r="A63" s="135" t="s">
        <v>305</v>
      </c>
      <c r="B63" s="138">
        <v>0.02</v>
      </c>
      <c r="C63" s="134" t="s">
        <v>15</v>
      </c>
      <c r="D63" s="138">
        <f t="shared" si="1"/>
        <v>23237.5</v>
      </c>
      <c r="E63" s="138">
        <v>464.75</v>
      </c>
    </row>
    <row r="64" spans="1:5" x14ac:dyDescent="0.25">
      <c r="A64" s="135" t="s">
        <v>306</v>
      </c>
      <c r="B64" s="138">
        <v>0.41</v>
      </c>
      <c r="C64" s="134" t="s">
        <v>12</v>
      </c>
      <c r="D64" s="138">
        <f t="shared" si="1"/>
        <v>2456.0975609756101</v>
      </c>
      <c r="E64" s="138">
        <v>1007</v>
      </c>
    </row>
    <row r="65" spans="1:5" x14ac:dyDescent="0.25">
      <c r="A65" s="135" t="s">
        <v>307</v>
      </c>
      <c r="B65" s="138">
        <v>0.01</v>
      </c>
      <c r="C65" s="134" t="s">
        <v>17</v>
      </c>
      <c r="D65" s="138">
        <f t="shared" si="1"/>
        <v>183684</v>
      </c>
      <c r="E65" s="138">
        <v>1836.84</v>
      </c>
    </row>
    <row r="66" spans="1:5" ht="30" x14ac:dyDescent="0.25">
      <c r="A66" s="135" t="s">
        <v>247</v>
      </c>
      <c r="B66" s="138">
        <v>0.02</v>
      </c>
      <c r="C66" s="134" t="s">
        <v>119</v>
      </c>
      <c r="D66" s="138">
        <f t="shared" si="1"/>
        <v>22301</v>
      </c>
      <c r="E66" s="138">
        <v>446.02</v>
      </c>
    </row>
    <row r="67" spans="1:5" ht="30" x14ac:dyDescent="0.25">
      <c r="A67" s="135" t="s">
        <v>308</v>
      </c>
      <c r="B67" s="138">
        <v>0.02</v>
      </c>
      <c r="C67" s="134" t="s">
        <v>119</v>
      </c>
      <c r="D67" s="138">
        <f t="shared" si="1"/>
        <v>74886</v>
      </c>
      <c r="E67" s="138">
        <v>1497.72</v>
      </c>
    </row>
    <row r="68" spans="1:5" x14ac:dyDescent="0.25">
      <c r="A68" s="135" t="s">
        <v>309</v>
      </c>
      <c r="B68" s="138">
        <v>5.2999999999999999E-2</v>
      </c>
      <c r="C68" s="134" t="s">
        <v>15</v>
      </c>
      <c r="D68" s="138">
        <f t="shared" si="1"/>
        <v>91695.84905660378</v>
      </c>
      <c r="E68" s="138">
        <v>4859.88</v>
      </c>
    </row>
    <row r="69" spans="1:5" ht="30" x14ac:dyDescent="0.25">
      <c r="A69" s="135" t="s">
        <v>310</v>
      </c>
      <c r="B69" s="138">
        <v>8.4000000000000005E-2</v>
      </c>
      <c r="C69" s="134" t="s">
        <v>15</v>
      </c>
      <c r="D69" s="138">
        <f t="shared" si="1"/>
        <v>85248.333333333328</v>
      </c>
      <c r="E69" s="138">
        <v>7160.86</v>
      </c>
    </row>
    <row r="70" spans="1:5" x14ac:dyDescent="0.25">
      <c r="A70" s="135" t="s">
        <v>311</v>
      </c>
      <c r="B70" s="138">
        <v>2.8000000000000001E-2</v>
      </c>
      <c r="C70" s="134" t="s">
        <v>103</v>
      </c>
      <c r="D70" s="138">
        <f t="shared" si="1"/>
        <v>16631.785714285714</v>
      </c>
      <c r="E70" s="138">
        <v>465.69</v>
      </c>
    </row>
    <row r="71" spans="1:5" ht="30" x14ac:dyDescent="0.25">
      <c r="A71" s="135" t="s">
        <v>312</v>
      </c>
      <c r="B71" s="138">
        <v>7.484</v>
      </c>
      <c r="C71" s="134" t="s">
        <v>12</v>
      </c>
      <c r="D71" s="138">
        <f t="shared" si="1"/>
        <v>883.38856226616781</v>
      </c>
      <c r="E71" s="138">
        <v>6611.28</v>
      </c>
    </row>
    <row r="72" spans="1:5" ht="30" x14ac:dyDescent="0.25">
      <c r="A72" s="135" t="s">
        <v>250</v>
      </c>
      <c r="B72" s="138">
        <v>0.02</v>
      </c>
      <c r="C72" s="134" t="s">
        <v>17</v>
      </c>
      <c r="D72" s="138">
        <f t="shared" si="1"/>
        <v>69144.5</v>
      </c>
      <c r="E72" s="138">
        <v>1382.89</v>
      </c>
    </row>
    <row r="73" spans="1:5" x14ac:dyDescent="0.25">
      <c r="A73" s="135" t="s">
        <v>313</v>
      </c>
      <c r="B73" s="138">
        <v>0.33</v>
      </c>
      <c r="C73" s="134" t="s">
        <v>15</v>
      </c>
      <c r="D73" s="138">
        <f t="shared" si="1"/>
        <v>10392.90909090909</v>
      </c>
      <c r="E73" s="138">
        <v>3429.66</v>
      </c>
    </row>
    <row r="74" spans="1:5" x14ac:dyDescent="0.25">
      <c r="A74" s="135" t="s">
        <v>314</v>
      </c>
      <c r="B74" s="138">
        <v>0.1</v>
      </c>
      <c r="C74" s="134" t="s">
        <v>17</v>
      </c>
      <c r="D74" s="138">
        <f t="shared" si="1"/>
        <v>10583.800000000001</v>
      </c>
      <c r="E74" s="138">
        <v>1058.3800000000001</v>
      </c>
    </row>
    <row r="75" spans="1:5" x14ac:dyDescent="0.25">
      <c r="A75" s="135" t="s">
        <v>315</v>
      </c>
      <c r="B75" s="138">
        <v>0.219</v>
      </c>
      <c r="C75" s="134" t="s">
        <v>222</v>
      </c>
      <c r="D75" s="138">
        <f t="shared" si="1"/>
        <v>1398.6757990867579</v>
      </c>
      <c r="E75" s="138">
        <v>306.31</v>
      </c>
    </row>
    <row r="76" spans="1:5" x14ac:dyDescent="0.25">
      <c r="A76" s="135" t="s">
        <v>143</v>
      </c>
      <c r="B76" s="138">
        <v>0.2</v>
      </c>
      <c r="C76" s="134" t="s">
        <v>121</v>
      </c>
      <c r="D76" s="138">
        <f t="shared" si="1"/>
        <v>2099.85</v>
      </c>
      <c r="E76" s="138">
        <v>419.97</v>
      </c>
    </row>
    <row r="77" spans="1:5" x14ac:dyDescent="0.25">
      <c r="A77" s="135" t="s">
        <v>217</v>
      </c>
      <c r="B77" s="138">
        <v>0.7</v>
      </c>
      <c r="C77" s="134" t="s">
        <v>121</v>
      </c>
      <c r="D77" s="138">
        <f t="shared" si="1"/>
        <v>1799.6142857142859</v>
      </c>
      <c r="E77" s="138">
        <v>1259.73</v>
      </c>
    </row>
    <row r="78" spans="1:5" ht="30" x14ac:dyDescent="0.25">
      <c r="A78" s="135" t="s">
        <v>133</v>
      </c>
      <c r="B78" s="138">
        <v>0.04</v>
      </c>
      <c r="C78" s="134" t="s">
        <v>70</v>
      </c>
      <c r="D78" s="138">
        <f t="shared" si="1"/>
        <v>27535</v>
      </c>
      <c r="E78" s="138">
        <v>1101.4000000000001</v>
      </c>
    </row>
    <row r="79" spans="1:5" ht="30" x14ac:dyDescent="0.25">
      <c r="A79" s="135" t="s">
        <v>62</v>
      </c>
      <c r="B79" s="138">
        <v>2.1930000000000001</v>
      </c>
      <c r="C79" s="134" t="s">
        <v>16</v>
      </c>
      <c r="D79" s="138">
        <f t="shared" si="1"/>
        <v>1814.3319653442773</v>
      </c>
      <c r="E79" s="138">
        <v>3978.83</v>
      </c>
    </row>
    <row r="80" spans="1:5" ht="30" x14ac:dyDescent="0.25">
      <c r="A80" s="135" t="s">
        <v>122</v>
      </c>
      <c r="B80" s="138">
        <v>2.1909999999999998</v>
      </c>
      <c r="C80" s="134" t="s">
        <v>16</v>
      </c>
      <c r="D80" s="138">
        <f t="shared" si="1"/>
        <v>1834.2537654039252</v>
      </c>
      <c r="E80" s="138">
        <v>4018.85</v>
      </c>
    </row>
    <row r="81" spans="1:5" x14ac:dyDescent="0.25">
      <c r="A81" s="135" t="s">
        <v>221</v>
      </c>
      <c r="B81" s="138">
        <v>0.28799999999999998</v>
      </c>
      <c r="C81" s="134" t="s">
        <v>222</v>
      </c>
      <c r="D81" s="138">
        <f t="shared" si="1"/>
        <v>629.79166666666674</v>
      </c>
      <c r="E81" s="138">
        <v>181.38</v>
      </c>
    </row>
    <row r="82" spans="1:5" ht="30" x14ac:dyDescent="0.25">
      <c r="A82" s="135" t="s">
        <v>316</v>
      </c>
      <c r="B82" s="138">
        <v>4</v>
      </c>
      <c r="C82" s="134" t="s">
        <v>317</v>
      </c>
      <c r="D82" s="138">
        <f t="shared" si="1"/>
        <v>106.2625</v>
      </c>
      <c r="E82" s="138">
        <v>425.05</v>
      </c>
    </row>
    <row r="83" spans="1:5" ht="30" x14ac:dyDescent="0.25">
      <c r="A83" s="147" t="s">
        <v>332</v>
      </c>
      <c r="B83" s="148">
        <v>20</v>
      </c>
      <c r="C83" s="148" t="s">
        <v>225</v>
      </c>
      <c r="D83" s="149">
        <f>E83/B83</f>
        <v>50.814999999999998</v>
      </c>
      <c r="E83" s="150">
        <v>1016.3</v>
      </c>
    </row>
    <row r="84" spans="1:5" ht="30" x14ac:dyDescent="0.25">
      <c r="A84" s="135" t="s">
        <v>318</v>
      </c>
      <c r="B84" s="138">
        <v>12</v>
      </c>
      <c r="C84" s="134" t="s">
        <v>79</v>
      </c>
      <c r="D84" s="138">
        <f t="shared" si="1"/>
        <v>122.49833333333333</v>
      </c>
      <c r="E84" s="138">
        <v>1469.98</v>
      </c>
    </row>
    <row r="85" spans="1:5" x14ac:dyDescent="0.25">
      <c r="A85" s="135" t="s">
        <v>319</v>
      </c>
      <c r="B85" s="138">
        <v>5</v>
      </c>
      <c r="C85" s="134" t="s">
        <v>115</v>
      </c>
      <c r="D85" s="138">
        <f t="shared" si="1"/>
        <v>140.27799999999999</v>
      </c>
      <c r="E85" s="138">
        <v>701.39</v>
      </c>
    </row>
    <row r="86" spans="1:5" ht="30" x14ac:dyDescent="0.25">
      <c r="A86" s="135" t="s">
        <v>226</v>
      </c>
      <c r="B86" s="138" t="s">
        <v>329</v>
      </c>
      <c r="C86" s="134" t="s">
        <v>16</v>
      </c>
      <c r="D86" s="138">
        <f>E86</f>
        <v>5701.88</v>
      </c>
      <c r="E86" s="138">
        <v>5701.88</v>
      </c>
    </row>
    <row r="87" spans="1:5" x14ac:dyDescent="0.25">
      <c r="A87" s="135" t="s">
        <v>320</v>
      </c>
      <c r="B87" s="138">
        <v>14</v>
      </c>
      <c r="C87" s="134" t="s">
        <v>321</v>
      </c>
      <c r="D87" s="138">
        <f t="shared" si="1"/>
        <v>249.93428571428572</v>
      </c>
      <c r="E87" s="138">
        <v>3499.08</v>
      </c>
    </row>
    <row r="88" spans="1:5" ht="30" x14ac:dyDescent="0.25">
      <c r="A88" s="135" t="s">
        <v>139</v>
      </c>
      <c r="B88" s="138">
        <v>0.4</v>
      </c>
      <c r="C88" s="134" t="s">
        <v>16</v>
      </c>
      <c r="D88" s="138">
        <f t="shared" si="1"/>
        <v>1597.85</v>
      </c>
      <c r="E88" s="138">
        <v>639.14</v>
      </c>
    </row>
    <row r="89" spans="1:5" x14ac:dyDescent="0.25">
      <c r="A89" s="135" t="s">
        <v>144</v>
      </c>
      <c r="B89" s="138">
        <v>0.12</v>
      </c>
      <c r="C89" s="134" t="s">
        <v>16</v>
      </c>
      <c r="D89" s="138">
        <f t="shared" si="1"/>
        <v>1930.1666666666667</v>
      </c>
      <c r="E89" s="138">
        <v>231.62</v>
      </c>
    </row>
    <row r="90" spans="1:5" x14ac:dyDescent="0.25">
      <c r="A90" s="135" t="s">
        <v>145</v>
      </c>
      <c r="B90" s="138">
        <v>0.08</v>
      </c>
      <c r="C90" s="134" t="s">
        <v>15</v>
      </c>
      <c r="D90" s="138">
        <f t="shared" si="1"/>
        <v>11594.25</v>
      </c>
      <c r="E90" s="138">
        <v>927.54</v>
      </c>
    </row>
    <row r="91" spans="1:5" ht="30" x14ac:dyDescent="0.25">
      <c r="A91" s="135" t="s">
        <v>125</v>
      </c>
      <c r="B91" s="138">
        <v>0.01</v>
      </c>
      <c r="C91" s="134" t="s">
        <v>119</v>
      </c>
      <c r="D91" s="138">
        <f t="shared" si="1"/>
        <v>34013</v>
      </c>
      <c r="E91" s="138">
        <v>340.13</v>
      </c>
    </row>
    <row r="92" spans="1:5" ht="30" x14ac:dyDescent="0.25">
      <c r="A92" s="135" t="s">
        <v>134</v>
      </c>
      <c r="B92" s="138">
        <v>0.01</v>
      </c>
      <c r="C92" s="134" t="s">
        <v>119</v>
      </c>
      <c r="D92" s="138">
        <f t="shared" si="1"/>
        <v>35398</v>
      </c>
      <c r="E92" s="138">
        <v>353.98</v>
      </c>
    </row>
    <row r="93" spans="1:5" s="102" customFormat="1" ht="30" x14ac:dyDescent="0.2">
      <c r="A93" s="135" t="s">
        <v>102</v>
      </c>
      <c r="B93" s="138">
        <v>6.0000000000000001E-3</v>
      </c>
      <c r="C93" s="134" t="s">
        <v>103</v>
      </c>
      <c r="D93" s="138">
        <f t="shared" si="1"/>
        <v>198620</v>
      </c>
      <c r="E93" s="138">
        <v>1191.72</v>
      </c>
    </row>
    <row r="94" spans="1:5" ht="28.5" x14ac:dyDescent="0.25">
      <c r="A94" s="136" t="s">
        <v>76</v>
      </c>
      <c r="B94" s="144"/>
      <c r="C94" s="144"/>
      <c r="D94" s="144"/>
      <c r="E94" s="144"/>
    </row>
    <row r="95" spans="1:5" s="102" customFormat="1" ht="30" x14ac:dyDescent="0.2">
      <c r="A95" s="135" t="s">
        <v>77</v>
      </c>
      <c r="B95" s="138" t="s">
        <v>328</v>
      </c>
      <c r="C95" s="134" t="s">
        <v>11</v>
      </c>
      <c r="D95" s="138">
        <f>E95</f>
        <v>11192.64</v>
      </c>
      <c r="E95" s="138">
        <v>11192.64</v>
      </c>
    </row>
    <row r="96" spans="1:5" x14ac:dyDescent="0.25">
      <c r="A96" s="136" t="s">
        <v>89</v>
      </c>
      <c r="B96" s="144"/>
      <c r="C96" s="144"/>
      <c r="D96" s="144"/>
      <c r="E96" s="144"/>
    </row>
    <row r="97" spans="1:5" s="102" customFormat="1" x14ac:dyDescent="0.2">
      <c r="A97" s="135" t="s">
        <v>91</v>
      </c>
      <c r="B97" s="138" t="s">
        <v>328</v>
      </c>
      <c r="C97" s="134" t="s">
        <v>11</v>
      </c>
      <c r="D97" s="138">
        <f>E97</f>
        <v>21600</v>
      </c>
      <c r="E97" s="138">
        <v>21600</v>
      </c>
    </row>
    <row r="98" spans="1:5" ht="28.5" x14ac:dyDescent="0.25">
      <c r="A98" s="136" t="s">
        <v>112</v>
      </c>
      <c r="B98" s="144"/>
      <c r="C98" s="144"/>
      <c r="D98" s="144"/>
      <c r="E98" s="144"/>
    </row>
    <row r="99" spans="1:5" s="1" customFormat="1" x14ac:dyDescent="0.2">
      <c r="A99" s="135" t="s">
        <v>126</v>
      </c>
      <c r="B99" s="138" t="s">
        <v>22</v>
      </c>
      <c r="C99" s="134" t="s">
        <v>11</v>
      </c>
      <c r="D99" s="138">
        <f>E99</f>
        <v>3020.3</v>
      </c>
      <c r="E99" s="138">
        <v>3020.3</v>
      </c>
    </row>
    <row r="100" spans="1:5" s="1" customFormat="1" ht="14.25" x14ac:dyDescent="0.2">
      <c r="A100" s="37" t="s">
        <v>10</v>
      </c>
      <c r="B100" s="38"/>
      <c r="C100" s="38"/>
      <c r="D100" s="39"/>
      <c r="E100" s="40"/>
    </row>
    <row r="101" spans="1:5" s="155" customFormat="1" x14ac:dyDescent="0.25">
      <c r="A101" s="154" t="s">
        <v>334</v>
      </c>
      <c r="B101" s="42"/>
      <c r="C101" s="42"/>
      <c r="D101" s="43"/>
      <c r="E101" s="97">
        <v>4320</v>
      </c>
    </row>
    <row r="102" spans="1:5" s="102" customFormat="1" x14ac:dyDescent="0.2">
      <c r="A102" s="41" t="s">
        <v>65</v>
      </c>
      <c r="B102" s="42" t="s">
        <v>21</v>
      </c>
      <c r="C102" s="42" t="s">
        <v>11</v>
      </c>
      <c r="D102" s="43">
        <f>E102</f>
        <v>48104.00900000002</v>
      </c>
      <c r="E102" s="44">
        <f>SUM(E17:E101)*10%</f>
        <v>48104.00900000002</v>
      </c>
    </row>
    <row r="103" spans="1:5" x14ac:dyDescent="0.25">
      <c r="A103" s="137" t="s">
        <v>24</v>
      </c>
      <c r="B103" s="139"/>
      <c r="C103" s="140"/>
      <c r="D103" s="145"/>
      <c r="E103" s="139">
        <f>SUM(E16:E102)</f>
        <v>529144.09900000016</v>
      </c>
    </row>
    <row r="105" spans="1:5" ht="39.75" customHeight="1" x14ac:dyDescent="0.25"/>
    <row r="106" spans="1:5" ht="27.75" customHeight="1" x14ac:dyDescent="0.25">
      <c r="A106" s="240" t="s">
        <v>335</v>
      </c>
      <c r="B106" s="240"/>
      <c r="C106" s="240"/>
      <c r="D106" s="240"/>
      <c r="E106" s="240"/>
    </row>
    <row r="107" spans="1:5" ht="24" customHeight="1" x14ac:dyDescent="0.25">
      <c r="A107" s="240" t="s">
        <v>322</v>
      </c>
      <c r="B107" s="240"/>
      <c r="C107" s="240"/>
      <c r="D107" s="240"/>
      <c r="E107" s="240"/>
    </row>
    <row r="108" spans="1:5" ht="30.75" customHeight="1" x14ac:dyDescent="0.25">
      <c r="A108" s="240" t="s">
        <v>323</v>
      </c>
      <c r="B108" s="240"/>
      <c r="C108" s="240"/>
      <c r="D108" s="240"/>
      <c r="E108" s="240"/>
    </row>
    <row r="109" spans="1:5" x14ac:dyDescent="0.25">
      <c r="A109" s="240" t="s">
        <v>324</v>
      </c>
      <c r="B109" s="240"/>
      <c r="C109" s="240"/>
      <c r="D109" s="240"/>
      <c r="E109" s="240"/>
    </row>
    <row r="110" spans="1:5" ht="24.75" customHeight="1" x14ac:dyDescent="0.25"/>
    <row r="111" spans="1:5" ht="18.75" customHeight="1" x14ac:dyDescent="0.25"/>
    <row r="112" spans="1:5" ht="15.75" customHeight="1" x14ac:dyDescent="0.25">
      <c r="A112" s="131" t="s">
        <v>336</v>
      </c>
    </row>
    <row r="113" spans="1:4" ht="10.5" customHeight="1" x14ac:dyDescent="0.25">
      <c r="A113" s="132" t="s">
        <v>330</v>
      </c>
    </row>
    <row r="114" spans="1:4" x14ac:dyDescent="0.25">
      <c r="B114" s="130"/>
      <c r="D114" s="130" t="s">
        <v>26</v>
      </c>
    </row>
    <row r="116" spans="1:4" ht="10.5" customHeight="1" x14ac:dyDescent="0.25">
      <c r="A116" s="131" t="s">
        <v>325</v>
      </c>
    </row>
    <row r="117" spans="1:4" ht="11.25" customHeight="1" x14ac:dyDescent="0.25">
      <c r="B117" s="130"/>
      <c r="D117" s="130" t="s">
        <v>26</v>
      </c>
    </row>
  </sheetData>
  <mergeCells count="10">
    <mergeCell ref="A107:E107"/>
    <mergeCell ref="A108:E108"/>
    <mergeCell ref="A109:E109"/>
    <mergeCell ref="A106:E106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activeCell="A10" sqref="A1:XFD1048576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0" customFormat="1" ht="35.25" customHeight="1" x14ac:dyDescent="0.3">
      <c r="A1" s="230" t="s">
        <v>337</v>
      </c>
      <c r="B1" s="230"/>
      <c r="C1" s="230"/>
      <c r="D1" s="230"/>
      <c r="E1" s="230"/>
      <c r="F1" s="230"/>
    </row>
    <row r="2" spans="1:19" s="60" customFormat="1" x14ac:dyDescent="0.25">
      <c r="A2" s="66"/>
      <c r="B2" s="66"/>
      <c r="C2" s="66"/>
      <c r="D2" s="66"/>
      <c r="E2" s="66"/>
      <c r="F2" s="66"/>
    </row>
    <row r="3" spans="1:19" s="60" customFormat="1" ht="19.5" customHeight="1" x14ac:dyDescent="0.25">
      <c r="A3" s="67" t="s">
        <v>338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0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0" customFormat="1" ht="36.75" customHeight="1" x14ac:dyDescent="0.25">
      <c r="A5" s="231" t="s">
        <v>162</v>
      </c>
      <c r="B5" s="231"/>
      <c r="C5" s="231"/>
      <c r="D5" s="231"/>
      <c r="E5" s="231"/>
      <c r="F5" s="23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23" t="s">
        <v>163</v>
      </c>
      <c r="B6" s="123">
        <v>4</v>
      </c>
      <c r="C6" s="123" t="s">
        <v>164</v>
      </c>
      <c r="D6" s="146">
        <v>3524.5</v>
      </c>
      <c r="E6" s="123" t="s">
        <v>165</v>
      </c>
      <c r="F6" s="125">
        <v>1728</v>
      </c>
      <c r="G6" s="70"/>
      <c r="H6" s="72"/>
      <c r="I6" s="73"/>
      <c r="J6" s="74"/>
      <c r="K6" s="151"/>
      <c r="L6" s="76"/>
      <c r="M6" s="76"/>
      <c r="N6" s="76"/>
      <c r="O6" s="76"/>
      <c r="P6" s="77"/>
      <c r="Q6" s="232"/>
      <c r="R6" s="233"/>
      <c r="S6" s="78"/>
    </row>
    <row r="7" spans="1:19" s="81" customFormat="1" ht="32.25" customHeight="1" x14ac:dyDescent="0.25">
      <c r="A7" s="123" t="s">
        <v>166</v>
      </c>
      <c r="B7" s="123">
        <v>4</v>
      </c>
      <c r="C7" s="123" t="s">
        <v>167</v>
      </c>
      <c r="D7" s="146">
        <v>247.3</v>
      </c>
      <c r="E7" s="123" t="s">
        <v>168</v>
      </c>
      <c r="F7" s="125">
        <v>1152</v>
      </c>
      <c r="G7" s="70"/>
      <c r="H7" s="72"/>
      <c r="I7" s="73"/>
      <c r="J7" s="74"/>
      <c r="K7" s="151"/>
      <c r="L7" s="76"/>
      <c r="M7" s="76"/>
      <c r="N7" s="76"/>
      <c r="O7" s="76"/>
      <c r="P7" s="77"/>
      <c r="Q7" s="232"/>
      <c r="R7" s="234"/>
      <c r="S7" s="80"/>
    </row>
    <row r="8" spans="1:19" s="81" customFormat="1" ht="45" customHeight="1" x14ac:dyDescent="0.25">
      <c r="A8" s="123" t="s">
        <v>169</v>
      </c>
      <c r="B8" s="123">
        <v>61</v>
      </c>
      <c r="C8" s="123" t="s">
        <v>170</v>
      </c>
      <c r="D8" s="125">
        <v>420.5</v>
      </c>
      <c r="E8" s="123" t="s">
        <v>171</v>
      </c>
      <c r="F8" s="125">
        <v>621.4</v>
      </c>
      <c r="G8" s="70"/>
      <c r="H8" s="72"/>
      <c r="I8" s="73"/>
      <c r="J8" s="74"/>
      <c r="K8" s="151"/>
      <c r="L8" s="76"/>
      <c r="M8" s="76"/>
      <c r="N8" s="76"/>
      <c r="O8" s="76"/>
      <c r="P8" s="77"/>
      <c r="Q8" s="232"/>
      <c r="R8" s="233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51"/>
      <c r="L9" s="76"/>
      <c r="M9" s="76"/>
      <c r="N9" s="76"/>
      <c r="O9" s="76"/>
      <c r="P9" s="70"/>
      <c r="Q9" s="151"/>
      <c r="R9" s="152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53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s="87" customFormat="1" ht="30" customHeight="1" x14ac:dyDescent="0.25">
      <c r="A11" s="227" t="s">
        <v>172</v>
      </c>
      <c r="B11" s="228"/>
      <c r="C11" s="228"/>
      <c r="D11" s="228"/>
      <c r="E11" s="229"/>
      <c r="F11" s="88" t="s">
        <v>173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20" customFormat="1" ht="30" customHeight="1" x14ac:dyDescent="0.25">
      <c r="A12" s="219" t="s">
        <v>174</v>
      </c>
      <c r="B12" s="220"/>
      <c r="C12" s="220"/>
      <c r="D12" s="220"/>
      <c r="E12" s="221"/>
      <c r="F12" s="118">
        <v>149494.56999999983</v>
      </c>
      <c r="G12" s="119"/>
    </row>
    <row r="13" spans="1:19" s="120" customFormat="1" ht="30" customHeight="1" x14ac:dyDescent="0.25">
      <c r="A13" s="219" t="s">
        <v>175</v>
      </c>
      <c r="B13" s="220"/>
      <c r="C13" s="220"/>
      <c r="D13" s="220"/>
      <c r="E13" s="221"/>
      <c r="F13" s="118">
        <v>149596.60999999987</v>
      </c>
    </row>
    <row r="14" spans="1:19" s="120" customFormat="1" ht="30" customHeight="1" x14ac:dyDescent="0.25">
      <c r="A14" s="219" t="s">
        <v>176</v>
      </c>
      <c r="B14" s="220"/>
      <c r="C14" s="220"/>
      <c r="D14" s="220"/>
      <c r="E14" s="221"/>
      <c r="F14" s="121">
        <f>SUM(F15:F17)</f>
        <v>610655.15</v>
      </c>
    </row>
    <row r="15" spans="1:19" s="87" customFormat="1" ht="28.5" customHeight="1" x14ac:dyDescent="0.25">
      <c r="A15" s="224" t="s">
        <v>177</v>
      </c>
      <c r="B15" s="225"/>
      <c r="C15" s="225"/>
      <c r="D15" s="225"/>
      <c r="E15" s="226"/>
      <c r="F15" s="114">
        <f>630122.32-24098.74+1937.56-38074.23-1665.37</f>
        <v>568221.54</v>
      </c>
    </row>
    <row r="16" spans="1:19" s="87" customFormat="1" ht="24.75" customHeight="1" x14ac:dyDescent="0.25">
      <c r="A16" s="224" t="s">
        <v>178</v>
      </c>
      <c r="B16" s="225"/>
      <c r="C16" s="225"/>
      <c r="D16" s="225"/>
      <c r="E16" s="226"/>
      <c r="F16" s="114">
        <v>39733.61</v>
      </c>
    </row>
    <row r="17" spans="1:19" s="87" customFormat="1" ht="30" customHeight="1" x14ac:dyDescent="0.25">
      <c r="A17" s="224" t="s">
        <v>179</v>
      </c>
      <c r="B17" s="225"/>
      <c r="C17" s="225"/>
      <c r="D17" s="225"/>
      <c r="E17" s="226"/>
      <c r="F17" s="114">
        <v>2700</v>
      </c>
    </row>
    <row r="18" spans="1:19" s="120" customFormat="1" ht="30" customHeight="1" x14ac:dyDescent="0.25">
      <c r="A18" s="219" t="s">
        <v>180</v>
      </c>
      <c r="B18" s="220"/>
      <c r="C18" s="220"/>
      <c r="D18" s="220"/>
      <c r="E18" s="221"/>
      <c r="F18" s="121">
        <f>SUM(F19:F21)</f>
        <v>593441.46000000008</v>
      </c>
    </row>
    <row r="19" spans="1:19" s="87" customFormat="1" ht="30" customHeight="1" x14ac:dyDescent="0.25">
      <c r="A19" s="224" t="s">
        <v>177</v>
      </c>
      <c r="B19" s="225"/>
      <c r="C19" s="225"/>
      <c r="D19" s="225"/>
      <c r="E19" s="226"/>
      <c r="F19" s="114">
        <f>589253.9+1937.56-27521.38</f>
        <v>563670.08000000007</v>
      </c>
    </row>
    <row r="20" spans="1:19" s="87" customFormat="1" ht="30" customHeight="1" x14ac:dyDescent="0.25">
      <c r="A20" s="224" t="s">
        <v>178</v>
      </c>
      <c r="B20" s="225"/>
      <c r="C20" s="225"/>
      <c r="D20" s="225"/>
      <c r="E20" s="226"/>
      <c r="F20" s="114">
        <v>27521.38</v>
      </c>
    </row>
    <row r="21" spans="1:19" s="90" customFormat="1" ht="30" customHeight="1" x14ac:dyDescent="0.2">
      <c r="A21" s="224" t="s">
        <v>179</v>
      </c>
      <c r="B21" s="225"/>
      <c r="C21" s="225"/>
      <c r="D21" s="225"/>
      <c r="E21" s="226"/>
      <c r="F21" s="114">
        <v>2250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22" customFormat="1" ht="30" customHeight="1" x14ac:dyDescent="0.25">
      <c r="A22" s="219" t="s">
        <v>181</v>
      </c>
      <c r="B22" s="220"/>
      <c r="C22" s="220"/>
      <c r="D22" s="220"/>
      <c r="E22" s="221"/>
      <c r="F22" s="121">
        <f>F12+F18</f>
        <v>742936.02999999991</v>
      </c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22" customFormat="1" ht="30" customHeight="1" x14ac:dyDescent="0.25">
      <c r="A23" s="219" t="s">
        <v>182</v>
      </c>
      <c r="B23" s="220"/>
      <c r="C23" s="220"/>
      <c r="D23" s="220"/>
      <c r="E23" s="221"/>
      <c r="F23" s="121">
        <f>Лист1!E94</f>
        <v>576432.26300000004</v>
      </c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22" customFormat="1" ht="30" customHeight="1" x14ac:dyDescent="0.25">
      <c r="A24" s="219" t="s">
        <v>339</v>
      </c>
      <c r="B24" s="220"/>
      <c r="C24" s="220"/>
      <c r="D24" s="220"/>
      <c r="E24" s="221"/>
      <c r="F24" s="121">
        <f>F22-F23</f>
        <v>166503.76699999988</v>
      </c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s="122" customFormat="1" ht="30" customHeight="1" x14ac:dyDescent="0.25">
      <c r="A25" s="219" t="s">
        <v>184</v>
      </c>
      <c r="B25" s="220"/>
      <c r="C25" s="220"/>
      <c r="D25" s="220"/>
      <c r="E25" s="221"/>
      <c r="F25" s="118">
        <f>F13+F14-F18</f>
        <v>166810.29999999981</v>
      </c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32.25" customHeight="1" x14ac:dyDescent="0.2">
      <c r="A27" s="222" t="s">
        <v>185</v>
      </c>
      <c r="B27" s="222"/>
      <c r="C27" s="222"/>
      <c r="D27" s="222"/>
    </row>
    <row r="28" spans="1:19" s="60" customFormat="1" ht="21.75" customHeight="1" x14ac:dyDescent="0.25">
      <c r="A28" s="223" t="s">
        <v>186</v>
      </c>
      <c r="B28" s="223"/>
      <c r="C28" s="223"/>
      <c r="D28" s="223"/>
    </row>
    <row r="29" spans="1:19" s="60" customFormat="1" ht="22.5" customHeight="1" x14ac:dyDescent="0.25">
      <c r="A29" s="222" t="s">
        <v>42</v>
      </c>
      <c r="B29" s="222"/>
      <c r="C29" s="222"/>
      <c r="D29" s="222"/>
    </row>
    <row r="30" spans="1:19" s="60" customFormat="1" ht="22.5" customHeight="1" x14ac:dyDescent="0.25">
      <c r="A30" s="222" t="s">
        <v>43</v>
      </c>
      <c r="B30" s="222"/>
      <c r="C30" s="222"/>
      <c r="D30" s="6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9"/>
  <sheetViews>
    <sheetView view="pageBreakPreview" topLeftCell="A10" zoomScaleSheetLayoutView="100" workbookViewId="0">
      <selection activeCell="A22" sqref="A22:E22"/>
    </sheetView>
  </sheetViews>
  <sheetFormatPr defaultRowHeight="15" x14ac:dyDescent="0.25"/>
  <cols>
    <col min="1" max="1" width="55" style="156" customWidth="1"/>
    <col min="2" max="2" width="13.85546875" style="156" customWidth="1"/>
    <col min="3" max="3" width="11.7109375" style="156" customWidth="1"/>
    <col min="4" max="4" width="15.42578125" style="156" customWidth="1"/>
    <col min="5" max="5" width="14.7109375" style="156" customWidth="1"/>
    <col min="6" max="255" width="8.140625" style="156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56" customFormat="1" ht="23.25" customHeight="1" x14ac:dyDescent="0.25">
      <c r="A1" s="241"/>
      <c r="B1" s="241"/>
      <c r="C1" s="241"/>
      <c r="D1" s="241"/>
      <c r="E1" s="241"/>
    </row>
    <row r="2" spans="1:5" s="156" customFormat="1" x14ac:dyDescent="0.25">
      <c r="A2" s="241" t="s">
        <v>266</v>
      </c>
      <c r="B2" s="241"/>
      <c r="C2" s="241"/>
      <c r="D2" s="241"/>
      <c r="E2" s="241"/>
    </row>
    <row r="3" spans="1:5" s="156" customFormat="1" ht="15.75" customHeight="1" x14ac:dyDescent="0.25">
      <c r="B3" s="241" t="s">
        <v>326</v>
      </c>
      <c r="C3" s="241"/>
      <c r="D3" s="241"/>
      <c r="E3" s="241"/>
    </row>
    <row r="4" spans="1:5" s="156" customFormat="1" x14ac:dyDescent="0.25">
      <c r="A4" s="243" t="s">
        <v>267</v>
      </c>
      <c r="B4" s="243"/>
      <c r="C4" s="243"/>
      <c r="D4" s="243"/>
      <c r="E4" s="243"/>
    </row>
    <row r="5" spans="1:5" s="156" customFormat="1" x14ac:dyDescent="0.25">
      <c r="A5" s="243" t="s">
        <v>268</v>
      </c>
      <c r="B5" s="243"/>
      <c r="C5" s="243"/>
      <c r="D5" s="243"/>
      <c r="E5" s="243"/>
    </row>
    <row r="6" spans="1:5" s="156" customFormat="1" ht="26.25" customHeight="1" x14ac:dyDescent="0.25">
      <c r="A6" s="241" t="s">
        <v>269</v>
      </c>
      <c r="B6" s="241"/>
      <c r="C6" s="241"/>
      <c r="D6" s="241"/>
      <c r="E6" s="156" t="s">
        <v>340</v>
      </c>
    </row>
    <row r="7" spans="1:5" s="156" customFormat="1" x14ac:dyDescent="0.25">
      <c r="A7" s="241"/>
      <c r="B7" s="241"/>
      <c r="C7" s="241"/>
      <c r="D7" s="241"/>
      <c r="E7" s="241"/>
    </row>
    <row r="8" spans="1:5" s="156" customFormat="1" ht="28.5" customHeight="1" x14ac:dyDescent="0.25">
      <c r="A8" s="242" t="s">
        <v>327</v>
      </c>
      <c r="B8" s="242"/>
      <c r="C8" s="242"/>
      <c r="D8" s="242"/>
      <c r="E8" s="242"/>
    </row>
    <row r="9" spans="1:5" s="156" customFormat="1" ht="29.25" customHeight="1" x14ac:dyDescent="0.25">
      <c r="A9" s="242" t="s">
        <v>271</v>
      </c>
      <c r="B9" s="242"/>
      <c r="C9" s="242"/>
      <c r="D9" s="242"/>
      <c r="E9" s="242"/>
    </row>
    <row r="10" spans="1:5" s="156" customFormat="1" ht="30" customHeight="1" x14ac:dyDescent="0.25">
      <c r="A10" s="242" t="s">
        <v>272</v>
      </c>
      <c r="B10" s="242"/>
      <c r="C10" s="242"/>
      <c r="D10" s="242"/>
      <c r="E10" s="242"/>
    </row>
    <row r="11" spans="1:5" s="156" customFormat="1" ht="30" customHeight="1" x14ac:dyDescent="0.25">
      <c r="A11" s="242" t="s">
        <v>273</v>
      </c>
      <c r="B11" s="242"/>
      <c r="C11" s="242"/>
      <c r="D11" s="242"/>
      <c r="E11" s="242"/>
    </row>
    <row r="12" spans="1:5" s="156" customFormat="1" ht="29.25" customHeight="1" x14ac:dyDescent="0.25">
      <c r="A12" s="242" t="s">
        <v>274</v>
      </c>
      <c r="B12" s="242"/>
      <c r="C12" s="242"/>
      <c r="D12" s="242"/>
      <c r="E12" s="242"/>
    </row>
    <row r="13" spans="1:5" s="156" customFormat="1" ht="28.5" customHeight="1" x14ac:dyDescent="0.25">
      <c r="A13" s="242" t="s">
        <v>275</v>
      </c>
      <c r="B13" s="242"/>
      <c r="C13" s="242"/>
      <c r="D13" s="242"/>
      <c r="E13" s="242"/>
    </row>
    <row r="14" spans="1:5" s="156" customFormat="1" ht="15.75" customHeight="1" x14ac:dyDescent="0.25">
      <c r="A14" s="241"/>
      <c r="B14" s="241"/>
      <c r="C14" s="241"/>
      <c r="D14" s="241"/>
      <c r="E14" s="241"/>
    </row>
    <row r="15" spans="1:5" s="156" customFormat="1" ht="135" x14ac:dyDescent="0.25">
      <c r="A15" s="157" t="s">
        <v>2</v>
      </c>
      <c r="B15" s="158" t="s">
        <v>277</v>
      </c>
      <c r="C15" s="158" t="s">
        <v>0</v>
      </c>
      <c r="D15" s="158" t="s">
        <v>276</v>
      </c>
      <c r="E15" s="158" t="s">
        <v>1</v>
      </c>
    </row>
    <row r="16" spans="1:5" s="156" customFormat="1" x14ac:dyDescent="0.25">
      <c r="A16" s="109" t="s">
        <v>8</v>
      </c>
      <c r="B16" s="163"/>
      <c r="C16" s="163"/>
      <c r="D16" s="163"/>
      <c r="E16" s="163"/>
    </row>
    <row r="17" spans="1:5" s="156" customFormat="1" x14ac:dyDescent="0.25">
      <c r="A17" s="157" t="s">
        <v>52</v>
      </c>
      <c r="B17" s="164" t="s">
        <v>21</v>
      </c>
      <c r="C17" s="164" t="s">
        <v>11</v>
      </c>
      <c r="D17" s="164">
        <v>0.13</v>
      </c>
      <c r="E17" s="164">
        <v>5884.01</v>
      </c>
    </row>
    <row r="18" spans="1:5" s="156" customFormat="1" ht="28.5" x14ac:dyDescent="0.25">
      <c r="A18" s="109" t="s">
        <v>278</v>
      </c>
      <c r="B18" s="163"/>
      <c r="C18" s="163"/>
      <c r="D18" s="163"/>
      <c r="E18" s="163"/>
    </row>
    <row r="19" spans="1:5" s="156" customFormat="1" ht="30" x14ac:dyDescent="0.25">
      <c r="A19" s="157" t="s">
        <v>341</v>
      </c>
      <c r="B19" s="164">
        <v>1</v>
      </c>
      <c r="C19" s="164" t="s">
        <v>257</v>
      </c>
      <c r="D19" s="164">
        <f>E19</f>
        <v>3338.48</v>
      </c>
      <c r="E19" s="164">
        <v>3338.48</v>
      </c>
    </row>
    <row r="20" spans="1:5" s="156" customFormat="1" x14ac:dyDescent="0.25">
      <c r="A20" s="157" t="s">
        <v>94</v>
      </c>
      <c r="B20" s="164" t="s">
        <v>22</v>
      </c>
      <c r="C20" s="164" t="s">
        <v>12</v>
      </c>
      <c r="D20" s="164">
        <f t="shared" ref="D20:D36" si="0">E20</f>
        <v>184.7</v>
      </c>
      <c r="E20" s="164">
        <v>184.7</v>
      </c>
    </row>
    <row r="21" spans="1:5" s="156" customFormat="1" x14ac:dyDescent="0.25">
      <c r="A21" s="157" t="s">
        <v>342</v>
      </c>
      <c r="B21" s="164" t="s">
        <v>22</v>
      </c>
      <c r="C21" s="164" t="s">
        <v>12</v>
      </c>
      <c r="D21" s="164">
        <f t="shared" si="0"/>
        <v>32799</v>
      </c>
      <c r="E21" s="164">
        <v>32799</v>
      </c>
    </row>
    <row r="22" spans="1:5" s="156" customFormat="1" ht="30" x14ac:dyDescent="0.25">
      <c r="A22" s="157" t="s">
        <v>196</v>
      </c>
      <c r="B22" s="164" t="s">
        <v>22</v>
      </c>
      <c r="C22" s="164" t="s">
        <v>103</v>
      </c>
      <c r="D22" s="164">
        <f t="shared" si="0"/>
        <v>1193.05</v>
      </c>
      <c r="E22" s="164">
        <v>1193.05</v>
      </c>
    </row>
    <row r="23" spans="1:5" s="156" customFormat="1" ht="30" x14ac:dyDescent="0.25">
      <c r="A23" s="157" t="s">
        <v>343</v>
      </c>
      <c r="B23" s="164" t="s">
        <v>22</v>
      </c>
      <c r="C23" s="164" t="s">
        <v>103</v>
      </c>
      <c r="D23" s="164">
        <f t="shared" si="0"/>
        <v>1062.95</v>
      </c>
      <c r="E23" s="164">
        <v>1062.95</v>
      </c>
    </row>
    <row r="24" spans="1:5" s="156" customFormat="1" ht="30" x14ac:dyDescent="0.25">
      <c r="A24" s="157" t="s">
        <v>344</v>
      </c>
      <c r="B24" s="164" t="s">
        <v>22</v>
      </c>
      <c r="C24" s="164" t="s">
        <v>13</v>
      </c>
      <c r="D24" s="164">
        <f t="shared" si="0"/>
        <v>19135.39</v>
      </c>
      <c r="E24" s="164">
        <v>19135.39</v>
      </c>
    </row>
    <row r="25" spans="1:5" s="156" customFormat="1" x14ac:dyDescent="0.25">
      <c r="A25" s="157" t="s">
        <v>345</v>
      </c>
      <c r="B25" s="164">
        <v>2.9000000000000001E-2</v>
      </c>
      <c r="C25" s="164" t="s">
        <v>346</v>
      </c>
      <c r="D25" s="164">
        <f>E25/B25</f>
        <v>26868.275862068964</v>
      </c>
      <c r="E25" s="164">
        <v>779.18</v>
      </c>
    </row>
    <row r="26" spans="1:5" s="156" customFormat="1" x14ac:dyDescent="0.25">
      <c r="A26" s="157" t="s">
        <v>279</v>
      </c>
      <c r="B26" s="164" t="s">
        <v>260</v>
      </c>
      <c r="C26" s="164" t="s">
        <v>12</v>
      </c>
      <c r="D26" s="164">
        <f t="shared" si="0"/>
        <v>195530.11</v>
      </c>
      <c r="E26" s="164">
        <v>195530.11</v>
      </c>
    </row>
    <row r="27" spans="1:5" s="156" customFormat="1" x14ac:dyDescent="0.25">
      <c r="A27" s="157" t="s">
        <v>280</v>
      </c>
      <c r="B27" s="164" t="s">
        <v>260</v>
      </c>
      <c r="C27" s="164" t="s">
        <v>12</v>
      </c>
      <c r="D27" s="164">
        <f t="shared" si="0"/>
        <v>3168.2</v>
      </c>
      <c r="E27" s="164">
        <v>3168.2</v>
      </c>
    </row>
    <row r="28" spans="1:5" s="156" customFormat="1" ht="30" x14ac:dyDescent="0.25">
      <c r="A28" s="157" t="s">
        <v>281</v>
      </c>
      <c r="B28" s="164" t="s">
        <v>22</v>
      </c>
      <c r="C28" s="164" t="s">
        <v>11</v>
      </c>
      <c r="D28" s="164">
        <f t="shared" si="0"/>
        <v>3850</v>
      </c>
      <c r="E28" s="164">
        <v>3850</v>
      </c>
    </row>
    <row r="29" spans="1:5" s="156" customFormat="1" x14ac:dyDescent="0.25">
      <c r="A29" s="109" t="s">
        <v>128</v>
      </c>
      <c r="B29" s="163"/>
      <c r="C29" s="163"/>
      <c r="D29" s="164"/>
      <c r="E29" s="163"/>
    </row>
    <row r="30" spans="1:5" s="156" customFormat="1" x14ac:dyDescent="0.25">
      <c r="A30" s="157" t="s">
        <v>204</v>
      </c>
      <c r="B30" s="164" t="s">
        <v>22</v>
      </c>
      <c r="C30" s="164" t="s">
        <v>11</v>
      </c>
      <c r="D30" s="164">
        <f t="shared" si="0"/>
        <v>17035.73</v>
      </c>
      <c r="E30" s="164">
        <v>17035.73</v>
      </c>
    </row>
    <row r="31" spans="1:5" s="156" customFormat="1" x14ac:dyDescent="0.25">
      <c r="A31" s="109" t="s">
        <v>347</v>
      </c>
      <c r="B31" s="163"/>
      <c r="C31" s="163"/>
      <c r="D31" s="164"/>
      <c r="E31" s="163"/>
    </row>
    <row r="32" spans="1:5" s="156" customFormat="1" x14ac:dyDescent="0.25">
      <c r="A32" s="157" t="s">
        <v>189</v>
      </c>
      <c r="B32" s="164" t="s">
        <v>258</v>
      </c>
      <c r="C32" s="164" t="s">
        <v>13</v>
      </c>
      <c r="D32" s="164">
        <f t="shared" si="0"/>
        <v>250</v>
      </c>
      <c r="E32" s="164">
        <v>250</v>
      </c>
    </row>
    <row r="33" spans="1:5" s="156" customFormat="1" ht="28.5" x14ac:dyDescent="0.25">
      <c r="A33" s="109" t="s">
        <v>95</v>
      </c>
      <c r="B33" s="163"/>
      <c r="C33" s="163"/>
      <c r="D33" s="164"/>
      <c r="E33" s="163"/>
    </row>
    <row r="34" spans="1:5" s="156" customFormat="1" ht="30" x14ac:dyDescent="0.25">
      <c r="A34" s="157" t="s">
        <v>207</v>
      </c>
      <c r="B34" s="164" t="s">
        <v>22</v>
      </c>
      <c r="C34" s="164" t="s">
        <v>11</v>
      </c>
      <c r="D34" s="164">
        <f t="shared" si="0"/>
        <v>33292.76</v>
      </c>
      <c r="E34" s="164">
        <v>33292.76</v>
      </c>
    </row>
    <row r="35" spans="1:5" s="156" customFormat="1" x14ac:dyDescent="0.25">
      <c r="A35" s="109" t="s">
        <v>208</v>
      </c>
      <c r="B35" s="163"/>
      <c r="C35" s="163"/>
      <c r="D35" s="164"/>
      <c r="E35" s="163"/>
    </row>
    <row r="36" spans="1:5" s="156" customFormat="1" x14ac:dyDescent="0.25">
      <c r="A36" s="157" t="s">
        <v>209</v>
      </c>
      <c r="B36" s="164" t="s">
        <v>258</v>
      </c>
      <c r="C36" s="164" t="s">
        <v>283</v>
      </c>
      <c r="D36" s="164">
        <f t="shared" si="0"/>
        <v>15550</v>
      </c>
      <c r="E36" s="164">
        <v>15550</v>
      </c>
    </row>
    <row r="37" spans="1:5" s="156" customFormat="1" ht="28.5" x14ac:dyDescent="0.25">
      <c r="A37" s="109" t="s">
        <v>284</v>
      </c>
      <c r="B37" s="163"/>
      <c r="C37" s="163"/>
      <c r="D37" s="163"/>
      <c r="E37" s="163"/>
    </row>
    <row r="38" spans="1:5" s="156" customFormat="1" x14ac:dyDescent="0.25">
      <c r="A38" s="157" t="s">
        <v>348</v>
      </c>
      <c r="B38" s="164">
        <v>1</v>
      </c>
      <c r="C38" s="164" t="s">
        <v>13</v>
      </c>
      <c r="D38" s="164">
        <f>E38/B38</f>
        <v>1977.55</v>
      </c>
      <c r="E38" s="164">
        <v>1977.55</v>
      </c>
    </row>
    <row r="39" spans="1:5" s="156" customFormat="1" x14ac:dyDescent="0.25">
      <c r="A39" s="157" t="s">
        <v>349</v>
      </c>
      <c r="B39" s="164">
        <v>1</v>
      </c>
      <c r="C39" s="164" t="s">
        <v>13</v>
      </c>
      <c r="D39" s="164">
        <f t="shared" ref="D39:D82" si="1">E39/B39</f>
        <v>4558.1499999999996</v>
      </c>
      <c r="E39" s="164">
        <v>4558.1499999999996</v>
      </c>
    </row>
    <row r="40" spans="1:5" s="156" customFormat="1" x14ac:dyDescent="0.25">
      <c r="A40" s="157" t="s">
        <v>350</v>
      </c>
      <c r="B40" s="164">
        <v>1</v>
      </c>
      <c r="C40" s="164" t="s">
        <v>15</v>
      </c>
      <c r="D40" s="164">
        <f t="shared" si="1"/>
        <v>724.61</v>
      </c>
      <c r="E40" s="164">
        <v>724.61</v>
      </c>
    </row>
    <row r="41" spans="1:5" s="156" customFormat="1" ht="30" x14ac:dyDescent="0.25">
      <c r="A41" s="157" t="s">
        <v>351</v>
      </c>
      <c r="B41" s="164" t="s">
        <v>22</v>
      </c>
      <c r="C41" s="164" t="s">
        <v>16</v>
      </c>
      <c r="D41" s="164">
        <f>E41</f>
        <v>7644.37</v>
      </c>
      <c r="E41" s="164">
        <v>7644.37</v>
      </c>
    </row>
    <row r="42" spans="1:5" s="156" customFormat="1" ht="30" x14ac:dyDescent="0.25">
      <c r="A42" s="157" t="s">
        <v>286</v>
      </c>
      <c r="B42" s="164">
        <v>3</v>
      </c>
      <c r="C42" s="164" t="s">
        <v>13</v>
      </c>
      <c r="D42" s="164">
        <f t="shared" si="1"/>
        <v>380.99</v>
      </c>
      <c r="E42" s="164">
        <v>1142.97</v>
      </c>
    </row>
    <row r="43" spans="1:5" s="156" customFormat="1" ht="30" x14ac:dyDescent="0.25">
      <c r="A43" s="157" t="s">
        <v>352</v>
      </c>
      <c r="B43" s="164">
        <v>1</v>
      </c>
      <c r="C43" s="164" t="s">
        <v>84</v>
      </c>
      <c r="D43" s="164">
        <f t="shared" si="1"/>
        <v>1449.14</v>
      </c>
      <c r="E43" s="164">
        <v>1449.14</v>
      </c>
    </row>
    <row r="44" spans="1:5" s="156" customFormat="1" ht="30" x14ac:dyDescent="0.25">
      <c r="A44" s="157" t="s">
        <v>353</v>
      </c>
      <c r="B44" s="164">
        <v>1</v>
      </c>
      <c r="C44" s="164" t="s">
        <v>354</v>
      </c>
      <c r="D44" s="164">
        <f t="shared" si="1"/>
        <v>263.39</v>
      </c>
      <c r="E44" s="164">
        <v>263.39</v>
      </c>
    </row>
    <row r="45" spans="1:5" s="156" customFormat="1" x14ac:dyDescent="0.25">
      <c r="A45" s="157" t="s">
        <v>355</v>
      </c>
      <c r="B45" s="164">
        <v>0.01</v>
      </c>
      <c r="C45" s="164" t="s">
        <v>17</v>
      </c>
      <c r="D45" s="164">
        <f t="shared" si="1"/>
        <v>47735</v>
      </c>
      <c r="E45" s="164">
        <v>477.35</v>
      </c>
    </row>
    <row r="46" spans="1:5" s="156" customFormat="1" x14ac:dyDescent="0.25">
      <c r="A46" s="157" t="s">
        <v>356</v>
      </c>
      <c r="B46" s="164">
        <v>1</v>
      </c>
      <c r="C46" s="164" t="s">
        <v>74</v>
      </c>
      <c r="D46" s="164">
        <f t="shared" si="1"/>
        <v>101.47</v>
      </c>
      <c r="E46" s="164">
        <v>101.47</v>
      </c>
    </row>
    <row r="47" spans="1:5" s="156" customFormat="1" x14ac:dyDescent="0.25">
      <c r="A47" s="157" t="s">
        <v>55</v>
      </c>
      <c r="B47" s="164">
        <v>1</v>
      </c>
      <c r="C47" s="164" t="s">
        <v>14</v>
      </c>
      <c r="D47" s="164">
        <f t="shared" si="1"/>
        <v>1012.36</v>
      </c>
      <c r="E47" s="164">
        <v>1012.36</v>
      </c>
    </row>
    <row r="48" spans="1:5" s="156" customFormat="1" x14ac:dyDescent="0.25">
      <c r="A48" s="157" t="s">
        <v>376</v>
      </c>
      <c r="B48" s="164">
        <v>1</v>
      </c>
      <c r="C48" s="164" t="s">
        <v>74</v>
      </c>
      <c r="D48" s="164">
        <f t="shared" si="1"/>
        <v>935.32</v>
      </c>
      <c r="E48" s="164">
        <v>935.32</v>
      </c>
    </row>
    <row r="49" spans="1:5" s="156" customFormat="1" x14ac:dyDescent="0.25">
      <c r="A49" s="157" t="s">
        <v>357</v>
      </c>
      <c r="B49" s="164">
        <v>0.17</v>
      </c>
      <c r="C49" s="164" t="s">
        <v>16</v>
      </c>
      <c r="D49" s="164">
        <f t="shared" si="1"/>
        <v>1813.705882352941</v>
      </c>
      <c r="E49" s="164">
        <v>308.33</v>
      </c>
    </row>
    <row r="50" spans="1:5" s="156" customFormat="1" ht="30" x14ac:dyDescent="0.25">
      <c r="A50" s="157" t="s">
        <v>80</v>
      </c>
      <c r="B50" s="164">
        <v>0.27</v>
      </c>
      <c r="C50" s="164" t="s">
        <v>16</v>
      </c>
      <c r="D50" s="164">
        <f t="shared" si="1"/>
        <v>2024.2962962962958</v>
      </c>
      <c r="E50" s="164">
        <v>546.55999999999995</v>
      </c>
    </row>
    <row r="51" spans="1:5" s="156" customFormat="1" x14ac:dyDescent="0.25">
      <c r="A51" s="157" t="s">
        <v>289</v>
      </c>
      <c r="B51" s="164">
        <v>2</v>
      </c>
      <c r="C51" s="164" t="s">
        <v>290</v>
      </c>
      <c r="D51" s="164">
        <f t="shared" si="1"/>
        <v>1110.175</v>
      </c>
      <c r="E51" s="164">
        <v>2220.35</v>
      </c>
    </row>
    <row r="52" spans="1:5" s="156" customFormat="1" x14ac:dyDescent="0.25">
      <c r="A52" s="157" t="s">
        <v>69</v>
      </c>
      <c r="B52" s="164">
        <v>0.02</v>
      </c>
      <c r="C52" s="164" t="s">
        <v>70</v>
      </c>
      <c r="D52" s="164">
        <f t="shared" si="1"/>
        <v>30202.999999999996</v>
      </c>
      <c r="E52" s="164">
        <v>604.05999999999995</v>
      </c>
    </row>
    <row r="53" spans="1:5" s="156" customFormat="1" ht="30" x14ac:dyDescent="0.25">
      <c r="A53" s="157" t="s">
        <v>56</v>
      </c>
      <c r="B53" s="164">
        <v>4.383</v>
      </c>
      <c r="C53" s="164" t="s">
        <v>16</v>
      </c>
      <c r="D53" s="164">
        <f t="shared" si="1"/>
        <v>2008.7679671457906</v>
      </c>
      <c r="E53" s="164">
        <v>8804.43</v>
      </c>
    </row>
    <row r="54" spans="1:5" s="156" customFormat="1" ht="30" x14ac:dyDescent="0.25">
      <c r="A54" s="157" t="s">
        <v>358</v>
      </c>
      <c r="B54" s="164">
        <v>0.02</v>
      </c>
      <c r="C54" s="164" t="s">
        <v>17</v>
      </c>
      <c r="D54" s="164">
        <f t="shared" si="1"/>
        <v>30123</v>
      </c>
      <c r="E54" s="164">
        <v>602.46</v>
      </c>
    </row>
    <row r="55" spans="1:5" s="156" customFormat="1" x14ac:dyDescent="0.25">
      <c r="A55" s="157" t="s">
        <v>87</v>
      </c>
      <c r="B55" s="164">
        <v>1.31</v>
      </c>
      <c r="C55" s="164" t="s">
        <v>15</v>
      </c>
      <c r="D55" s="164">
        <f t="shared" si="1"/>
        <v>17437.809160305344</v>
      </c>
      <c r="E55" s="164">
        <v>22843.53</v>
      </c>
    </row>
    <row r="56" spans="1:5" s="156" customFormat="1" ht="30" x14ac:dyDescent="0.25">
      <c r="A56" s="157" t="s">
        <v>59</v>
      </c>
      <c r="B56" s="164">
        <v>8</v>
      </c>
      <c r="C56" s="164" t="s">
        <v>18</v>
      </c>
      <c r="D56" s="164">
        <f t="shared" si="1"/>
        <v>245.48750000000001</v>
      </c>
      <c r="E56" s="164">
        <v>1963.9</v>
      </c>
    </row>
    <row r="57" spans="1:5" s="156" customFormat="1" x14ac:dyDescent="0.25">
      <c r="A57" s="157" t="s">
        <v>359</v>
      </c>
      <c r="B57" s="164">
        <v>2</v>
      </c>
      <c r="C57" s="164" t="s">
        <v>74</v>
      </c>
      <c r="D57" s="164">
        <f t="shared" si="1"/>
        <v>81.010000000000005</v>
      </c>
      <c r="E57" s="164">
        <v>162.02000000000001</v>
      </c>
    </row>
    <row r="58" spans="1:5" s="156" customFormat="1" x14ac:dyDescent="0.25">
      <c r="A58" s="157" t="s">
        <v>293</v>
      </c>
      <c r="B58" s="164">
        <v>1</v>
      </c>
      <c r="C58" s="164" t="s">
        <v>13</v>
      </c>
      <c r="D58" s="164">
        <f t="shared" si="1"/>
        <v>7235.04</v>
      </c>
      <c r="E58" s="164">
        <v>7235.04</v>
      </c>
    </row>
    <row r="59" spans="1:5" s="156" customFormat="1" x14ac:dyDescent="0.25">
      <c r="A59" s="157" t="s">
        <v>214</v>
      </c>
      <c r="B59" s="164" t="s">
        <v>22</v>
      </c>
      <c r="C59" s="164" t="s">
        <v>11</v>
      </c>
      <c r="D59" s="164">
        <f>E59</f>
        <v>5520</v>
      </c>
      <c r="E59" s="164">
        <v>5520</v>
      </c>
    </row>
    <row r="60" spans="1:5" s="156" customFormat="1" x14ac:dyDescent="0.25">
      <c r="A60" s="157" t="s">
        <v>81</v>
      </c>
      <c r="B60" s="164">
        <v>1</v>
      </c>
      <c r="C60" s="164" t="s">
        <v>14</v>
      </c>
      <c r="D60" s="164">
        <f t="shared" si="1"/>
        <v>21177.47</v>
      </c>
      <c r="E60" s="138">
        <v>21177.47</v>
      </c>
    </row>
    <row r="61" spans="1:5" s="156" customFormat="1" ht="30" x14ac:dyDescent="0.25">
      <c r="A61" s="157" t="s">
        <v>295</v>
      </c>
      <c r="B61" s="164">
        <v>1</v>
      </c>
      <c r="C61" s="164" t="s">
        <v>19</v>
      </c>
      <c r="D61" s="164">
        <f t="shared" si="1"/>
        <v>868.12</v>
      </c>
      <c r="E61" s="164">
        <v>868.12</v>
      </c>
    </row>
    <row r="62" spans="1:5" s="156" customFormat="1" ht="30" x14ac:dyDescent="0.25">
      <c r="A62" s="157" t="s">
        <v>296</v>
      </c>
      <c r="B62" s="164">
        <v>0.01</v>
      </c>
      <c r="C62" s="164" t="s">
        <v>19</v>
      </c>
      <c r="D62" s="164">
        <f t="shared" si="1"/>
        <v>30424</v>
      </c>
      <c r="E62" s="164">
        <v>304.24</v>
      </c>
    </row>
    <row r="63" spans="1:5" s="156" customFormat="1" x14ac:dyDescent="0.25">
      <c r="A63" s="157" t="s">
        <v>61</v>
      </c>
      <c r="B63" s="164">
        <v>34</v>
      </c>
      <c r="C63" s="164" t="s">
        <v>19</v>
      </c>
      <c r="D63" s="164">
        <f t="shared" si="1"/>
        <v>300.79911764705884</v>
      </c>
      <c r="E63" s="164">
        <v>10227.17</v>
      </c>
    </row>
    <row r="64" spans="1:5" s="156" customFormat="1" ht="28.5" x14ac:dyDescent="0.25">
      <c r="A64" s="109" t="s">
        <v>298</v>
      </c>
      <c r="B64" s="163"/>
      <c r="C64" s="163"/>
      <c r="D64" s="164"/>
      <c r="E64" s="163"/>
    </row>
    <row r="65" spans="1:5" s="156" customFormat="1" ht="30" x14ac:dyDescent="0.25">
      <c r="A65" s="157" t="s">
        <v>140</v>
      </c>
      <c r="B65" s="164">
        <v>0.03</v>
      </c>
      <c r="C65" s="164" t="s">
        <v>141</v>
      </c>
      <c r="D65" s="164">
        <f t="shared" si="1"/>
        <v>36555.666666666672</v>
      </c>
      <c r="E65" s="164">
        <v>1096.67</v>
      </c>
    </row>
    <row r="66" spans="1:5" s="156" customFormat="1" x14ac:dyDescent="0.25">
      <c r="A66" s="157" t="s">
        <v>360</v>
      </c>
      <c r="B66" s="164">
        <v>0.01</v>
      </c>
      <c r="C66" s="164" t="s">
        <v>103</v>
      </c>
      <c r="D66" s="164">
        <f t="shared" si="1"/>
        <v>22083</v>
      </c>
      <c r="E66" s="164">
        <v>220.83</v>
      </c>
    </row>
    <row r="67" spans="1:5" s="156" customFormat="1" x14ac:dyDescent="0.25">
      <c r="A67" s="157" t="s">
        <v>361</v>
      </c>
      <c r="B67" s="164">
        <v>1.7999999999999999E-2</v>
      </c>
      <c r="C67" s="164" t="s">
        <v>103</v>
      </c>
      <c r="D67" s="164">
        <f t="shared" si="1"/>
        <v>7846.1111111111113</v>
      </c>
      <c r="E67" s="164">
        <v>141.22999999999999</v>
      </c>
    </row>
    <row r="68" spans="1:5" s="156" customFormat="1" ht="30" x14ac:dyDescent="0.25">
      <c r="A68" s="157" t="s">
        <v>362</v>
      </c>
      <c r="B68" s="164">
        <v>6.7000000000000004E-2</v>
      </c>
      <c r="C68" s="164" t="s">
        <v>103</v>
      </c>
      <c r="D68" s="164">
        <f t="shared" si="1"/>
        <v>21000.746268656716</v>
      </c>
      <c r="E68" s="164">
        <v>1407.05</v>
      </c>
    </row>
    <row r="69" spans="1:5" s="156" customFormat="1" ht="30" x14ac:dyDescent="0.25">
      <c r="A69" s="157" t="s">
        <v>351</v>
      </c>
      <c r="B69" s="164" t="s">
        <v>22</v>
      </c>
      <c r="C69" s="164" t="s">
        <v>16</v>
      </c>
      <c r="D69" s="164">
        <f>E69</f>
        <v>5210.38</v>
      </c>
      <c r="E69" s="164">
        <v>5210.38</v>
      </c>
    </row>
    <row r="70" spans="1:5" s="156" customFormat="1" x14ac:dyDescent="0.25">
      <c r="A70" s="157" t="s">
        <v>363</v>
      </c>
      <c r="B70" s="164">
        <v>1</v>
      </c>
      <c r="C70" s="164" t="s">
        <v>13</v>
      </c>
      <c r="D70" s="164">
        <f t="shared" si="1"/>
        <v>2856.87</v>
      </c>
      <c r="E70" s="164">
        <v>2856.87</v>
      </c>
    </row>
    <row r="71" spans="1:5" s="156" customFormat="1" ht="30" x14ac:dyDescent="0.25">
      <c r="A71" s="157" t="s">
        <v>364</v>
      </c>
      <c r="B71" s="164">
        <v>1.7999999999999999E-2</v>
      </c>
      <c r="C71" s="164" t="s">
        <v>103</v>
      </c>
      <c r="D71" s="164">
        <f t="shared" si="1"/>
        <v>5066.1111111111113</v>
      </c>
      <c r="E71" s="164">
        <v>91.19</v>
      </c>
    </row>
    <row r="72" spans="1:5" s="156" customFormat="1" x14ac:dyDescent="0.25">
      <c r="A72" s="157" t="s">
        <v>365</v>
      </c>
      <c r="B72" s="164">
        <v>1.7999999999999999E-2</v>
      </c>
      <c r="C72" s="164" t="s">
        <v>103</v>
      </c>
      <c r="D72" s="164">
        <f t="shared" si="1"/>
        <v>183090</v>
      </c>
      <c r="E72" s="164">
        <v>3295.62</v>
      </c>
    </row>
    <row r="73" spans="1:5" s="156" customFormat="1" ht="30" x14ac:dyDescent="0.25">
      <c r="A73" s="157" t="s">
        <v>62</v>
      </c>
      <c r="B73" s="164">
        <v>2.194</v>
      </c>
      <c r="C73" s="164" t="s">
        <v>16</v>
      </c>
      <c r="D73" s="164">
        <f t="shared" si="1"/>
        <v>2021.7775752051048</v>
      </c>
      <c r="E73" s="164">
        <v>4435.78</v>
      </c>
    </row>
    <row r="74" spans="1:5" s="156" customFormat="1" ht="30" x14ac:dyDescent="0.25">
      <c r="A74" s="157" t="s">
        <v>122</v>
      </c>
      <c r="B74" s="164">
        <v>2.1930000000000001</v>
      </c>
      <c r="C74" s="164" t="s">
        <v>16</v>
      </c>
      <c r="D74" s="164">
        <f t="shared" si="1"/>
        <v>2007.9981760145918</v>
      </c>
      <c r="E74" s="164">
        <v>4403.54</v>
      </c>
    </row>
    <row r="75" spans="1:5" s="156" customFormat="1" ht="30" x14ac:dyDescent="0.25">
      <c r="A75" s="157" t="s">
        <v>366</v>
      </c>
      <c r="B75" s="164">
        <v>14</v>
      </c>
      <c r="C75" s="164" t="s">
        <v>317</v>
      </c>
      <c r="D75" s="164">
        <f t="shared" si="1"/>
        <v>81.385714285714286</v>
      </c>
      <c r="E75" s="164">
        <v>1139.4000000000001</v>
      </c>
    </row>
    <row r="76" spans="1:5" s="156" customFormat="1" x14ac:dyDescent="0.25">
      <c r="A76" s="157" t="s">
        <v>223</v>
      </c>
      <c r="B76" s="164">
        <v>48</v>
      </c>
      <c r="C76" s="164" t="s">
        <v>79</v>
      </c>
      <c r="D76" s="164">
        <f t="shared" si="1"/>
        <v>85.581249999999997</v>
      </c>
      <c r="E76" s="164">
        <v>4107.8999999999996</v>
      </c>
    </row>
    <row r="77" spans="1:5" s="156" customFormat="1" ht="30" x14ac:dyDescent="0.25">
      <c r="A77" s="157" t="s">
        <v>226</v>
      </c>
      <c r="B77" s="164" t="s">
        <v>259</v>
      </c>
      <c r="C77" s="164" t="s">
        <v>16</v>
      </c>
      <c r="D77" s="164">
        <f>E77</f>
        <v>12031.73</v>
      </c>
      <c r="E77" s="164">
        <v>12031.73</v>
      </c>
    </row>
    <row r="78" spans="1:5" s="156" customFormat="1" ht="30" x14ac:dyDescent="0.25">
      <c r="A78" s="157" t="s">
        <v>367</v>
      </c>
      <c r="B78" s="164">
        <v>7.6999999999999999E-2</v>
      </c>
      <c r="C78" s="164" t="s">
        <v>192</v>
      </c>
      <c r="D78" s="164">
        <f t="shared" si="1"/>
        <v>25318.18181818182</v>
      </c>
      <c r="E78" s="164">
        <v>1949.5</v>
      </c>
    </row>
    <row r="79" spans="1:5" s="156" customFormat="1" x14ac:dyDescent="0.25">
      <c r="A79" s="157" t="s">
        <v>125</v>
      </c>
      <c r="B79" s="164">
        <v>0.01</v>
      </c>
      <c r="C79" s="164" t="s">
        <v>119</v>
      </c>
      <c r="D79" s="164">
        <f t="shared" si="1"/>
        <v>30451</v>
      </c>
      <c r="E79" s="164">
        <v>304.51</v>
      </c>
    </row>
    <row r="80" spans="1:5" s="156" customFormat="1" x14ac:dyDescent="0.25">
      <c r="A80" s="157" t="s">
        <v>227</v>
      </c>
      <c r="B80" s="164">
        <v>0.02</v>
      </c>
      <c r="C80" s="164" t="s">
        <v>119</v>
      </c>
      <c r="D80" s="164">
        <f t="shared" si="1"/>
        <v>36810</v>
      </c>
      <c r="E80" s="164">
        <v>736.2</v>
      </c>
    </row>
    <row r="81" spans="1:5" s="156" customFormat="1" x14ac:dyDescent="0.25">
      <c r="A81" s="157" t="s">
        <v>368</v>
      </c>
      <c r="B81" s="164">
        <v>0.01</v>
      </c>
      <c r="C81" s="164" t="s">
        <v>103</v>
      </c>
      <c r="D81" s="164">
        <f t="shared" si="1"/>
        <v>15921</v>
      </c>
      <c r="E81" s="164">
        <v>159.21</v>
      </c>
    </row>
    <row r="82" spans="1:5" s="156" customFormat="1" ht="30" x14ac:dyDescent="0.25">
      <c r="A82" s="157" t="s">
        <v>230</v>
      </c>
      <c r="B82" s="164">
        <v>0.01</v>
      </c>
      <c r="C82" s="164" t="s">
        <v>17</v>
      </c>
      <c r="D82" s="164">
        <f t="shared" si="1"/>
        <v>52441.999999999993</v>
      </c>
      <c r="E82" s="164">
        <v>524.41999999999996</v>
      </c>
    </row>
    <row r="83" spans="1:5" s="156" customFormat="1" ht="28.5" x14ac:dyDescent="0.25">
      <c r="A83" s="109" t="s">
        <v>76</v>
      </c>
      <c r="B83" s="163"/>
      <c r="C83" s="163"/>
      <c r="D83" s="163"/>
      <c r="E83" s="163"/>
    </row>
    <row r="84" spans="1:5" s="156" customFormat="1" ht="30" x14ac:dyDescent="0.25">
      <c r="A84" s="157" t="s">
        <v>77</v>
      </c>
      <c r="B84" s="164" t="s">
        <v>258</v>
      </c>
      <c r="C84" s="164" t="s">
        <v>11</v>
      </c>
      <c r="D84" s="164">
        <f>E84</f>
        <v>10592.17</v>
      </c>
      <c r="E84" s="164">
        <v>10592.17</v>
      </c>
    </row>
    <row r="85" spans="1:5" s="156" customFormat="1" x14ac:dyDescent="0.25">
      <c r="A85" s="109" t="s">
        <v>89</v>
      </c>
      <c r="B85" s="163"/>
      <c r="C85" s="163"/>
      <c r="D85" s="164"/>
      <c r="E85" s="163"/>
    </row>
    <row r="86" spans="1:5" s="156" customFormat="1" x14ac:dyDescent="0.25">
      <c r="A86" s="157" t="s">
        <v>91</v>
      </c>
      <c r="B86" s="164" t="s">
        <v>258</v>
      </c>
      <c r="C86" s="164" t="s">
        <v>11</v>
      </c>
      <c r="D86" s="164">
        <f t="shared" ref="D86:D91" si="2">E86</f>
        <v>21600</v>
      </c>
      <c r="E86" s="164">
        <v>21600</v>
      </c>
    </row>
    <row r="87" spans="1:5" s="156" customFormat="1" ht="42.75" x14ac:dyDescent="0.25">
      <c r="A87" s="109" t="s">
        <v>369</v>
      </c>
      <c r="B87" s="163"/>
      <c r="C87" s="163"/>
      <c r="D87" s="164"/>
      <c r="E87" s="163"/>
    </row>
    <row r="88" spans="1:5" s="156" customFormat="1" x14ac:dyDescent="0.25">
      <c r="A88" s="157" t="s">
        <v>126</v>
      </c>
      <c r="B88" s="164" t="s">
        <v>22</v>
      </c>
      <c r="C88" s="164" t="s">
        <v>11</v>
      </c>
      <c r="D88" s="164">
        <f t="shared" si="2"/>
        <v>1000</v>
      </c>
      <c r="E88" s="164">
        <v>1000</v>
      </c>
    </row>
    <row r="89" spans="1:5" s="156" customFormat="1" ht="30" x14ac:dyDescent="0.25">
      <c r="A89" s="157" t="s">
        <v>370</v>
      </c>
      <c r="B89" s="164" t="s">
        <v>22</v>
      </c>
      <c r="C89" s="164" t="s">
        <v>11</v>
      </c>
      <c r="D89" s="164">
        <f t="shared" si="2"/>
        <v>2036.77</v>
      </c>
      <c r="E89" s="164">
        <v>2036.77</v>
      </c>
    </row>
    <row r="90" spans="1:5" s="156" customFormat="1" x14ac:dyDescent="0.25">
      <c r="A90" s="109" t="s">
        <v>371</v>
      </c>
      <c r="B90" s="163"/>
      <c r="C90" s="163"/>
      <c r="D90" s="164"/>
      <c r="E90" s="163"/>
    </row>
    <row r="91" spans="1:5" s="156" customFormat="1" x14ac:dyDescent="0.25">
      <c r="A91" s="157" t="s">
        <v>372</v>
      </c>
      <c r="B91" s="164" t="s">
        <v>259</v>
      </c>
      <c r="C91" s="164" t="s">
        <v>13</v>
      </c>
      <c r="D91" s="164">
        <f t="shared" si="2"/>
        <v>7960.44</v>
      </c>
      <c r="E91" s="164">
        <v>7960.44</v>
      </c>
    </row>
    <row r="92" spans="1:5" s="1" customFormat="1" ht="14.25" x14ac:dyDescent="0.2">
      <c r="A92" s="37" t="s">
        <v>10</v>
      </c>
      <c r="B92" s="159"/>
      <c r="C92" s="159"/>
      <c r="D92" s="159"/>
      <c r="E92" s="160"/>
    </row>
    <row r="93" spans="1:5" s="102" customFormat="1" x14ac:dyDescent="0.2">
      <c r="A93" s="41" t="s">
        <v>65</v>
      </c>
      <c r="B93" s="161" t="s">
        <v>21</v>
      </c>
      <c r="C93" s="161" t="s">
        <v>11</v>
      </c>
      <c r="D93" s="161">
        <f>E93</f>
        <v>52402.933000000005</v>
      </c>
      <c r="E93" s="162">
        <f>SUM(E16:E92)*10%</f>
        <v>52402.933000000005</v>
      </c>
    </row>
    <row r="94" spans="1:5" s="156" customFormat="1" x14ac:dyDescent="0.25">
      <c r="A94" s="165" t="s">
        <v>24</v>
      </c>
      <c r="B94" s="164"/>
      <c r="C94" s="164"/>
      <c r="D94" s="164"/>
      <c r="E94" s="166">
        <f>SUM(E16:E93)</f>
        <v>576432.26300000004</v>
      </c>
    </row>
    <row r="95" spans="1:5" s="156" customFormat="1" x14ac:dyDescent="0.25">
      <c r="A95" s="241"/>
      <c r="B95" s="241"/>
      <c r="C95" s="241"/>
      <c r="D95" s="241"/>
      <c r="E95" s="241"/>
    </row>
    <row r="96" spans="1:5" s="156" customFormat="1" x14ac:dyDescent="0.25">
      <c r="A96" s="241"/>
      <c r="B96" s="241"/>
      <c r="C96" s="241"/>
      <c r="D96" s="241"/>
      <c r="E96" s="241"/>
    </row>
    <row r="97" spans="1:5" s="156" customFormat="1" ht="39.75" customHeight="1" x14ac:dyDescent="0.25">
      <c r="A97" s="242" t="s">
        <v>374</v>
      </c>
      <c r="B97" s="242"/>
      <c r="C97" s="242"/>
      <c r="D97" s="242"/>
      <c r="E97" s="242"/>
    </row>
    <row r="98" spans="1:5" s="156" customFormat="1" ht="27.75" customHeight="1" x14ac:dyDescent="0.25">
      <c r="A98" s="242" t="s">
        <v>322</v>
      </c>
      <c r="B98" s="242"/>
      <c r="C98" s="242"/>
      <c r="D98" s="242"/>
      <c r="E98" s="242"/>
    </row>
    <row r="99" spans="1:5" s="156" customFormat="1" ht="24" customHeight="1" x14ac:dyDescent="0.25">
      <c r="A99" s="242" t="s">
        <v>323</v>
      </c>
      <c r="B99" s="242"/>
      <c r="C99" s="242"/>
      <c r="D99" s="242"/>
      <c r="E99" s="242"/>
    </row>
    <row r="100" spans="1:5" s="156" customFormat="1" ht="30.75" customHeight="1" x14ac:dyDescent="0.25">
      <c r="A100" s="242" t="s">
        <v>324</v>
      </c>
      <c r="B100" s="242"/>
      <c r="C100" s="242"/>
      <c r="D100" s="242"/>
      <c r="E100" s="242"/>
    </row>
    <row r="101" spans="1:5" s="156" customFormat="1" x14ac:dyDescent="0.25">
      <c r="A101" s="241"/>
      <c r="B101" s="241"/>
      <c r="C101" s="241"/>
      <c r="D101" s="241"/>
      <c r="E101" s="241"/>
    </row>
    <row r="102" spans="1:5" s="156" customFormat="1" ht="24.75" customHeight="1" x14ac:dyDescent="0.25">
      <c r="B102" s="242"/>
      <c r="C102" s="242"/>
      <c r="D102" s="242"/>
      <c r="E102" s="242"/>
    </row>
    <row r="103" spans="1:5" s="156" customFormat="1" ht="18.75" customHeight="1" x14ac:dyDescent="0.25">
      <c r="A103" s="241" t="s">
        <v>373</v>
      </c>
      <c r="B103" s="241"/>
      <c r="C103" s="241"/>
      <c r="D103" s="241"/>
      <c r="E103" s="241"/>
    </row>
    <row r="104" spans="1:5" s="156" customFormat="1" ht="15.75" customHeight="1" x14ac:dyDescent="0.25">
      <c r="A104" s="241" t="s">
        <v>375</v>
      </c>
      <c r="B104" s="241"/>
      <c r="C104" s="241"/>
      <c r="D104" s="241"/>
      <c r="E104" s="241"/>
    </row>
    <row r="105" spans="1:5" s="156" customFormat="1" ht="10.5" customHeight="1" x14ac:dyDescent="0.25">
      <c r="B105" s="241"/>
      <c r="C105" s="241"/>
      <c r="D105" s="241" t="s">
        <v>26</v>
      </c>
      <c r="E105" s="241"/>
    </row>
    <row r="106" spans="1:5" s="156" customFormat="1" x14ac:dyDescent="0.25">
      <c r="A106" s="241"/>
      <c r="B106" s="241"/>
      <c r="C106" s="241"/>
      <c r="D106" s="241"/>
      <c r="E106" s="241"/>
    </row>
    <row r="107" spans="1:5" s="156" customFormat="1" x14ac:dyDescent="0.25">
      <c r="A107" s="241" t="s">
        <v>325</v>
      </c>
      <c r="B107" s="241"/>
      <c r="C107" s="241"/>
      <c r="D107" s="241"/>
      <c r="E107" s="241"/>
    </row>
    <row r="108" spans="1:5" s="156" customFormat="1" ht="10.5" customHeight="1" x14ac:dyDescent="0.25">
      <c r="B108" s="241"/>
      <c r="C108" s="241"/>
      <c r="D108" s="241" t="s">
        <v>26</v>
      </c>
      <c r="E108" s="241"/>
    </row>
    <row r="109" spans="1:5" s="156" customFormat="1" ht="11.25" customHeight="1" x14ac:dyDescent="0.25">
      <c r="A109" s="241"/>
      <c r="B109" s="241"/>
      <c r="C109" s="241"/>
      <c r="D109" s="241"/>
      <c r="E109" s="241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B102:E102"/>
    <mergeCell ref="A95:E95"/>
    <mergeCell ref="A96:E96"/>
    <mergeCell ref="A10:E10"/>
    <mergeCell ref="A11:E11"/>
    <mergeCell ref="A12:E12"/>
    <mergeCell ref="A13:E13"/>
    <mergeCell ref="A14:E14"/>
    <mergeCell ref="A97:E97"/>
    <mergeCell ref="A98:E98"/>
    <mergeCell ref="A99:E99"/>
    <mergeCell ref="A100:E100"/>
    <mergeCell ref="A101:E101"/>
    <mergeCell ref="B108:C108"/>
    <mergeCell ref="D108:E108"/>
    <mergeCell ref="A109:E109"/>
    <mergeCell ref="A103:E103"/>
    <mergeCell ref="A104:E104"/>
    <mergeCell ref="B105:C105"/>
    <mergeCell ref="D105:E105"/>
    <mergeCell ref="A106:E106"/>
    <mergeCell ref="A107:E10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22" workbookViewId="0">
      <selection activeCell="F32" sqref="F32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0" customFormat="1" ht="35.25" customHeight="1" x14ac:dyDescent="0.3">
      <c r="A1" s="230" t="s">
        <v>417</v>
      </c>
      <c r="B1" s="230"/>
      <c r="C1" s="230"/>
      <c r="D1" s="230"/>
      <c r="E1" s="230"/>
      <c r="F1" s="230"/>
    </row>
    <row r="2" spans="1:19" s="60" customFormat="1" x14ac:dyDescent="0.25">
      <c r="A2" s="66"/>
      <c r="B2" s="66"/>
      <c r="C2" s="66"/>
      <c r="D2" s="66"/>
      <c r="E2" s="66"/>
      <c r="F2" s="66"/>
    </row>
    <row r="3" spans="1:19" s="60" customFormat="1" ht="19.5" customHeight="1" x14ac:dyDescent="0.25">
      <c r="A3" s="67" t="s">
        <v>418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0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0" customFormat="1" ht="36.75" customHeight="1" x14ac:dyDescent="0.25">
      <c r="A5" s="231" t="s">
        <v>162</v>
      </c>
      <c r="B5" s="231"/>
      <c r="C5" s="231"/>
      <c r="D5" s="231"/>
      <c r="E5" s="231"/>
      <c r="F5" s="23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23" t="s">
        <v>163</v>
      </c>
      <c r="B6" s="123">
        <v>4</v>
      </c>
      <c r="C6" s="123" t="s">
        <v>164</v>
      </c>
      <c r="D6" s="146">
        <v>3524.5</v>
      </c>
      <c r="E6" s="123" t="s">
        <v>165</v>
      </c>
      <c r="F6" s="125">
        <v>1728</v>
      </c>
      <c r="G6" s="70"/>
      <c r="H6" s="72"/>
      <c r="I6" s="73"/>
      <c r="J6" s="74"/>
      <c r="K6" s="167"/>
      <c r="L6" s="76"/>
      <c r="M6" s="76"/>
      <c r="N6" s="76"/>
      <c r="O6" s="76"/>
      <c r="P6" s="77"/>
      <c r="Q6" s="232"/>
      <c r="R6" s="233"/>
      <c r="S6" s="78"/>
    </row>
    <row r="7" spans="1:19" s="81" customFormat="1" ht="32.25" customHeight="1" x14ac:dyDescent="0.25">
      <c r="A7" s="123" t="s">
        <v>166</v>
      </c>
      <c r="B7" s="123">
        <v>4</v>
      </c>
      <c r="C7" s="123" t="s">
        <v>167</v>
      </c>
      <c r="D7" s="146">
        <v>247.3</v>
      </c>
      <c r="E7" s="123" t="s">
        <v>168</v>
      </c>
      <c r="F7" s="125">
        <v>1152</v>
      </c>
      <c r="G7" s="70"/>
      <c r="H7" s="72"/>
      <c r="I7" s="73"/>
      <c r="J7" s="74"/>
      <c r="K7" s="167"/>
      <c r="L7" s="76"/>
      <c r="M7" s="76"/>
      <c r="N7" s="76"/>
      <c r="O7" s="76"/>
      <c r="P7" s="77"/>
      <c r="Q7" s="232"/>
      <c r="R7" s="234"/>
      <c r="S7" s="80"/>
    </row>
    <row r="8" spans="1:19" s="81" customFormat="1" ht="45" customHeight="1" x14ac:dyDescent="0.25">
      <c r="A8" s="123" t="s">
        <v>169</v>
      </c>
      <c r="B8" s="123">
        <v>61</v>
      </c>
      <c r="C8" s="123" t="s">
        <v>170</v>
      </c>
      <c r="D8" s="125">
        <v>420.5</v>
      </c>
      <c r="E8" s="123" t="s">
        <v>171</v>
      </c>
      <c r="F8" s="125">
        <v>621.4</v>
      </c>
      <c r="G8" s="70"/>
      <c r="H8" s="72"/>
      <c r="I8" s="73"/>
      <c r="J8" s="74"/>
      <c r="K8" s="167"/>
      <c r="L8" s="76"/>
      <c r="M8" s="76"/>
      <c r="N8" s="76"/>
      <c r="O8" s="76"/>
      <c r="P8" s="77"/>
      <c r="Q8" s="232"/>
      <c r="R8" s="233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67"/>
      <c r="L9" s="76"/>
      <c r="M9" s="76"/>
      <c r="N9" s="76"/>
      <c r="O9" s="76"/>
      <c r="P9" s="70"/>
      <c r="Q9" s="167"/>
      <c r="R9" s="168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69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s="87" customFormat="1" ht="30" customHeight="1" thickBot="1" x14ac:dyDescent="0.3">
      <c r="A11" s="245" t="s">
        <v>172</v>
      </c>
      <c r="B11" s="246"/>
      <c r="C11" s="246"/>
      <c r="D11" s="246"/>
      <c r="E11" s="246"/>
      <c r="F11" s="189" t="s">
        <v>173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20" customFormat="1" ht="30" customHeight="1" x14ac:dyDescent="0.25">
      <c r="A12" s="247" t="s">
        <v>174</v>
      </c>
      <c r="B12" s="248"/>
      <c r="C12" s="248"/>
      <c r="D12" s="248"/>
      <c r="E12" s="248"/>
      <c r="F12" s="188">
        <v>166503.76699999988</v>
      </c>
      <c r="G12" s="183"/>
    </row>
    <row r="13" spans="1:19" s="120" customFormat="1" ht="30" customHeight="1" x14ac:dyDescent="0.25">
      <c r="A13" s="249" t="s">
        <v>175</v>
      </c>
      <c r="B13" s="220"/>
      <c r="C13" s="220"/>
      <c r="D13" s="220"/>
      <c r="E13" s="220"/>
      <c r="F13" s="184">
        <v>166810.29999999981</v>
      </c>
    </row>
    <row r="14" spans="1:19" s="120" customFormat="1" ht="30" customHeight="1" x14ac:dyDescent="0.25">
      <c r="A14" s="249" t="s">
        <v>176</v>
      </c>
      <c r="B14" s="220"/>
      <c r="C14" s="220"/>
      <c r="D14" s="220"/>
      <c r="E14" s="220"/>
      <c r="F14" s="185">
        <f>SUM(F15:F17)</f>
        <v>605921.86</v>
      </c>
    </row>
    <row r="15" spans="1:19" s="87" customFormat="1" ht="28.5" customHeight="1" x14ac:dyDescent="0.25">
      <c r="A15" s="244" t="s">
        <v>177</v>
      </c>
      <c r="B15" s="225"/>
      <c r="C15" s="225"/>
      <c r="D15" s="225"/>
      <c r="E15" s="225"/>
      <c r="F15" s="186">
        <v>563817.11</v>
      </c>
    </row>
    <row r="16" spans="1:19" s="87" customFormat="1" ht="24.75" customHeight="1" x14ac:dyDescent="0.25">
      <c r="A16" s="244" t="s">
        <v>178</v>
      </c>
      <c r="B16" s="225"/>
      <c r="C16" s="225"/>
      <c r="D16" s="225"/>
      <c r="E16" s="225"/>
      <c r="F16" s="186">
        <v>39404.75</v>
      </c>
    </row>
    <row r="17" spans="1:19" s="87" customFormat="1" ht="30" customHeight="1" x14ac:dyDescent="0.25">
      <c r="A17" s="244" t="s">
        <v>179</v>
      </c>
      <c r="B17" s="225"/>
      <c r="C17" s="225"/>
      <c r="D17" s="225"/>
      <c r="E17" s="225"/>
      <c r="F17" s="186">
        <v>2700</v>
      </c>
    </row>
    <row r="18" spans="1:19" s="120" customFormat="1" ht="30" customHeight="1" x14ac:dyDescent="0.25">
      <c r="A18" s="249" t="s">
        <v>180</v>
      </c>
      <c r="B18" s="220"/>
      <c r="C18" s="220"/>
      <c r="D18" s="220"/>
      <c r="E18" s="220"/>
      <c r="F18" s="185">
        <f>SUM(F19:F21)</f>
        <v>580166.62</v>
      </c>
    </row>
    <row r="19" spans="1:19" s="87" customFormat="1" ht="30" customHeight="1" x14ac:dyDescent="0.25">
      <c r="A19" s="244" t="s">
        <v>177</v>
      </c>
      <c r="B19" s="225"/>
      <c r="C19" s="225"/>
      <c r="D19" s="225"/>
      <c r="E19" s="225"/>
      <c r="F19" s="186">
        <v>538634.52</v>
      </c>
    </row>
    <row r="20" spans="1:19" s="87" customFormat="1" ht="30" customHeight="1" x14ac:dyDescent="0.25">
      <c r="A20" s="244" t="s">
        <v>178</v>
      </c>
      <c r="B20" s="225"/>
      <c r="C20" s="225"/>
      <c r="D20" s="225"/>
      <c r="E20" s="225"/>
      <c r="F20" s="186">
        <v>38832.1</v>
      </c>
    </row>
    <row r="21" spans="1:19" s="90" customFormat="1" ht="30" customHeight="1" x14ac:dyDescent="0.2">
      <c r="A21" s="244" t="s">
        <v>179</v>
      </c>
      <c r="B21" s="225"/>
      <c r="C21" s="225"/>
      <c r="D21" s="225"/>
      <c r="E21" s="225"/>
      <c r="F21" s="186">
        <v>2700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22" customFormat="1" ht="30" customHeight="1" x14ac:dyDescent="0.25">
      <c r="A22" s="249" t="s">
        <v>181</v>
      </c>
      <c r="B22" s="220"/>
      <c r="C22" s="220"/>
      <c r="D22" s="220"/>
      <c r="E22" s="220"/>
      <c r="F22" s="185">
        <f>F12+F18</f>
        <v>746670.38699999987</v>
      </c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22" customFormat="1" ht="30" customHeight="1" x14ac:dyDescent="0.25">
      <c r="A23" s="249" t="s">
        <v>182</v>
      </c>
      <c r="B23" s="220"/>
      <c r="C23" s="220"/>
      <c r="D23" s="220"/>
      <c r="E23" s="220"/>
      <c r="F23" s="185">
        <f>акт21!E98</f>
        <v>518072.14799999999</v>
      </c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22" customFormat="1" ht="30" customHeight="1" x14ac:dyDescent="0.25">
      <c r="A24" s="249" t="s">
        <v>339</v>
      </c>
      <c r="B24" s="220"/>
      <c r="C24" s="220"/>
      <c r="D24" s="220"/>
      <c r="E24" s="220"/>
      <c r="F24" s="185">
        <f>F22-F23</f>
        <v>228598.23899999988</v>
      </c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s="122" customFormat="1" ht="30" customHeight="1" thickBot="1" x14ac:dyDescent="0.3">
      <c r="A25" s="250" t="s">
        <v>184</v>
      </c>
      <c r="B25" s="251"/>
      <c r="C25" s="251"/>
      <c r="D25" s="251"/>
      <c r="E25" s="251"/>
      <c r="F25" s="187">
        <f>F13+F14-F18</f>
        <v>192565.5399999998</v>
      </c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32.25" customHeight="1" x14ac:dyDescent="0.2">
      <c r="A27" s="222" t="s">
        <v>185</v>
      </c>
      <c r="B27" s="222"/>
      <c r="C27" s="222"/>
      <c r="D27" s="222"/>
    </row>
    <row r="28" spans="1:19" s="60" customFormat="1" ht="21.75" hidden="1" customHeight="1" x14ac:dyDescent="0.25">
      <c r="A28" s="223" t="s">
        <v>416</v>
      </c>
      <c r="B28" s="223"/>
      <c r="C28" s="223"/>
      <c r="D28" s="223"/>
    </row>
    <row r="29" spans="1:19" s="60" customFormat="1" ht="22.5" customHeight="1" x14ac:dyDescent="0.25">
      <c r="A29" s="222" t="s">
        <v>42</v>
      </c>
      <c r="B29" s="222"/>
      <c r="C29" s="222"/>
      <c r="D29" s="222"/>
    </row>
    <row r="30" spans="1:19" s="60" customFormat="1" ht="22.5" customHeight="1" x14ac:dyDescent="0.25">
      <c r="A30" s="222" t="s">
        <v>43</v>
      </c>
      <c r="B30" s="222"/>
      <c r="C30" s="222"/>
      <c r="D30" s="6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0"/>
  <sheetViews>
    <sheetView view="pageBreakPreview" topLeftCell="A87" zoomScaleNormal="100" zoomScaleSheetLayoutView="100" workbookViewId="0">
      <selection activeCell="E70" sqref="E70"/>
    </sheetView>
  </sheetViews>
  <sheetFormatPr defaultColWidth="8.140625" defaultRowHeight="15" x14ac:dyDescent="0.25"/>
  <cols>
    <col min="1" max="1" width="63.140625" style="170" customWidth="1"/>
    <col min="2" max="5" width="16.140625" style="170" customWidth="1"/>
    <col min="6" max="6" width="10.85546875" style="170" customWidth="1"/>
    <col min="7" max="7" width="9.85546875" style="170" customWidth="1"/>
    <col min="8" max="255" width="8.140625" style="170"/>
    <col min="256" max="256" width="8.7109375" style="170" customWidth="1"/>
    <col min="257" max="257" width="31.5703125" style="170" customWidth="1"/>
    <col min="258" max="258" width="13.85546875" style="170" customWidth="1"/>
    <col min="259" max="259" width="19.140625" style="170" customWidth="1"/>
    <col min="260" max="260" width="17.5703125" style="170" customWidth="1"/>
    <col min="261" max="261" width="14.7109375" style="170" customWidth="1"/>
    <col min="262" max="511" width="8.140625" style="170"/>
    <col min="512" max="512" width="8.7109375" style="170" customWidth="1"/>
    <col min="513" max="513" width="31.5703125" style="170" customWidth="1"/>
    <col min="514" max="514" width="13.85546875" style="170" customWidth="1"/>
    <col min="515" max="515" width="19.140625" style="170" customWidth="1"/>
    <col min="516" max="516" width="17.5703125" style="170" customWidth="1"/>
    <col min="517" max="517" width="14.7109375" style="170" customWidth="1"/>
    <col min="518" max="767" width="8.140625" style="170"/>
    <col min="768" max="768" width="8.7109375" style="170" customWidth="1"/>
    <col min="769" max="769" width="31.5703125" style="170" customWidth="1"/>
    <col min="770" max="770" width="13.85546875" style="170" customWidth="1"/>
    <col min="771" max="771" width="19.140625" style="170" customWidth="1"/>
    <col min="772" max="772" width="17.5703125" style="170" customWidth="1"/>
    <col min="773" max="773" width="14.7109375" style="170" customWidth="1"/>
    <col min="774" max="1023" width="8.140625" style="170"/>
    <col min="1024" max="1024" width="8.7109375" style="170" customWidth="1"/>
    <col min="1025" max="1025" width="31.5703125" style="170" customWidth="1"/>
    <col min="1026" max="1026" width="13.85546875" style="170" customWidth="1"/>
    <col min="1027" max="1027" width="19.140625" style="170" customWidth="1"/>
    <col min="1028" max="1028" width="17.5703125" style="170" customWidth="1"/>
    <col min="1029" max="1029" width="14.7109375" style="170" customWidth="1"/>
    <col min="1030" max="1279" width="8.140625" style="170"/>
    <col min="1280" max="1280" width="8.7109375" style="170" customWidth="1"/>
    <col min="1281" max="1281" width="31.5703125" style="170" customWidth="1"/>
    <col min="1282" max="1282" width="13.85546875" style="170" customWidth="1"/>
    <col min="1283" max="1283" width="19.140625" style="170" customWidth="1"/>
    <col min="1284" max="1284" width="17.5703125" style="170" customWidth="1"/>
    <col min="1285" max="1285" width="14.7109375" style="170" customWidth="1"/>
    <col min="1286" max="1535" width="8.140625" style="170"/>
    <col min="1536" max="1536" width="8.7109375" style="170" customWidth="1"/>
    <col min="1537" max="1537" width="31.5703125" style="170" customWidth="1"/>
    <col min="1538" max="1538" width="13.85546875" style="170" customWidth="1"/>
    <col min="1539" max="1539" width="19.140625" style="170" customWidth="1"/>
    <col min="1540" max="1540" width="17.5703125" style="170" customWidth="1"/>
    <col min="1541" max="1541" width="14.7109375" style="170" customWidth="1"/>
    <col min="1542" max="1791" width="8.140625" style="170"/>
    <col min="1792" max="1792" width="8.7109375" style="170" customWidth="1"/>
    <col min="1793" max="1793" width="31.5703125" style="170" customWidth="1"/>
    <col min="1794" max="1794" width="13.85546875" style="170" customWidth="1"/>
    <col min="1795" max="1795" width="19.140625" style="170" customWidth="1"/>
    <col min="1796" max="1796" width="17.5703125" style="170" customWidth="1"/>
    <col min="1797" max="1797" width="14.7109375" style="170" customWidth="1"/>
    <col min="1798" max="2047" width="8.140625" style="170"/>
    <col min="2048" max="2048" width="8.7109375" style="170" customWidth="1"/>
    <col min="2049" max="2049" width="31.5703125" style="170" customWidth="1"/>
    <col min="2050" max="2050" width="13.85546875" style="170" customWidth="1"/>
    <col min="2051" max="2051" width="19.140625" style="170" customWidth="1"/>
    <col min="2052" max="2052" width="17.5703125" style="170" customWidth="1"/>
    <col min="2053" max="2053" width="14.7109375" style="170" customWidth="1"/>
    <col min="2054" max="2303" width="8.140625" style="170"/>
    <col min="2304" max="2304" width="8.7109375" style="170" customWidth="1"/>
    <col min="2305" max="2305" width="31.5703125" style="170" customWidth="1"/>
    <col min="2306" max="2306" width="13.85546875" style="170" customWidth="1"/>
    <col min="2307" max="2307" width="19.140625" style="170" customWidth="1"/>
    <col min="2308" max="2308" width="17.5703125" style="170" customWidth="1"/>
    <col min="2309" max="2309" width="14.7109375" style="170" customWidth="1"/>
    <col min="2310" max="2559" width="8.140625" style="170"/>
    <col min="2560" max="2560" width="8.7109375" style="170" customWidth="1"/>
    <col min="2561" max="2561" width="31.5703125" style="170" customWidth="1"/>
    <col min="2562" max="2562" width="13.85546875" style="170" customWidth="1"/>
    <col min="2563" max="2563" width="19.140625" style="170" customWidth="1"/>
    <col min="2564" max="2564" width="17.5703125" style="170" customWidth="1"/>
    <col min="2565" max="2565" width="14.7109375" style="170" customWidth="1"/>
    <col min="2566" max="2815" width="8.140625" style="170"/>
    <col min="2816" max="2816" width="8.7109375" style="170" customWidth="1"/>
    <col min="2817" max="2817" width="31.5703125" style="170" customWidth="1"/>
    <col min="2818" max="2818" width="13.85546875" style="170" customWidth="1"/>
    <col min="2819" max="2819" width="19.140625" style="170" customWidth="1"/>
    <col min="2820" max="2820" width="17.5703125" style="170" customWidth="1"/>
    <col min="2821" max="2821" width="14.7109375" style="170" customWidth="1"/>
    <col min="2822" max="3071" width="8.140625" style="170"/>
    <col min="3072" max="3072" width="8.7109375" style="170" customWidth="1"/>
    <col min="3073" max="3073" width="31.5703125" style="170" customWidth="1"/>
    <col min="3074" max="3074" width="13.85546875" style="170" customWidth="1"/>
    <col min="3075" max="3075" width="19.140625" style="170" customWidth="1"/>
    <col min="3076" max="3076" width="17.5703125" style="170" customWidth="1"/>
    <col min="3077" max="3077" width="14.7109375" style="170" customWidth="1"/>
    <col min="3078" max="3327" width="8.140625" style="170"/>
    <col min="3328" max="3328" width="8.7109375" style="170" customWidth="1"/>
    <col min="3329" max="3329" width="31.5703125" style="170" customWidth="1"/>
    <col min="3330" max="3330" width="13.85546875" style="170" customWidth="1"/>
    <col min="3331" max="3331" width="19.140625" style="170" customWidth="1"/>
    <col min="3332" max="3332" width="17.5703125" style="170" customWidth="1"/>
    <col min="3333" max="3333" width="14.7109375" style="170" customWidth="1"/>
    <col min="3334" max="3583" width="8.140625" style="170"/>
    <col min="3584" max="3584" width="8.7109375" style="170" customWidth="1"/>
    <col min="3585" max="3585" width="31.5703125" style="170" customWidth="1"/>
    <col min="3586" max="3586" width="13.85546875" style="170" customWidth="1"/>
    <col min="3587" max="3587" width="19.140625" style="170" customWidth="1"/>
    <col min="3588" max="3588" width="17.5703125" style="170" customWidth="1"/>
    <col min="3589" max="3589" width="14.7109375" style="170" customWidth="1"/>
    <col min="3590" max="3839" width="8.140625" style="170"/>
    <col min="3840" max="3840" width="8.7109375" style="170" customWidth="1"/>
    <col min="3841" max="3841" width="31.5703125" style="170" customWidth="1"/>
    <col min="3842" max="3842" width="13.85546875" style="170" customWidth="1"/>
    <col min="3843" max="3843" width="19.140625" style="170" customWidth="1"/>
    <col min="3844" max="3844" width="17.5703125" style="170" customWidth="1"/>
    <col min="3845" max="3845" width="14.7109375" style="170" customWidth="1"/>
    <col min="3846" max="4095" width="8.140625" style="170"/>
    <col min="4096" max="4096" width="8.7109375" style="170" customWidth="1"/>
    <col min="4097" max="4097" width="31.5703125" style="170" customWidth="1"/>
    <col min="4098" max="4098" width="13.85546875" style="170" customWidth="1"/>
    <col min="4099" max="4099" width="19.140625" style="170" customWidth="1"/>
    <col min="4100" max="4100" width="17.5703125" style="170" customWidth="1"/>
    <col min="4101" max="4101" width="14.7109375" style="170" customWidth="1"/>
    <col min="4102" max="4351" width="8.140625" style="170"/>
    <col min="4352" max="4352" width="8.7109375" style="170" customWidth="1"/>
    <col min="4353" max="4353" width="31.5703125" style="170" customWidth="1"/>
    <col min="4354" max="4354" width="13.85546875" style="170" customWidth="1"/>
    <col min="4355" max="4355" width="19.140625" style="170" customWidth="1"/>
    <col min="4356" max="4356" width="17.5703125" style="170" customWidth="1"/>
    <col min="4357" max="4357" width="14.7109375" style="170" customWidth="1"/>
    <col min="4358" max="4607" width="8.140625" style="170"/>
    <col min="4608" max="4608" width="8.7109375" style="170" customWidth="1"/>
    <col min="4609" max="4609" width="31.5703125" style="170" customWidth="1"/>
    <col min="4610" max="4610" width="13.85546875" style="170" customWidth="1"/>
    <col min="4611" max="4611" width="19.140625" style="170" customWidth="1"/>
    <col min="4612" max="4612" width="17.5703125" style="170" customWidth="1"/>
    <col min="4613" max="4613" width="14.7109375" style="170" customWidth="1"/>
    <col min="4614" max="4863" width="8.140625" style="170"/>
    <col min="4864" max="4864" width="8.7109375" style="170" customWidth="1"/>
    <col min="4865" max="4865" width="31.5703125" style="170" customWidth="1"/>
    <col min="4866" max="4866" width="13.85546875" style="170" customWidth="1"/>
    <col min="4867" max="4867" width="19.140625" style="170" customWidth="1"/>
    <col min="4868" max="4868" width="17.5703125" style="170" customWidth="1"/>
    <col min="4869" max="4869" width="14.7109375" style="170" customWidth="1"/>
    <col min="4870" max="5119" width="8.140625" style="170"/>
    <col min="5120" max="5120" width="8.7109375" style="170" customWidth="1"/>
    <col min="5121" max="5121" width="31.5703125" style="170" customWidth="1"/>
    <col min="5122" max="5122" width="13.85546875" style="170" customWidth="1"/>
    <col min="5123" max="5123" width="19.140625" style="170" customWidth="1"/>
    <col min="5124" max="5124" width="17.5703125" style="170" customWidth="1"/>
    <col min="5125" max="5125" width="14.7109375" style="170" customWidth="1"/>
    <col min="5126" max="5375" width="8.140625" style="170"/>
    <col min="5376" max="5376" width="8.7109375" style="170" customWidth="1"/>
    <col min="5377" max="5377" width="31.5703125" style="170" customWidth="1"/>
    <col min="5378" max="5378" width="13.85546875" style="170" customWidth="1"/>
    <col min="5379" max="5379" width="19.140625" style="170" customWidth="1"/>
    <col min="5380" max="5380" width="17.5703125" style="170" customWidth="1"/>
    <col min="5381" max="5381" width="14.7109375" style="170" customWidth="1"/>
    <col min="5382" max="5631" width="8.140625" style="170"/>
    <col min="5632" max="5632" width="8.7109375" style="170" customWidth="1"/>
    <col min="5633" max="5633" width="31.5703125" style="170" customWidth="1"/>
    <col min="5634" max="5634" width="13.85546875" style="170" customWidth="1"/>
    <col min="5635" max="5635" width="19.140625" style="170" customWidth="1"/>
    <col min="5636" max="5636" width="17.5703125" style="170" customWidth="1"/>
    <col min="5637" max="5637" width="14.7109375" style="170" customWidth="1"/>
    <col min="5638" max="5887" width="8.140625" style="170"/>
    <col min="5888" max="5888" width="8.7109375" style="170" customWidth="1"/>
    <col min="5889" max="5889" width="31.5703125" style="170" customWidth="1"/>
    <col min="5890" max="5890" width="13.85546875" style="170" customWidth="1"/>
    <col min="5891" max="5891" width="19.140625" style="170" customWidth="1"/>
    <col min="5892" max="5892" width="17.5703125" style="170" customWidth="1"/>
    <col min="5893" max="5893" width="14.7109375" style="170" customWidth="1"/>
    <col min="5894" max="6143" width="8.140625" style="170"/>
    <col min="6144" max="6144" width="8.7109375" style="170" customWidth="1"/>
    <col min="6145" max="6145" width="31.5703125" style="170" customWidth="1"/>
    <col min="6146" max="6146" width="13.85546875" style="170" customWidth="1"/>
    <col min="6147" max="6147" width="19.140625" style="170" customWidth="1"/>
    <col min="6148" max="6148" width="17.5703125" style="170" customWidth="1"/>
    <col min="6149" max="6149" width="14.7109375" style="170" customWidth="1"/>
    <col min="6150" max="6399" width="8.140625" style="170"/>
    <col min="6400" max="6400" width="8.7109375" style="170" customWidth="1"/>
    <col min="6401" max="6401" width="31.5703125" style="170" customWidth="1"/>
    <col min="6402" max="6402" width="13.85546875" style="170" customWidth="1"/>
    <col min="6403" max="6403" width="19.140625" style="170" customWidth="1"/>
    <col min="6404" max="6404" width="17.5703125" style="170" customWidth="1"/>
    <col min="6405" max="6405" width="14.7109375" style="170" customWidth="1"/>
    <col min="6406" max="6655" width="8.140625" style="170"/>
    <col min="6656" max="6656" width="8.7109375" style="170" customWidth="1"/>
    <col min="6657" max="6657" width="31.5703125" style="170" customWidth="1"/>
    <col min="6658" max="6658" width="13.85546875" style="170" customWidth="1"/>
    <col min="6659" max="6659" width="19.140625" style="170" customWidth="1"/>
    <col min="6660" max="6660" width="17.5703125" style="170" customWidth="1"/>
    <col min="6661" max="6661" width="14.7109375" style="170" customWidth="1"/>
    <col min="6662" max="6911" width="8.140625" style="170"/>
    <col min="6912" max="6912" width="8.7109375" style="170" customWidth="1"/>
    <col min="6913" max="6913" width="31.5703125" style="170" customWidth="1"/>
    <col min="6914" max="6914" width="13.85546875" style="170" customWidth="1"/>
    <col min="6915" max="6915" width="19.140625" style="170" customWidth="1"/>
    <col min="6916" max="6916" width="17.5703125" style="170" customWidth="1"/>
    <col min="6917" max="6917" width="14.7109375" style="170" customWidth="1"/>
    <col min="6918" max="7167" width="8.140625" style="170"/>
    <col min="7168" max="7168" width="8.7109375" style="170" customWidth="1"/>
    <col min="7169" max="7169" width="31.5703125" style="170" customWidth="1"/>
    <col min="7170" max="7170" width="13.85546875" style="170" customWidth="1"/>
    <col min="7171" max="7171" width="19.140625" style="170" customWidth="1"/>
    <col min="7172" max="7172" width="17.5703125" style="170" customWidth="1"/>
    <col min="7173" max="7173" width="14.7109375" style="170" customWidth="1"/>
    <col min="7174" max="7423" width="8.140625" style="170"/>
    <col min="7424" max="7424" width="8.7109375" style="170" customWidth="1"/>
    <col min="7425" max="7425" width="31.5703125" style="170" customWidth="1"/>
    <col min="7426" max="7426" width="13.85546875" style="170" customWidth="1"/>
    <col min="7427" max="7427" width="19.140625" style="170" customWidth="1"/>
    <col min="7428" max="7428" width="17.5703125" style="170" customWidth="1"/>
    <col min="7429" max="7429" width="14.7109375" style="170" customWidth="1"/>
    <col min="7430" max="7679" width="8.140625" style="170"/>
    <col min="7680" max="7680" width="8.7109375" style="170" customWidth="1"/>
    <col min="7681" max="7681" width="31.5703125" style="170" customWidth="1"/>
    <col min="7682" max="7682" width="13.85546875" style="170" customWidth="1"/>
    <col min="7683" max="7683" width="19.140625" style="170" customWidth="1"/>
    <col min="7684" max="7684" width="17.5703125" style="170" customWidth="1"/>
    <col min="7685" max="7685" width="14.7109375" style="170" customWidth="1"/>
    <col min="7686" max="7935" width="8.140625" style="170"/>
    <col min="7936" max="7936" width="8.7109375" style="170" customWidth="1"/>
    <col min="7937" max="7937" width="31.5703125" style="170" customWidth="1"/>
    <col min="7938" max="7938" width="13.85546875" style="170" customWidth="1"/>
    <col min="7939" max="7939" width="19.140625" style="170" customWidth="1"/>
    <col min="7940" max="7940" width="17.5703125" style="170" customWidth="1"/>
    <col min="7941" max="7941" width="14.7109375" style="170" customWidth="1"/>
    <col min="7942" max="8191" width="8.140625" style="170"/>
    <col min="8192" max="8192" width="8.7109375" style="170" customWidth="1"/>
    <col min="8193" max="8193" width="31.5703125" style="170" customWidth="1"/>
    <col min="8194" max="8194" width="13.85546875" style="170" customWidth="1"/>
    <col min="8195" max="8195" width="19.140625" style="170" customWidth="1"/>
    <col min="8196" max="8196" width="17.5703125" style="170" customWidth="1"/>
    <col min="8197" max="8197" width="14.7109375" style="170" customWidth="1"/>
    <col min="8198" max="8447" width="8.140625" style="170"/>
    <col min="8448" max="8448" width="8.7109375" style="170" customWidth="1"/>
    <col min="8449" max="8449" width="31.5703125" style="170" customWidth="1"/>
    <col min="8450" max="8450" width="13.85546875" style="170" customWidth="1"/>
    <col min="8451" max="8451" width="19.140625" style="170" customWidth="1"/>
    <col min="8452" max="8452" width="17.5703125" style="170" customWidth="1"/>
    <col min="8453" max="8453" width="14.7109375" style="170" customWidth="1"/>
    <col min="8454" max="8703" width="8.140625" style="170"/>
    <col min="8704" max="8704" width="8.7109375" style="170" customWidth="1"/>
    <col min="8705" max="8705" width="31.5703125" style="170" customWidth="1"/>
    <col min="8706" max="8706" width="13.85546875" style="170" customWidth="1"/>
    <col min="8707" max="8707" width="19.140625" style="170" customWidth="1"/>
    <col min="8708" max="8708" width="17.5703125" style="170" customWidth="1"/>
    <col min="8709" max="8709" width="14.7109375" style="170" customWidth="1"/>
    <col min="8710" max="8959" width="8.140625" style="170"/>
    <col min="8960" max="8960" width="8.7109375" style="170" customWidth="1"/>
    <col min="8961" max="8961" width="31.5703125" style="170" customWidth="1"/>
    <col min="8962" max="8962" width="13.85546875" style="170" customWidth="1"/>
    <col min="8963" max="8963" width="19.140625" style="170" customWidth="1"/>
    <col min="8964" max="8964" width="17.5703125" style="170" customWidth="1"/>
    <col min="8965" max="8965" width="14.7109375" style="170" customWidth="1"/>
    <col min="8966" max="9215" width="8.140625" style="170"/>
    <col min="9216" max="9216" width="8.7109375" style="170" customWidth="1"/>
    <col min="9217" max="9217" width="31.5703125" style="170" customWidth="1"/>
    <col min="9218" max="9218" width="13.85546875" style="170" customWidth="1"/>
    <col min="9219" max="9219" width="19.140625" style="170" customWidth="1"/>
    <col min="9220" max="9220" width="17.5703125" style="170" customWidth="1"/>
    <col min="9221" max="9221" width="14.7109375" style="170" customWidth="1"/>
    <col min="9222" max="9471" width="8.140625" style="170"/>
    <col min="9472" max="9472" width="8.7109375" style="170" customWidth="1"/>
    <col min="9473" max="9473" width="31.5703125" style="170" customWidth="1"/>
    <col min="9474" max="9474" width="13.85546875" style="170" customWidth="1"/>
    <col min="9475" max="9475" width="19.140625" style="170" customWidth="1"/>
    <col min="9476" max="9476" width="17.5703125" style="170" customWidth="1"/>
    <col min="9477" max="9477" width="14.7109375" style="170" customWidth="1"/>
    <col min="9478" max="9727" width="8.140625" style="170"/>
    <col min="9728" max="9728" width="8.7109375" style="170" customWidth="1"/>
    <col min="9729" max="9729" width="31.5703125" style="170" customWidth="1"/>
    <col min="9730" max="9730" width="13.85546875" style="170" customWidth="1"/>
    <col min="9731" max="9731" width="19.140625" style="170" customWidth="1"/>
    <col min="9732" max="9732" width="17.5703125" style="170" customWidth="1"/>
    <col min="9733" max="9733" width="14.7109375" style="170" customWidth="1"/>
    <col min="9734" max="9983" width="8.140625" style="170"/>
    <col min="9984" max="9984" width="8.7109375" style="170" customWidth="1"/>
    <col min="9985" max="9985" width="31.5703125" style="170" customWidth="1"/>
    <col min="9986" max="9986" width="13.85546875" style="170" customWidth="1"/>
    <col min="9987" max="9987" width="19.140625" style="170" customWidth="1"/>
    <col min="9988" max="9988" width="17.5703125" style="170" customWidth="1"/>
    <col min="9989" max="9989" width="14.7109375" style="170" customWidth="1"/>
    <col min="9990" max="10239" width="8.140625" style="170"/>
    <col min="10240" max="10240" width="8.7109375" style="170" customWidth="1"/>
    <col min="10241" max="10241" width="31.5703125" style="170" customWidth="1"/>
    <col min="10242" max="10242" width="13.85546875" style="170" customWidth="1"/>
    <col min="10243" max="10243" width="19.140625" style="170" customWidth="1"/>
    <col min="10244" max="10244" width="17.5703125" style="170" customWidth="1"/>
    <col min="10245" max="10245" width="14.7109375" style="170" customWidth="1"/>
    <col min="10246" max="10495" width="8.140625" style="170"/>
    <col min="10496" max="10496" width="8.7109375" style="170" customWidth="1"/>
    <col min="10497" max="10497" width="31.5703125" style="170" customWidth="1"/>
    <col min="10498" max="10498" width="13.85546875" style="170" customWidth="1"/>
    <col min="10499" max="10499" width="19.140625" style="170" customWidth="1"/>
    <col min="10500" max="10500" width="17.5703125" style="170" customWidth="1"/>
    <col min="10501" max="10501" width="14.7109375" style="170" customWidth="1"/>
    <col min="10502" max="10751" width="8.140625" style="170"/>
    <col min="10752" max="10752" width="8.7109375" style="170" customWidth="1"/>
    <col min="10753" max="10753" width="31.5703125" style="170" customWidth="1"/>
    <col min="10754" max="10754" width="13.85546875" style="170" customWidth="1"/>
    <col min="10755" max="10755" width="19.140625" style="170" customWidth="1"/>
    <col min="10756" max="10756" width="17.5703125" style="170" customWidth="1"/>
    <col min="10757" max="10757" width="14.7109375" style="170" customWidth="1"/>
    <col min="10758" max="11007" width="8.140625" style="170"/>
    <col min="11008" max="11008" width="8.7109375" style="170" customWidth="1"/>
    <col min="11009" max="11009" width="31.5703125" style="170" customWidth="1"/>
    <col min="11010" max="11010" width="13.85546875" style="170" customWidth="1"/>
    <col min="11011" max="11011" width="19.140625" style="170" customWidth="1"/>
    <col min="11012" max="11012" width="17.5703125" style="170" customWidth="1"/>
    <col min="11013" max="11013" width="14.7109375" style="170" customWidth="1"/>
    <col min="11014" max="11263" width="8.140625" style="170"/>
    <col min="11264" max="11264" width="8.7109375" style="170" customWidth="1"/>
    <col min="11265" max="11265" width="31.5703125" style="170" customWidth="1"/>
    <col min="11266" max="11266" width="13.85546875" style="170" customWidth="1"/>
    <col min="11267" max="11267" width="19.140625" style="170" customWidth="1"/>
    <col min="11268" max="11268" width="17.5703125" style="170" customWidth="1"/>
    <col min="11269" max="11269" width="14.7109375" style="170" customWidth="1"/>
    <col min="11270" max="11519" width="8.140625" style="170"/>
    <col min="11520" max="11520" width="8.7109375" style="170" customWidth="1"/>
    <col min="11521" max="11521" width="31.5703125" style="170" customWidth="1"/>
    <col min="11522" max="11522" width="13.85546875" style="170" customWidth="1"/>
    <col min="11523" max="11523" width="19.140625" style="170" customWidth="1"/>
    <col min="11524" max="11524" width="17.5703125" style="170" customWidth="1"/>
    <col min="11525" max="11525" width="14.7109375" style="170" customWidth="1"/>
    <col min="11526" max="11775" width="8.140625" style="170"/>
    <col min="11776" max="11776" width="8.7109375" style="170" customWidth="1"/>
    <col min="11777" max="11777" width="31.5703125" style="170" customWidth="1"/>
    <col min="11778" max="11778" width="13.85546875" style="170" customWidth="1"/>
    <col min="11779" max="11779" width="19.140625" style="170" customWidth="1"/>
    <col min="11780" max="11780" width="17.5703125" style="170" customWidth="1"/>
    <col min="11781" max="11781" width="14.7109375" style="170" customWidth="1"/>
    <col min="11782" max="12031" width="8.140625" style="170"/>
    <col min="12032" max="12032" width="8.7109375" style="170" customWidth="1"/>
    <col min="12033" max="12033" width="31.5703125" style="170" customWidth="1"/>
    <col min="12034" max="12034" width="13.85546875" style="170" customWidth="1"/>
    <col min="12035" max="12035" width="19.140625" style="170" customWidth="1"/>
    <col min="12036" max="12036" width="17.5703125" style="170" customWidth="1"/>
    <col min="12037" max="12037" width="14.7109375" style="170" customWidth="1"/>
    <col min="12038" max="12287" width="8.140625" style="170"/>
    <col min="12288" max="12288" width="8.7109375" style="170" customWidth="1"/>
    <col min="12289" max="12289" width="31.5703125" style="170" customWidth="1"/>
    <col min="12290" max="12290" width="13.85546875" style="170" customWidth="1"/>
    <col min="12291" max="12291" width="19.140625" style="170" customWidth="1"/>
    <col min="12292" max="12292" width="17.5703125" style="170" customWidth="1"/>
    <col min="12293" max="12293" width="14.7109375" style="170" customWidth="1"/>
    <col min="12294" max="12543" width="8.140625" style="170"/>
    <col min="12544" max="12544" width="8.7109375" style="170" customWidth="1"/>
    <col min="12545" max="12545" width="31.5703125" style="170" customWidth="1"/>
    <col min="12546" max="12546" width="13.85546875" style="170" customWidth="1"/>
    <col min="12547" max="12547" width="19.140625" style="170" customWidth="1"/>
    <col min="12548" max="12548" width="17.5703125" style="170" customWidth="1"/>
    <col min="12549" max="12549" width="14.7109375" style="170" customWidth="1"/>
    <col min="12550" max="12799" width="8.140625" style="170"/>
    <col min="12800" max="12800" width="8.7109375" style="170" customWidth="1"/>
    <col min="12801" max="12801" width="31.5703125" style="170" customWidth="1"/>
    <col min="12802" max="12802" width="13.85546875" style="170" customWidth="1"/>
    <col min="12803" max="12803" width="19.140625" style="170" customWidth="1"/>
    <col min="12804" max="12804" width="17.5703125" style="170" customWidth="1"/>
    <col min="12805" max="12805" width="14.7109375" style="170" customWidth="1"/>
    <col min="12806" max="13055" width="8.140625" style="170"/>
    <col min="13056" max="13056" width="8.7109375" style="170" customWidth="1"/>
    <col min="13057" max="13057" width="31.5703125" style="170" customWidth="1"/>
    <col min="13058" max="13058" width="13.85546875" style="170" customWidth="1"/>
    <col min="13059" max="13059" width="19.140625" style="170" customWidth="1"/>
    <col min="13060" max="13060" width="17.5703125" style="170" customWidth="1"/>
    <col min="13061" max="13061" width="14.7109375" style="170" customWidth="1"/>
    <col min="13062" max="13311" width="8.140625" style="170"/>
    <col min="13312" max="13312" width="8.7109375" style="170" customWidth="1"/>
    <col min="13313" max="13313" width="31.5703125" style="170" customWidth="1"/>
    <col min="13314" max="13314" width="13.85546875" style="170" customWidth="1"/>
    <col min="13315" max="13315" width="19.140625" style="170" customWidth="1"/>
    <col min="13316" max="13316" width="17.5703125" style="170" customWidth="1"/>
    <col min="13317" max="13317" width="14.7109375" style="170" customWidth="1"/>
    <col min="13318" max="13567" width="8.140625" style="170"/>
    <col min="13568" max="13568" width="8.7109375" style="170" customWidth="1"/>
    <col min="13569" max="13569" width="31.5703125" style="170" customWidth="1"/>
    <col min="13570" max="13570" width="13.85546875" style="170" customWidth="1"/>
    <col min="13571" max="13571" width="19.140625" style="170" customWidth="1"/>
    <col min="13572" max="13572" width="17.5703125" style="170" customWidth="1"/>
    <col min="13573" max="13573" width="14.7109375" style="170" customWidth="1"/>
    <col min="13574" max="13823" width="8.140625" style="170"/>
    <col min="13824" max="13824" width="8.7109375" style="170" customWidth="1"/>
    <col min="13825" max="13825" width="31.5703125" style="170" customWidth="1"/>
    <col min="13826" max="13826" width="13.85546875" style="170" customWidth="1"/>
    <col min="13827" max="13827" width="19.140625" style="170" customWidth="1"/>
    <col min="13828" max="13828" width="17.5703125" style="170" customWidth="1"/>
    <col min="13829" max="13829" width="14.7109375" style="170" customWidth="1"/>
    <col min="13830" max="14079" width="8.140625" style="170"/>
    <col min="14080" max="14080" width="8.7109375" style="170" customWidth="1"/>
    <col min="14081" max="14081" width="31.5703125" style="170" customWidth="1"/>
    <col min="14082" max="14082" width="13.85546875" style="170" customWidth="1"/>
    <col min="14083" max="14083" width="19.140625" style="170" customWidth="1"/>
    <col min="14084" max="14084" width="17.5703125" style="170" customWidth="1"/>
    <col min="14085" max="14085" width="14.7109375" style="170" customWidth="1"/>
    <col min="14086" max="14335" width="8.140625" style="170"/>
    <col min="14336" max="14336" width="8.7109375" style="170" customWidth="1"/>
    <col min="14337" max="14337" width="31.5703125" style="170" customWidth="1"/>
    <col min="14338" max="14338" width="13.85546875" style="170" customWidth="1"/>
    <col min="14339" max="14339" width="19.140625" style="170" customWidth="1"/>
    <col min="14340" max="14340" width="17.5703125" style="170" customWidth="1"/>
    <col min="14341" max="14341" width="14.7109375" style="170" customWidth="1"/>
    <col min="14342" max="14591" width="8.140625" style="170"/>
    <col min="14592" max="14592" width="8.7109375" style="170" customWidth="1"/>
    <col min="14593" max="14593" width="31.5703125" style="170" customWidth="1"/>
    <col min="14594" max="14594" width="13.85546875" style="170" customWidth="1"/>
    <col min="14595" max="14595" width="19.140625" style="170" customWidth="1"/>
    <col min="14596" max="14596" width="17.5703125" style="170" customWidth="1"/>
    <col min="14597" max="14597" width="14.7109375" style="170" customWidth="1"/>
    <col min="14598" max="14847" width="8.140625" style="170"/>
    <col min="14848" max="14848" width="8.7109375" style="170" customWidth="1"/>
    <col min="14849" max="14849" width="31.5703125" style="170" customWidth="1"/>
    <col min="14850" max="14850" width="13.85546875" style="170" customWidth="1"/>
    <col min="14851" max="14851" width="19.140625" style="170" customWidth="1"/>
    <col min="14852" max="14852" width="17.5703125" style="170" customWidth="1"/>
    <col min="14853" max="14853" width="14.7109375" style="170" customWidth="1"/>
    <col min="14854" max="15103" width="8.140625" style="170"/>
    <col min="15104" max="15104" width="8.7109375" style="170" customWidth="1"/>
    <col min="15105" max="15105" width="31.5703125" style="170" customWidth="1"/>
    <col min="15106" max="15106" width="13.85546875" style="170" customWidth="1"/>
    <col min="15107" max="15107" width="19.140625" style="170" customWidth="1"/>
    <col min="15108" max="15108" width="17.5703125" style="170" customWidth="1"/>
    <col min="15109" max="15109" width="14.7109375" style="170" customWidth="1"/>
    <col min="15110" max="15359" width="8.140625" style="170"/>
    <col min="15360" max="15360" width="8.7109375" style="170" customWidth="1"/>
    <col min="15361" max="15361" width="31.5703125" style="170" customWidth="1"/>
    <col min="15362" max="15362" width="13.85546875" style="170" customWidth="1"/>
    <col min="15363" max="15363" width="19.140625" style="170" customWidth="1"/>
    <col min="15364" max="15364" width="17.5703125" style="170" customWidth="1"/>
    <col min="15365" max="15365" width="14.7109375" style="170" customWidth="1"/>
    <col min="15366" max="15615" width="8.140625" style="170"/>
    <col min="15616" max="15616" width="8.7109375" style="170" customWidth="1"/>
    <col min="15617" max="15617" width="31.5703125" style="170" customWidth="1"/>
    <col min="15618" max="15618" width="13.85546875" style="170" customWidth="1"/>
    <col min="15619" max="15619" width="19.140625" style="170" customWidth="1"/>
    <col min="15620" max="15620" width="17.5703125" style="170" customWidth="1"/>
    <col min="15621" max="15621" width="14.7109375" style="170" customWidth="1"/>
    <col min="15622" max="15871" width="8.140625" style="170"/>
    <col min="15872" max="15872" width="8.7109375" style="170" customWidth="1"/>
    <col min="15873" max="15873" width="31.5703125" style="170" customWidth="1"/>
    <col min="15874" max="15874" width="13.85546875" style="170" customWidth="1"/>
    <col min="15875" max="15875" width="19.140625" style="170" customWidth="1"/>
    <col min="15876" max="15876" width="17.5703125" style="170" customWidth="1"/>
    <col min="15877" max="15877" width="14.7109375" style="170" customWidth="1"/>
    <col min="15878" max="16127" width="8.140625" style="170"/>
    <col min="16128" max="16128" width="8.7109375" style="170" customWidth="1"/>
    <col min="16129" max="16129" width="31.5703125" style="170" customWidth="1"/>
    <col min="16130" max="16130" width="13.85546875" style="170" customWidth="1"/>
    <col min="16131" max="16131" width="19.140625" style="170" customWidth="1"/>
    <col min="16132" max="16132" width="17.5703125" style="170" customWidth="1"/>
    <col min="16133" max="16133" width="14.7109375" style="170" customWidth="1"/>
    <col min="16134" max="16384" width="8.140625" style="170"/>
  </cols>
  <sheetData>
    <row r="1" spans="1:5" ht="15.75" customHeight="1" x14ac:dyDescent="0.25">
      <c r="A1" s="243" t="s">
        <v>326</v>
      </c>
      <c r="B1" s="243"/>
      <c r="C1" s="243"/>
      <c r="D1" s="243"/>
      <c r="E1" s="243"/>
    </row>
    <row r="2" spans="1:5" x14ac:dyDescent="0.25">
      <c r="A2" s="243" t="s">
        <v>267</v>
      </c>
      <c r="B2" s="243"/>
      <c r="C2" s="243"/>
      <c r="D2" s="243"/>
    </row>
    <row r="3" spans="1:5" x14ac:dyDescent="0.25">
      <c r="A3" s="243" t="s">
        <v>268</v>
      </c>
      <c r="B3" s="243"/>
      <c r="C3" s="243"/>
      <c r="D3" s="243"/>
    </row>
    <row r="4" spans="1:5" ht="26.25" customHeight="1" x14ac:dyDescent="0.25">
      <c r="A4" s="241" t="s">
        <v>269</v>
      </c>
      <c r="B4" s="241"/>
      <c r="C4" s="241"/>
      <c r="D4" s="241"/>
      <c r="E4" s="170" t="s">
        <v>377</v>
      </c>
    </row>
    <row r="5" spans="1:5" x14ac:dyDescent="0.25">
      <c r="A5" s="241"/>
      <c r="B5" s="241"/>
      <c r="C5" s="241"/>
      <c r="D5" s="241"/>
      <c r="E5" s="241"/>
    </row>
    <row r="6" spans="1:5" ht="42.75" customHeight="1" x14ac:dyDescent="0.25">
      <c r="A6" s="242" t="s">
        <v>327</v>
      </c>
      <c r="B6" s="242"/>
      <c r="C6" s="242"/>
      <c r="D6" s="242"/>
      <c r="E6" s="242"/>
    </row>
    <row r="7" spans="1:5" ht="29.25" customHeight="1" x14ac:dyDescent="0.25">
      <c r="A7" s="242" t="s">
        <v>271</v>
      </c>
      <c r="B7" s="242"/>
      <c r="C7" s="242"/>
      <c r="D7" s="242"/>
      <c r="E7" s="242"/>
    </row>
    <row r="8" spans="1:5" ht="30" customHeight="1" x14ac:dyDescent="0.25">
      <c r="A8" s="242" t="s">
        <v>272</v>
      </c>
      <c r="B8" s="242"/>
      <c r="C8" s="242"/>
      <c r="D8" s="242"/>
      <c r="E8" s="242"/>
    </row>
    <row r="9" spans="1:5" ht="30" customHeight="1" x14ac:dyDescent="0.25">
      <c r="A9" s="242" t="s">
        <v>273</v>
      </c>
      <c r="B9" s="242"/>
      <c r="C9" s="242"/>
      <c r="D9" s="242"/>
      <c r="E9" s="242"/>
    </row>
    <row r="10" spans="1:5" ht="29.25" customHeight="1" x14ac:dyDescent="0.25">
      <c r="A10" s="242" t="s">
        <v>274</v>
      </c>
      <c r="B10" s="242"/>
      <c r="C10" s="242"/>
      <c r="D10" s="242"/>
      <c r="E10" s="242"/>
    </row>
    <row r="11" spans="1:5" ht="28.5" customHeight="1" x14ac:dyDescent="0.25">
      <c r="A11" s="242" t="s">
        <v>275</v>
      </c>
      <c r="B11" s="242"/>
      <c r="C11" s="242"/>
      <c r="D11" s="242"/>
      <c r="E11" s="242"/>
    </row>
    <row r="12" spans="1:5" ht="15.75" customHeight="1" thickBot="1" x14ac:dyDescent="0.3">
      <c r="A12" s="241"/>
      <c r="B12" s="241"/>
      <c r="C12" s="241"/>
      <c r="D12" s="241"/>
      <c r="E12" s="241"/>
    </row>
    <row r="13" spans="1:5" ht="120.75" thickBot="1" x14ac:dyDescent="0.3">
      <c r="A13" s="174" t="s">
        <v>2</v>
      </c>
      <c r="B13" s="171" t="s">
        <v>277</v>
      </c>
      <c r="C13" s="171" t="s">
        <v>0</v>
      </c>
      <c r="D13" s="171" t="s">
        <v>276</v>
      </c>
      <c r="E13" s="171" t="s">
        <v>1</v>
      </c>
    </row>
    <row r="14" spans="1:5" x14ac:dyDescent="0.25">
      <c r="A14" s="260" t="s">
        <v>8</v>
      </c>
      <c r="B14" s="261"/>
      <c r="C14" s="261"/>
      <c r="D14" s="262"/>
      <c r="E14" s="175"/>
    </row>
    <row r="15" spans="1:5" ht="15" customHeight="1" x14ac:dyDescent="0.25">
      <c r="A15" s="190" t="s">
        <v>52</v>
      </c>
      <c r="B15" s="191" t="s">
        <v>21</v>
      </c>
      <c r="C15" s="192" t="s">
        <v>11</v>
      </c>
      <c r="D15" s="193">
        <v>0.14000000000000001</v>
      </c>
      <c r="E15" s="194">
        <v>5921.16</v>
      </c>
    </row>
    <row r="16" spans="1:5" ht="15" customHeight="1" x14ac:dyDescent="0.25">
      <c r="A16" s="252" t="s">
        <v>278</v>
      </c>
      <c r="B16" s="253"/>
      <c r="C16" s="253"/>
      <c r="D16" s="259"/>
      <c r="E16" s="195"/>
    </row>
    <row r="17" spans="1:5" ht="15" customHeight="1" x14ac:dyDescent="0.25">
      <c r="A17" s="190" t="s">
        <v>193</v>
      </c>
      <c r="B17" s="191" t="s">
        <v>22</v>
      </c>
      <c r="C17" s="192" t="s">
        <v>20</v>
      </c>
      <c r="D17" s="193">
        <f>E17</f>
        <v>513.04</v>
      </c>
      <c r="E17" s="194">
        <v>513.04</v>
      </c>
    </row>
    <row r="18" spans="1:5" s="202" customFormat="1" ht="30" customHeight="1" x14ac:dyDescent="0.25">
      <c r="A18" s="157" t="s">
        <v>196</v>
      </c>
      <c r="B18" s="164" t="s">
        <v>22</v>
      </c>
      <c r="C18" s="164" t="s">
        <v>103</v>
      </c>
      <c r="D18" s="164">
        <f t="shared" ref="D18" si="0">E18</f>
        <v>1193.05</v>
      </c>
      <c r="E18" s="164">
        <v>1193.05</v>
      </c>
    </row>
    <row r="19" spans="1:5" ht="15" customHeight="1" x14ac:dyDescent="0.25">
      <c r="A19" s="190" t="s">
        <v>379</v>
      </c>
      <c r="B19" s="196">
        <v>0.05</v>
      </c>
      <c r="C19" s="192" t="s">
        <v>103</v>
      </c>
      <c r="D19" s="193">
        <f t="shared" ref="D19" si="1">E19/B19</f>
        <v>30311.199999999997</v>
      </c>
      <c r="E19" s="194">
        <v>1515.56</v>
      </c>
    </row>
    <row r="20" spans="1:5" ht="15" customHeight="1" x14ac:dyDescent="0.25">
      <c r="A20" s="190" t="s">
        <v>380</v>
      </c>
      <c r="B20" s="197">
        <v>1</v>
      </c>
      <c r="C20" s="192" t="s">
        <v>13</v>
      </c>
      <c r="D20" s="193">
        <f t="shared" ref="D20" si="2">E20/B20</f>
        <v>3805.56</v>
      </c>
      <c r="E20" s="194">
        <v>3805.56</v>
      </c>
    </row>
    <row r="21" spans="1:5" ht="15" customHeight="1" x14ac:dyDescent="0.25">
      <c r="A21" s="190" t="s">
        <v>281</v>
      </c>
      <c r="B21" s="191" t="s">
        <v>22</v>
      </c>
      <c r="C21" s="192" t="s">
        <v>11</v>
      </c>
      <c r="D21" s="193">
        <f>E21</f>
        <v>4623.4799999999996</v>
      </c>
      <c r="E21" s="194">
        <f>2838.85+500+1284.63</f>
        <v>4623.4799999999996</v>
      </c>
    </row>
    <row r="22" spans="1:5" ht="29.25" customHeight="1" x14ac:dyDescent="0.25">
      <c r="A22" s="190" t="s">
        <v>255</v>
      </c>
      <c r="B22" s="191" t="s">
        <v>22</v>
      </c>
      <c r="C22" s="198" t="s">
        <v>11</v>
      </c>
      <c r="D22" s="193">
        <f>E22</f>
        <v>3626.99</v>
      </c>
      <c r="E22" s="194">
        <f>3237.99+389</f>
        <v>3626.99</v>
      </c>
    </row>
    <row r="23" spans="1:5" ht="15" customHeight="1" x14ac:dyDescent="0.25">
      <c r="A23" s="190" t="s">
        <v>279</v>
      </c>
      <c r="B23" s="191" t="s">
        <v>260</v>
      </c>
      <c r="C23" s="192" t="s">
        <v>12</v>
      </c>
      <c r="D23" s="193">
        <f>E23</f>
        <v>195530.16</v>
      </c>
      <c r="E23" s="194">
        <v>195530.16</v>
      </c>
    </row>
    <row r="24" spans="1:5" x14ac:dyDescent="0.25">
      <c r="A24" s="252" t="s">
        <v>347</v>
      </c>
      <c r="B24" s="253"/>
      <c r="C24" s="253"/>
      <c r="D24" s="259"/>
      <c r="E24" s="195"/>
    </row>
    <row r="25" spans="1:5" ht="15" customHeight="1" x14ac:dyDescent="0.25">
      <c r="A25" s="190" t="s">
        <v>381</v>
      </c>
      <c r="B25" s="191" t="s">
        <v>22</v>
      </c>
      <c r="C25" s="192" t="s">
        <v>11</v>
      </c>
      <c r="D25" s="193">
        <f>E25</f>
        <v>820.25</v>
      </c>
      <c r="E25" s="194">
        <v>820.25</v>
      </c>
    </row>
    <row r="26" spans="1:5" ht="15" customHeight="1" x14ac:dyDescent="0.25">
      <c r="A26" s="252" t="s">
        <v>95</v>
      </c>
      <c r="B26" s="253"/>
      <c r="C26" s="253"/>
      <c r="D26" s="259"/>
      <c r="E26" s="195"/>
    </row>
    <row r="27" spans="1:5" ht="15" customHeight="1" x14ac:dyDescent="0.25">
      <c r="A27" s="190" t="s">
        <v>207</v>
      </c>
      <c r="B27" s="191" t="s">
        <v>22</v>
      </c>
      <c r="C27" s="192" t="s">
        <v>11</v>
      </c>
      <c r="D27" s="193">
        <f>E27</f>
        <v>49621.279999999999</v>
      </c>
      <c r="E27" s="194">
        <v>49621.279999999999</v>
      </c>
    </row>
    <row r="28" spans="1:5" x14ac:dyDescent="0.25">
      <c r="A28" s="252" t="s">
        <v>284</v>
      </c>
      <c r="B28" s="253"/>
      <c r="C28" s="253"/>
      <c r="D28" s="259"/>
      <c r="E28" s="195"/>
    </row>
    <row r="29" spans="1:5" ht="15" customHeight="1" x14ac:dyDescent="0.25">
      <c r="A29" s="190" t="s">
        <v>382</v>
      </c>
      <c r="B29" s="199">
        <v>3.3000000000000002E-2</v>
      </c>
      <c r="C29" s="192" t="s">
        <v>192</v>
      </c>
      <c r="D29" s="193">
        <f t="shared" ref="D29:D54" si="3">E29/B29</f>
        <v>40984.242424242424</v>
      </c>
      <c r="E29" s="194">
        <v>1352.48</v>
      </c>
    </row>
    <row r="30" spans="1:5" ht="28.5" customHeight="1" x14ac:dyDescent="0.25">
      <c r="A30" s="190" t="s">
        <v>383</v>
      </c>
      <c r="B30" s="199">
        <v>5.3999999999999999E-2</v>
      </c>
      <c r="C30" s="192" t="s">
        <v>15</v>
      </c>
      <c r="D30" s="193">
        <f t="shared" si="3"/>
        <v>74741.296296296307</v>
      </c>
      <c r="E30" s="194">
        <v>4036.03</v>
      </c>
    </row>
    <row r="31" spans="1:5" ht="32.450000000000003" customHeight="1" x14ac:dyDescent="0.25">
      <c r="A31" s="190" t="s">
        <v>384</v>
      </c>
      <c r="B31" s="199">
        <v>5.3999999999999999E-2</v>
      </c>
      <c r="C31" s="192" t="s">
        <v>15</v>
      </c>
      <c r="D31" s="193">
        <f t="shared" si="3"/>
        <v>34488.518518518518</v>
      </c>
      <c r="E31" s="194">
        <v>1862.38</v>
      </c>
    </row>
    <row r="32" spans="1:5" ht="30" customHeight="1" x14ac:dyDescent="0.25">
      <c r="A32" s="190" t="s">
        <v>385</v>
      </c>
      <c r="B32" s="197">
        <v>1</v>
      </c>
      <c r="C32" s="192" t="s">
        <v>84</v>
      </c>
      <c r="D32" s="193">
        <f t="shared" si="3"/>
        <v>623.9</v>
      </c>
      <c r="E32" s="194">
        <v>623.9</v>
      </c>
    </row>
    <row r="33" spans="1:5" ht="29.25" customHeight="1" x14ac:dyDescent="0.25">
      <c r="A33" s="190" t="s">
        <v>386</v>
      </c>
      <c r="B33" s="197">
        <v>1</v>
      </c>
      <c r="C33" s="192" t="s">
        <v>84</v>
      </c>
      <c r="D33" s="193">
        <f t="shared" si="3"/>
        <v>1521.29</v>
      </c>
      <c r="E33" s="194">
        <v>1521.29</v>
      </c>
    </row>
    <row r="34" spans="1:5" ht="15" customHeight="1" x14ac:dyDescent="0.25">
      <c r="A34" s="190" t="s">
        <v>387</v>
      </c>
      <c r="B34" s="196">
        <v>0.01</v>
      </c>
      <c r="C34" s="192" t="s">
        <v>17</v>
      </c>
      <c r="D34" s="193">
        <f t="shared" si="3"/>
        <v>62794.000000000007</v>
      </c>
      <c r="E34" s="194">
        <v>627.94000000000005</v>
      </c>
    </row>
    <row r="35" spans="1:5" ht="15" customHeight="1" x14ac:dyDescent="0.25">
      <c r="A35" s="190" t="s">
        <v>388</v>
      </c>
      <c r="B35" s="197">
        <v>1</v>
      </c>
      <c r="C35" s="192" t="s">
        <v>13</v>
      </c>
      <c r="D35" s="193">
        <f t="shared" si="3"/>
        <v>1245.78</v>
      </c>
      <c r="E35" s="194">
        <v>1245.78</v>
      </c>
    </row>
    <row r="36" spans="1:5" ht="15" customHeight="1" x14ac:dyDescent="0.25">
      <c r="A36" s="190" t="s">
        <v>356</v>
      </c>
      <c r="B36" s="197">
        <v>3</v>
      </c>
      <c r="C36" s="192" t="s">
        <v>74</v>
      </c>
      <c r="D36" s="193">
        <f t="shared" si="3"/>
        <v>96.963333333333324</v>
      </c>
      <c r="E36" s="194">
        <v>290.89</v>
      </c>
    </row>
    <row r="37" spans="1:5" ht="15" customHeight="1" x14ac:dyDescent="0.25">
      <c r="A37" s="190" t="s">
        <v>55</v>
      </c>
      <c r="B37" s="197">
        <v>1</v>
      </c>
      <c r="C37" s="192" t="s">
        <v>14</v>
      </c>
      <c r="D37" s="193">
        <f t="shared" si="3"/>
        <v>1005.22</v>
      </c>
      <c r="E37" s="194">
        <v>1005.22</v>
      </c>
    </row>
    <row r="38" spans="1:5" ht="15" customHeight="1" x14ac:dyDescent="0.25">
      <c r="A38" s="190" t="s">
        <v>114</v>
      </c>
      <c r="B38" s="197">
        <v>1</v>
      </c>
      <c r="C38" s="192" t="s">
        <v>115</v>
      </c>
      <c r="D38" s="193">
        <f t="shared" si="3"/>
        <v>739.4</v>
      </c>
      <c r="E38" s="194">
        <v>739.4</v>
      </c>
    </row>
    <row r="39" spans="1:5" ht="15" customHeight="1" x14ac:dyDescent="0.25">
      <c r="A39" s="190" t="s">
        <v>116</v>
      </c>
      <c r="B39" s="197">
        <v>1</v>
      </c>
      <c r="C39" s="192" t="s">
        <v>15</v>
      </c>
      <c r="D39" s="193">
        <f t="shared" si="3"/>
        <v>961.8</v>
      </c>
      <c r="E39" s="194">
        <v>961.8</v>
      </c>
    </row>
    <row r="40" spans="1:5" ht="15" customHeight="1" x14ac:dyDescent="0.25">
      <c r="A40" s="190" t="s">
        <v>389</v>
      </c>
      <c r="B40" s="197">
        <v>1</v>
      </c>
      <c r="C40" s="192" t="s">
        <v>13</v>
      </c>
      <c r="D40" s="193">
        <f t="shared" si="3"/>
        <v>149.54</v>
      </c>
      <c r="E40" s="194">
        <v>149.54</v>
      </c>
    </row>
    <row r="41" spans="1:5" ht="16.899999999999999" customHeight="1" x14ac:dyDescent="0.25">
      <c r="A41" s="190" t="s">
        <v>291</v>
      </c>
      <c r="B41" s="199">
        <v>1.873</v>
      </c>
      <c r="C41" s="192" t="s">
        <v>16</v>
      </c>
      <c r="D41" s="193">
        <f t="shared" si="3"/>
        <v>4074.7090229578216</v>
      </c>
      <c r="E41" s="194">
        <v>7631.93</v>
      </c>
    </row>
    <row r="42" spans="1:5" ht="32.25" customHeight="1" x14ac:dyDescent="0.25">
      <c r="A42" s="190" t="s">
        <v>390</v>
      </c>
      <c r="B42" s="200">
        <v>0.3</v>
      </c>
      <c r="C42" s="192" t="s">
        <v>16</v>
      </c>
      <c r="D42" s="193">
        <f t="shared" si="3"/>
        <v>4028.4</v>
      </c>
      <c r="E42" s="194">
        <v>1208.52</v>
      </c>
    </row>
    <row r="43" spans="1:5" ht="15" customHeight="1" x14ac:dyDescent="0.25">
      <c r="A43" s="190" t="s">
        <v>69</v>
      </c>
      <c r="B43" s="196">
        <v>0.08</v>
      </c>
      <c r="C43" s="192" t="s">
        <v>70</v>
      </c>
      <c r="D43" s="193">
        <f t="shared" si="3"/>
        <v>30190.499999999996</v>
      </c>
      <c r="E43" s="194">
        <v>2415.2399999999998</v>
      </c>
    </row>
    <row r="44" spans="1:5" ht="31.5" customHeight="1" x14ac:dyDescent="0.25">
      <c r="A44" s="190" t="s">
        <v>56</v>
      </c>
      <c r="B44" s="196">
        <f>2.19*2</f>
        <v>4.38</v>
      </c>
      <c r="C44" s="192" t="s">
        <v>16</v>
      </c>
      <c r="D44" s="193">
        <f t="shared" si="3"/>
        <v>2020.6872146118724</v>
      </c>
      <c r="E44" s="194">
        <f>4458.47+4392.14</f>
        <v>8850.61</v>
      </c>
    </row>
    <row r="45" spans="1:5" ht="15" customHeight="1" x14ac:dyDescent="0.25">
      <c r="A45" s="190" t="s">
        <v>391</v>
      </c>
      <c r="B45" s="196">
        <v>2.79</v>
      </c>
      <c r="C45" s="192" t="s">
        <v>16</v>
      </c>
      <c r="D45" s="193">
        <f t="shared" si="3"/>
        <v>2404.7096774193551</v>
      </c>
      <c r="E45" s="194">
        <v>6709.14</v>
      </c>
    </row>
    <row r="46" spans="1:5" ht="15" customHeight="1" x14ac:dyDescent="0.25">
      <c r="A46" s="190" t="s">
        <v>358</v>
      </c>
      <c r="B46" s="196">
        <v>0.01</v>
      </c>
      <c r="C46" s="192" t="s">
        <v>17</v>
      </c>
      <c r="D46" s="193">
        <f t="shared" si="3"/>
        <v>30081</v>
      </c>
      <c r="E46" s="194">
        <v>300.81</v>
      </c>
    </row>
    <row r="47" spans="1:5" ht="15" customHeight="1" x14ac:dyDescent="0.25">
      <c r="A47" s="190" t="s">
        <v>392</v>
      </c>
      <c r="B47" s="197">
        <v>1</v>
      </c>
      <c r="C47" s="192" t="s">
        <v>14</v>
      </c>
      <c r="D47" s="193">
        <f t="shared" si="3"/>
        <v>611.75</v>
      </c>
      <c r="E47" s="194">
        <v>611.75</v>
      </c>
    </row>
    <row r="48" spans="1:5" ht="15" customHeight="1" x14ac:dyDescent="0.25">
      <c r="A48" s="190" t="s">
        <v>59</v>
      </c>
      <c r="B48" s="197">
        <v>5</v>
      </c>
      <c r="C48" s="192" t="s">
        <v>18</v>
      </c>
      <c r="D48" s="193">
        <f t="shared" si="3"/>
        <v>251.62199999999999</v>
      </c>
      <c r="E48" s="194">
        <v>1258.1099999999999</v>
      </c>
    </row>
    <row r="49" spans="1:5" ht="15" customHeight="1" x14ac:dyDescent="0.25">
      <c r="A49" s="190" t="s">
        <v>359</v>
      </c>
      <c r="B49" s="197">
        <v>3</v>
      </c>
      <c r="C49" s="192" t="s">
        <v>74</v>
      </c>
      <c r="D49" s="193">
        <f t="shared" si="3"/>
        <v>77.540000000000006</v>
      </c>
      <c r="E49" s="194">
        <v>232.62</v>
      </c>
    </row>
    <row r="50" spans="1:5" ht="15" customHeight="1" x14ac:dyDescent="0.25">
      <c r="A50" s="190" t="s">
        <v>293</v>
      </c>
      <c r="B50" s="197">
        <v>1</v>
      </c>
      <c r="C50" s="192" t="s">
        <v>13</v>
      </c>
      <c r="D50" s="193">
        <f t="shared" si="3"/>
        <v>7368.26</v>
      </c>
      <c r="E50" s="194">
        <v>7368.26</v>
      </c>
    </row>
    <row r="51" spans="1:5" ht="15" customHeight="1" x14ac:dyDescent="0.25">
      <c r="A51" s="190" t="s">
        <v>81</v>
      </c>
      <c r="B51" s="197">
        <v>1</v>
      </c>
      <c r="C51" s="192" t="s">
        <v>14</v>
      </c>
      <c r="D51" s="193">
        <f t="shared" si="3"/>
        <v>10936.37</v>
      </c>
      <c r="E51" s="194">
        <v>10936.37</v>
      </c>
    </row>
    <row r="52" spans="1:5" ht="15" customHeight="1" x14ac:dyDescent="0.25">
      <c r="A52" s="190" t="s">
        <v>295</v>
      </c>
      <c r="B52" s="197">
        <v>1</v>
      </c>
      <c r="C52" s="192" t="s">
        <v>19</v>
      </c>
      <c r="D52" s="193">
        <f t="shared" si="3"/>
        <v>857.06</v>
      </c>
      <c r="E52" s="194">
        <v>857.06</v>
      </c>
    </row>
    <row r="53" spans="1:5" ht="15" customHeight="1" x14ac:dyDescent="0.25">
      <c r="A53" s="190" t="s">
        <v>296</v>
      </c>
      <c r="B53" s="197">
        <v>1</v>
      </c>
      <c r="C53" s="192" t="s">
        <v>19</v>
      </c>
      <c r="D53" s="193">
        <f t="shared" si="3"/>
        <v>598.84</v>
      </c>
      <c r="E53" s="194">
        <v>598.84</v>
      </c>
    </row>
    <row r="54" spans="1:5" ht="29.45" customHeight="1" x14ac:dyDescent="0.25">
      <c r="A54" s="190" t="s">
        <v>297</v>
      </c>
      <c r="B54" s="196">
        <v>0.01</v>
      </c>
      <c r="C54" s="192" t="s">
        <v>17</v>
      </c>
      <c r="D54" s="193">
        <f t="shared" si="3"/>
        <v>114797</v>
      </c>
      <c r="E54" s="194">
        <v>1147.97</v>
      </c>
    </row>
    <row r="55" spans="1:5" ht="15" customHeight="1" x14ac:dyDescent="0.25">
      <c r="A55" s="190" t="s">
        <v>61</v>
      </c>
      <c r="B55" s="197">
        <v>31</v>
      </c>
      <c r="C55" s="192" t="s">
        <v>19</v>
      </c>
      <c r="D55" s="193">
        <f t="shared" ref="D55:D82" si="4">E55/B55</f>
        <v>302.42322580645163</v>
      </c>
      <c r="E55" s="194">
        <v>9375.1200000000008</v>
      </c>
    </row>
    <row r="56" spans="1:5" ht="15" customHeight="1" x14ac:dyDescent="0.25">
      <c r="A56" s="252" t="s">
        <v>298</v>
      </c>
      <c r="B56" s="253"/>
      <c r="C56" s="253"/>
      <c r="D56" s="253"/>
      <c r="E56" s="201"/>
    </row>
    <row r="57" spans="1:5" ht="15" customHeight="1" x14ac:dyDescent="0.25">
      <c r="A57" s="190" t="s">
        <v>393</v>
      </c>
      <c r="B57" s="197">
        <v>1</v>
      </c>
      <c r="C57" s="192" t="s">
        <v>13</v>
      </c>
      <c r="D57" s="193">
        <f t="shared" si="4"/>
        <v>948.02</v>
      </c>
      <c r="E57" s="194">
        <v>948.02</v>
      </c>
    </row>
    <row r="58" spans="1:5" ht="15" customHeight="1" x14ac:dyDescent="0.25">
      <c r="A58" s="190" t="s">
        <v>394</v>
      </c>
      <c r="B58" s="196">
        <v>0.02</v>
      </c>
      <c r="C58" s="192" t="s">
        <v>103</v>
      </c>
      <c r="D58" s="193">
        <f t="shared" si="4"/>
        <v>33785</v>
      </c>
      <c r="E58" s="194">
        <v>675.7</v>
      </c>
    </row>
    <row r="59" spans="1:5" ht="15" customHeight="1" x14ac:dyDescent="0.25">
      <c r="A59" s="190" t="s">
        <v>395</v>
      </c>
      <c r="B59" s="191" t="s">
        <v>22</v>
      </c>
      <c r="C59" s="192" t="s">
        <v>13</v>
      </c>
      <c r="D59" s="193">
        <f>E59</f>
        <v>5000</v>
      </c>
      <c r="E59" s="194">
        <v>5000</v>
      </c>
    </row>
    <row r="60" spans="1:5" ht="15" customHeight="1" x14ac:dyDescent="0.25">
      <c r="A60" s="190" t="s">
        <v>396</v>
      </c>
      <c r="B60" s="199">
        <v>3.1E-2</v>
      </c>
      <c r="C60" s="192" t="s">
        <v>103</v>
      </c>
      <c r="D60" s="193">
        <f t="shared" si="4"/>
        <v>64298.387096774197</v>
      </c>
      <c r="E60" s="194">
        <v>1993.25</v>
      </c>
    </row>
    <row r="61" spans="1:5" ht="15" customHeight="1" x14ac:dyDescent="0.25">
      <c r="A61" s="190" t="s">
        <v>305</v>
      </c>
      <c r="B61" s="196">
        <v>0.02</v>
      </c>
      <c r="C61" s="192" t="s">
        <v>15</v>
      </c>
      <c r="D61" s="193">
        <f t="shared" si="4"/>
        <v>25263</v>
      </c>
      <c r="E61" s="194">
        <v>505.26</v>
      </c>
    </row>
    <row r="62" spans="1:5" ht="15" customHeight="1" x14ac:dyDescent="0.25">
      <c r="A62" s="190" t="s">
        <v>397</v>
      </c>
      <c r="B62" s="196">
        <v>0.01</v>
      </c>
      <c r="C62" s="192" t="s">
        <v>17</v>
      </c>
      <c r="D62" s="193">
        <f t="shared" si="4"/>
        <v>8379</v>
      </c>
      <c r="E62" s="194">
        <v>83.79</v>
      </c>
    </row>
    <row r="63" spans="1:5" ht="15" customHeight="1" x14ac:dyDescent="0.25">
      <c r="A63" s="190" t="s">
        <v>398</v>
      </c>
      <c r="B63" s="196">
        <v>0.04</v>
      </c>
      <c r="C63" s="192" t="s">
        <v>17</v>
      </c>
      <c r="D63" s="193">
        <f t="shared" si="4"/>
        <v>53700.750000000007</v>
      </c>
      <c r="E63" s="194">
        <v>2148.0300000000002</v>
      </c>
    </row>
    <row r="64" spans="1:5" ht="15" customHeight="1" x14ac:dyDescent="0.25">
      <c r="A64" s="190" t="s">
        <v>399</v>
      </c>
      <c r="B64" s="200">
        <v>0.1</v>
      </c>
      <c r="C64" s="192" t="s">
        <v>121</v>
      </c>
      <c r="D64" s="193">
        <f t="shared" si="4"/>
        <v>17571.899999999998</v>
      </c>
      <c r="E64" s="194">
        <v>1757.19</v>
      </c>
    </row>
    <row r="65" spans="1:5" ht="30" customHeight="1" x14ac:dyDescent="0.25">
      <c r="A65" s="190" t="s">
        <v>218</v>
      </c>
      <c r="B65" s="197">
        <v>1</v>
      </c>
      <c r="C65" s="192" t="s">
        <v>219</v>
      </c>
      <c r="D65" s="193">
        <f t="shared" si="4"/>
        <v>482.12</v>
      </c>
      <c r="E65" s="194">
        <v>482.12</v>
      </c>
    </row>
    <row r="66" spans="1:5" ht="15" customHeight="1" x14ac:dyDescent="0.25">
      <c r="A66" s="190" t="s">
        <v>400</v>
      </c>
      <c r="B66" s="196">
        <v>0.15</v>
      </c>
      <c r="C66" s="192" t="s">
        <v>16</v>
      </c>
      <c r="D66" s="193">
        <f t="shared" si="4"/>
        <v>2050.2666666666669</v>
      </c>
      <c r="E66" s="194">
        <v>307.54000000000002</v>
      </c>
    </row>
    <row r="67" spans="1:5" ht="18" customHeight="1" x14ac:dyDescent="0.25">
      <c r="A67" s="190" t="s">
        <v>401</v>
      </c>
      <c r="B67" s="200">
        <v>0.1</v>
      </c>
      <c r="C67" s="192" t="s">
        <v>16</v>
      </c>
      <c r="D67" s="193">
        <f t="shared" si="4"/>
        <v>4011.2</v>
      </c>
      <c r="E67" s="194">
        <v>401.12</v>
      </c>
    </row>
    <row r="68" spans="1:5" ht="28.5" customHeight="1" x14ac:dyDescent="0.25">
      <c r="A68" s="190" t="s">
        <v>62</v>
      </c>
      <c r="B68" s="199">
        <v>2.1930000000000001</v>
      </c>
      <c r="C68" s="192" t="s">
        <v>16</v>
      </c>
      <c r="D68" s="193">
        <f t="shared" si="4"/>
        <v>2012.02918376653</v>
      </c>
      <c r="E68" s="194">
        <v>4412.38</v>
      </c>
    </row>
    <row r="69" spans="1:5" ht="29.25" customHeight="1" x14ac:dyDescent="0.25">
      <c r="A69" s="190" t="s">
        <v>402</v>
      </c>
      <c r="B69" s="196">
        <v>2.19</v>
      </c>
      <c r="C69" s="192" t="s">
        <v>16</v>
      </c>
      <c r="D69" s="193">
        <f t="shared" si="4"/>
        <v>2013.6894977168947</v>
      </c>
      <c r="E69" s="194">
        <v>4409.9799999999996</v>
      </c>
    </row>
    <row r="70" spans="1:5" ht="28.5" customHeight="1" x14ac:dyDescent="0.25">
      <c r="A70" s="190" t="s">
        <v>403</v>
      </c>
      <c r="B70" s="199">
        <f>3.457*2</f>
        <v>6.9139999999999997</v>
      </c>
      <c r="C70" s="192" t="s">
        <v>16</v>
      </c>
      <c r="D70" s="193">
        <f t="shared" si="4"/>
        <v>1831.0760775238646</v>
      </c>
      <c r="E70" s="194">
        <f>6330.03*2</f>
        <v>12660.06</v>
      </c>
    </row>
    <row r="71" spans="1:5" ht="15" customHeight="1" x14ac:dyDescent="0.25">
      <c r="A71" s="190" t="s">
        <v>404</v>
      </c>
      <c r="B71" s="197">
        <v>110</v>
      </c>
      <c r="C71" s="192" t="s">
        <v>317</v>
      </c>
      <c r="D71" s="193">
        <f t="shared" si="4"/>
        <v>81.420636363636362</v>
      </c>
      <c r="E71" s="194">
        <v>8956.27</v>
      </c>
    </row>
    <row r="72" spans="1:5" ht="15" customHeight="1" x14ac:dyDescent="0.25">
      <c r="A72" s="190" t="s">
        <v>223</v>
      </c>
      <c r="B72" s="197">
        <v>18</v>
      </c>
      <c r="C72" s="192" t="s">
        <v>79</v>
      </c>
      <c r="D72" s="193">
        <f t="shared" si="4"/>
        <v>85.62222222222222</v>
      </c>
      <c r="E72" s="194">
        <v>1541.2</v>
      </c>
    </row>
    <row r="73" spans="1:5" ht="15" customHeight="1" x14ac:dyDescent="0.25">
      <c r="A73" s="190" t="s">
        <v>405</v>
      </c>
      <c r="B73" s="197">
        <v>48</v>
      </c>
      <c r="C73" s="192" t="s">
        <v>317</v>
      </c>
      <c r="D73" s="193">
        <f t="shared" si="4"/>
        <v>55.322083333333332</v>
      </c>
      <c r="E73" s="194">
        <v>2655.46</v>
      </c>
    </row>
    <row r="74" spans="1:5" ht="15" customHeight="1" x14ac:dyDescent="0.25">
      <c r="A74" s="190" t="s">
        <v>406</v>
      </c>
      <c r="B74" s="197">
        <v>2</v>
      </c>
      <c r="C74" s="192" t="s">
        <v>13</v>
      </c>
      <c r="D74" s="193">
        <f t="shared" si="4"/>
        <v>670.58</v>
      </c>
      <c r="E74" s="194">
        <v>1341.16</v>
      </c>
    </row>
    <row r="75" spans="1:5" ht="30.75" customHeight="1" x14ac:dyDescent="0.25">
      <c r="A75" s="190" t="s">
        <v>332</v>
      </c>
      <c r="B75" s="197">
        <v>213</v>
      </c>
      <c r="C75" s="192" t="s">
        <v>225</v>
      </c>
      <c r="D75" s="193">
        <f t="shared" si="4"/>
        <v>57.496384976525817</v>
      </c>
      <c r="E75" s="194">
        <v>12246.73</v>
      </c>
    </row>
    <row r="76" spans="1:5" ht="15" customHeight="1" x14ac:dyDescent="0.25">
      <c r="A76" s="190" t="s">
        <v>407</v>
      </c>
      <c r="B76" s="197">
        <v>40</v>
      </c>
      <c r="C76" s="192" t="s">
        <v>79</v>
      </c>
      <c r="D76" s="193">
        <f t="shared" si="4"/>
        <v>75.042749999999998</v>
      </c>
      <c r="E76" s="194">
        <v>3001.71</v>
      </c>
    </row>
    <row r="77" spans="1:5" ht="32.25" customHeight="1" x14ac:dyDescent="0.25">
      <c r="A77" s="190" t="s">
        <v>408</v>
      </c>
      <c r="B77" s="196">
        <v>2.88</v>
      </c>
      <c r="C77" s="192" t="s">
        <v>16</v>
      </c>
      <c r="D77" s="193">
        <f t="shared" si="4"/>
        <v>1949.572916666667</v>
      </c>
      <c r="E77" s="194">
        <v>5614.77</v>
      </c>
    </row>
    <row r="78" spans="1:5" ht="27.75" customHeight="1" x14ac:dyDescent="0.25">
      <c r="A78" s="190" t="s">
        <v>378</v>
      </c>
      <c r="B78" s="200">
        <v>0.1</v>
      </c>
      <c r="C78" s="192" t="s">
        <v>121</v>
      </c>
      <c r="D78" s="193">
        <f t="shared" si="4"/>
        <v>9421.2999999999993</v>
      </c>
      <c r="E78" s="194">
        <v>942.13</v>
      </c>
    </row>
    <row r="79" spans="1:5" ht="15" customHeight="1" x14ac:dyDescent="0.25">
      <c r="A79" s="190" t="s">
        <v>125</v>
      </c>
      <c r="B79" s="196">
        <v>0.01</v>
      </c>
      <c r="C79" s="192" t="s">
        <v>119</v>
      </c>
      <c r="D79" s="193">
        <f t="shared" si="4"/>
        <v>8754</v>
      </c>
      <c r="E79" s="194">
        <v>87.54</v>
      </c>
    </row>
    <row r="80" spans="1:5" ht="15" customHeight="1" x14ac:dyDescent="0.25">
      <c r="A80" s="190" t="s">
        <v>409</v>
      </c>
      <c r="B80" s="196">
        <v>0.02</v>
      </c>
      <c r="C80" s="192" t="s">
        <v>119</v>
      </c>
      <c r="D80" s="193">
        <f t="shared" si="4"/>
        <v>56471</v>
      </c>
      <c r="E80" s="194">
        <v>1129.42</v>
      </c>
    </row>
    <row r="81" spans="1:7" ht="31.15" customHeight="1" x14ac:dyDescent="0.25">
      <c r="A81" s="190" t="s">
        <v>230</v>
      </c>
      <c r="B81" s="196">
        <v>0.08</v>
      </c>
      <c r="C81" s="192" t="s">
        <v>17</v>
      </c>
      <c r="D81" s="193">
        <f t="shared" si="4"/>
        <v>53043.375</v>
      </c>
      <c r="E81" s="194">
        <v>4243.47</v>
      </c>
    </row>
    <row r="82" spans="1:7" ht="15" customHeight="1" x14ac:dyDescent="0.25">
      <c r="A82" s="190" t="s">
        <v>410</v>
      </c>
      <c r="B82" s="199">
        <v>2.5000000000000001E-2</v>
      </c>
      <c r="C82" s="192" t="s">
        <v>192</v>
      </c>
      <c r="D82" s="193">
        <f t="shared" si="4"/>
        <v>76016.800000000003</v>
      </c>
      <c r="E82" s="194">
        <v>1900.42</v>
      </c>
    </row>
    <row r="83" spans="1:7" ht="15" customHeight="1" x14ac:dyDescent="0.25">
      <c r="A83" s="190" t="s">
        <v>411</v>
      </c>
      <c r="B83" s="196">
        <v>0.03</v>
      </c>
      <c r="C83" s="192" t="s">
        <v>119</v>
      </c>
      <c r="D83" s="193">
        <f>E83/B83</f>
        <v>31116</v>
      </c>
      <c r="E83" s="194">
        <v>933.48</v>
      </c>
    </row>
    <row r="84" spans="1:7" ht="15" customHeight="1" x14ac:dyDescent="0.25">
      <c r="A84" s="252" t="s">
        <v>76</v>
      </c>
      <c r="B84" s="253"/>
      <c r="C84" s="253"/>
      <c r="D84" s="259"/>
      <c r="E84" s="195"/>
    </row>
    <row r="85" spans="1:7" ht="29.45" customHeight="1" x14ac:dyDescent="0.25">
      <c r="A85" s="190" t="s">
        <v>77</v>
      </c>
      <c r="B85" s="191" t="s">
        <v>258</v>
      </c>
      <c r="C85" s="192" t="s">
        <v>11</v>
      </c>
      <c r="D85" s="193">
        <f>E85</f>
        <v>10880.45</v>
      </c>
      <c r="E85" s="194">
        <v>10880.45</v>
      </c>
    </row>
    <row r="86" spans="1:7" x14ac:dyDescent="0.25">
      <c r="A86" s="252" t="s">
        <v>208</v>
      </c>
      <c r="B86" s="253"/>
      <c r="C86" s="253"/>
      <c r="D86" s="259"/>
      <c r="E86" s="195"/>
    </row>
    <row r="87" spans="1:7" ht="15" customHeight="1" x14ac:dyDescent="0.25">
      <c r="A87" s="190" t="s">
        <v>209</v>
      </c>
      <c r="B87" s="191" t="s">
        <v>258</v>
      </c>
      <c r="C87" s="192" t="s">
        <v>283</v>
      </c>
      <c r="D87" s="193">
        <f>E87</f>
        <v>13600</v>
      </c>
      <c r="E87" s="194">
        <v>13600</v>
      </c>
    </row>
    <row r="88" spans="1:7" x14ac:dyDescent="0.25">
      <c r="A88" s="252" t="s">
        <v>89</v>
      </c>
      <c r="B88" s="253"/>
      <c r="C88" s="253"/>
      <c r="D88" s="259"/>
      <c r="E88" s="195"/>
    </row>
    <row r="89" spans="1:7" ht="15" customHeight="1" x14ac:dyDescent="0.25">
      <c r="A89" s="190" t="s">
        <v>91</v>
      </c>
      <c r="B89" s="191" t="s">
        <v>258</v>
      </c>
      <c r="C89" s="192" t="s">
        <v>11</v>
      </c>
      <c r="D89" s="193">
        <f>E89</f>
        <v>21600</v>
      </c>
      <c r="E89" s="194">
        <v>21600</v>
      </c>
    </row>
    <row r="90" spans="1:7" ht="15" customHeight="1" x14ac:dyDescent="0.25">
      <c r="A90" s="252" t="s">
        <v>369</v>
      </c>
      <c r="B90" s="253"/>
      <c r="C90" s="253"/>
      <c r="D90" s="259"/>
      <c r="E90" s="195"/>
    </row>
    <row r="91" spans="1:7" ht="15" customHeight="1" thickBot="1" x14ac:dyDescent="0.3">
      <c r="A91" s="190" t="s">
        <v>126</v>
      </c>
      <c r="B91" s="191" t="s">
        <v>22</v>
      </c>
      <c r="C91" s="192" t="s">
        <v>11</v>
      </c>
      <c r="D91" s="193">
        <f>E91</f>
        <v>1374.64</v>
      </c>
      <c r="E91" s="194">
        <v>1374.64</v>
      </c>
    </row>
    <row r="92" spans="1:7" ht="30.75" customHeight="1" x14ac:dyDescent="0.25">
      <c r="A92" s="190" t="s">
        <v>370</v>
      </c>
      <c r="B92" s="191" t="s">
        <v>22</v>
      </c>
      <c r="C92" s="192" t="s">
        <v>11</v>
      </c>
      <c r="D92" s="193">
        <f>E92</f>
        <v>2051.86</v>
      </c>
      <c r="E92" s="194">
        <v>2051.86</v>
      </c>
      <c r="F92" s="176">
        <f>SUM(E15:E92)</f>
        <v>470974.68</v>
      </c>
      <c r="G92" s="172" t="s">
        <v>412</v>
      </c>
    </row>
    <row r="93" spans="1:7" s="1" customFormat="1" ht="14.25" x14ac:dyDescent="0.2">
      <c r="A93" s="37" t="s">
        <v>10</v>
      </c>
      <c r="B93" s="159"/>
      <c r="C93" s="159"/>
      <c r="D93" s="159"/>
      <c r="E93" s="160"/>
    </row>
    <row r="94" spans="1:7" s="102" customFormat="1" x14ac:dyDescent="0.2">
      <c r="A94" s="41" t="s">
        <v>65</v>
      </c>
      <c r="B94" s="161" t="s">
        <v>21</v>
      </c>
      <c r="C94" s="161" t="s">
        <v>11</v>
      </c>
      <c r="D94" s="161">
        <f>E94</f>
        <v>47097.468000000001</v>
      </c>
      <c r="E94" s="162">
        <f>SUM(E15:E92)*10%</f>
        <v>47097.468000000001</v>
      </c>
    </row>
    <row r="95" spans="1:7" x14ac:dyDescent="0.25">
      <c r="A95" s="254" t="s">
        <v>24</v>
      </c>
      <c r="B95" s="255"/>
      <c r="C95" s="255"/>
      <c r="D95" s="256"/>
      <c r="E95" s="166">
        <f>F92+E94</f>
        <v>518072.14799999999</v>
      </c>
    </row>
    <row r="96" spans="1:7" x14ac:dyDescent="0.25">
      <c r="A96" s="241"/>
      <c r="B96" s="241"/>
      <c r="C96" s="241"/>
      <c r="D96" s="241"/>
      <c r="E96" s="241"/>
    </row>
    <row r="97" spans="1:6" x14ac:dyDescent="0.25">
      <c r="A97" s="241"/>
      <c r="B97" s="241"/>
      <c r="C97" s="241"/>
      <c r="D97" s="241"/>
      <c r="E97" s="241"/>
    </row>
    <row r="98" spans="1:6" s="179" customFormat="1" ht="21.75" customHeight="1" x14ac:dyDescent="0.25">
      <c r="A98" s="257" t="s">
        <v>414</v>
      </c>
      <c r="B98" s="257"/>
      <c r="C98" s="257"/>
      <c r="D98" s="257"/>
      <c r="E98" s="177">
        <f>E95</f>
        <v>518072.14799999999</v>
      </c>
      <c r="F98" s="178"/>
    </row>
    <row r="99" spans="1:6" s="179" customFormat="1" ht="20.25" customHeight="1" x14ac:dyDescent="0.25">
      <c r="A99" s="258" t="s">
        <v>419</v>
      </c>
      <c r="B99" s="258"/>
      <c r="C99" s="258"/>
      <c r="D99" s="258"/>
      <c r="E99" s="258"/>
      <c r="F99" s="180"/>
    </row>
    <row r="100" spans="1:6" s="179" customFormat="1" ht="24.75" customHeight="1" x14ac:dyDescent="0.25">
      <c r="A100" s="257" t="s">
        <v>322</v>
      </c>
      <c r="B100" s="257"/>
      <c r="C100" s="257"/>
      <c r="D100" s="257"/>
      <c r="E100" s="257"/>
      <c r="F100" s="181"/>
    </row>
    <row r="101" spans="1:6" s="179" customFormat="1" ht="24" customHeight="1" x14ac:dyDescent="0.25">
      <c r="A101" s="257" t="s">
        <v>323</v>
      </c>
      <c r="B101" s="257"/>
      <c r="C101" s="257"/>
      <c r="D101" s="257"/>
      <c r="E101" s="257"/>
      <c r="F101" s="181"/>
    </row>
    <row r="102" spans="1:6" s="179" customFormat="1" ht="30.75" customHeight="1" x14ac:dyDescent="0.25">
      <c r="A102" s="257" t="s">
        <v>324</v>
      </c>
      <c r="B102" s="257"/>
      <c r="C102" s="257"/>
      <c r="D102" s="257"/>
      <c r="E102" s="257"/>
      <c r="F102" s="181"/>
    </row>
    <row r="103" spans="1:6" s="179" customFormat="1" x14ac:dyDescent="0.25">
      <c r="A103" s="182"/>
      <c r="B103" s="182"/>
      <c r="C103" s="182"/>
      <c r="D103" s="182"/>
      <c r="E103" s="182"/>
      <c r="F103" s="182"/>
    </row>
    <row r="104" spans="1:6" s="179" customFormat="1" ht="24.75" customHeight="1" x14ac:dyDescent="0.25">
      <c r="A104" s="257" t="s">
        <v>413</v>
      </c>
      <c r="B104" s="257"/>
      <c r="C104" s="257"/>
      <c r="D104" s="257"/>
      <c r="E104" s="257"/>
      <c r="F104" s="181"/>
    </row>
    <row r="105" spans="1:6" ht="18.75" customHeight="1" x14ac:dyDescent="0.25">
      <c r="A105" s="173" t="s">
        <v>373</v>
      </c>
      <c r="B105" s="173"/>
      <c r="C105" s="173"/>
      <c r="D105" s="173"/>
      <c r="E105" s="173"/>
    </row>
    <row r="106" spans="1:6" ht="24.75" customHeight="1" x14ac:dyDescent="0.25">
      <c r="A106" s="173" t="s">
        <v>415</v>
      </c>
      <c r="B106" s="173"/>
      <c r="C106" s="173"/>
      <c r="D106" s="173"/>
      <c r="E106" s="173"/>
    </row>
    <row r="107" spans="1:6" ht="10.5" customHeight="1" x14ac:dyDescent="0.25">
      <c r="B107" s="173"/>
      <c r="C107" s="173"/>
      <c r="D107" s="173" t="s">
        <v>26</v>
      </c>
      <c r="E107" s="173"/>
    </row>
    <row r="108" spans="1:6" x14ac:dyDescent="0.25">
      <c r="A108" s="241"/>
      <c r="B108" s="241"/>
      <c r="C108" s="241"/>
      <c r="D108" s="241"/>
      <c r="E108" s="241"/>
    </row>
    <row r="109" spans="1:6" x14ac:dyDescent="0.25">
      <c r="A109" s="241" t="s">
        <v>325</v>
      </c>
      <c r="B109" s="241"/>
      <c r="C109" s="241"/>
      <c r="D109" s="241"/>
      <c r="E109" s="241"/>
    </row>
    <row r="110" spans="1:6" ht="10.5" customHeight="1" x14ac:dyDescent="0.25">
      <c r="B110" s="241"/>
      <c r="C110" s="241"/>
      <c r="D110" s="241" t="s">
        <v>26</v>
      </c>
      <c r="E110" s="241"/>
    </row>
  </sheetData>
  <mergeCells count="35">
    <mergeCell ref="A109:E109"/>
    <mergeCell ref="B110:C110"/>
    <mergeCell ref="D110:E110"/>
    <mergeCell ref="A1:E1"/>
    <mergeCell ref="A84:D84"/>
    <mergeCell ref="A86:D86"/>
    <mergeCell ref="A88:D88"/>
    <mergeCell ref="A90:D90"/>
    <mergeCell ref="A24:D24"/>
    <mergeCell ref="A26:D26"/>
    <mergeCell ref="A28:D28"/>
    <mergeCell ref="A14:D14"/>
    <mergeCell ref="A108:E108"/>
    <mergeCell ref="A2:D2"/>
    <mergeCell ref="A3:D3"/>
    <mergeCell ref="A16:D16"/>
    <mergeCell ref="A95:D95"/>
    <mergeCell ref="A102:E102"/>
    <mergeCell ref="A104:E104"/>
    <mergeCell ref="A96:E96"/>
    <mergeCell ref="A97:E97"/>
    <mergeCell ref="A99:E99"/>
    <mergeCell ref="A100:E100"/>
    <mergeCell ref="A101:E101"/>
    <mergeCell ref="A98:D98"/>
    <mergeCell ref="A4:D4"/>
    <mergeCell ref="A5:E5"/>
    <mergeCell ref="A6:E6"/>
    <mergeCell ref="A7:E7"/>
    <mergeCell ref="A56:D56"/>
    <mergeCell ref="A8:E8"/>
    <mergeCell ref="A9:E9"/>
    <mergeCell ref="A10:E10"/>
    <mergeCell ref="A11:E11"/>
    <mergeCell ref="A12:E12"/>
  </mergeCells>
  <pageMargins left="0.31496062992125984" right="0.31496062992125984" top="0.15748031496062992" bottom="0.15748031496062992" header="0" footer="0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2022-04-10T14:39:49Z</dcterms:modified>
</cp:coreProperties>
</file>