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2" yWindow="-12" windowWidth="15972" windowHeight="11928" firstSheet="1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Акт!$A$1:$E$131</definedName>
    <definedName name="_xlnm.Print_Area" localSheetId="3">'Акт (2)'!$A$1:$E$143</definedName>
    <definedName name="_xlnm.Print_Area" localSheetId="9">акт21!$A$1:$E$115</definedName>
    <definedName name="_xlnm.Print_Area" localSheetId="1">Бюджет!$A$1:$D$42</definedName>
    <definedName name="_xlnm.Print_Area" localSheetId="7">Лист1!$A$3:$E$126</definedName>
    <definedName name="_xlnm.Print_Area" localSheetId="5">Лист3!$A$2:$E$119</definedName>
  </definedNames>
  <calcPr calcId="145621"/>
</workbook>
</file>

<file path=xl/calcChain.xml><?xml version="1.0" encoding="utf-8"?>
<calcChain xmlns="http://schemas.openxmlformats.org/spreadsheetml/2006/main">
  <c r="D17" i="10" l="1"/>
  <c r="E23" i="10"/>
  <c r="F97" i="10" l="1"/>
  <c r="E24" i="10" l="1"/>
  <c r="E80" i="10" l="1"/>
  <c r="B80" i="10"/>
  <c r="E99" i="10" l="1"/>
  <c r="XFD97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76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63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31" i="10"/>
  <c r="D21" i="10"/>
  <c r="D20" i="10"/>
  <c r="D97" i="10"/>
  <c r="D96" i="10"/>
  <c r="D94" i="10"/>
  <c r="D92" i="10"/>
  <c r="D90" i="10"/>
  <c r="D62" i="10"/>
  <c r="D29" i="10"/>
  <c r="D27" i="10"/>
  <c r="D25" i="10"/>
  <c r="D24" i="10"/>
  <c r="D23" i="10"/>
  <c r="D22" i="10"/>
  <c r="D19" i="10"/>
  <c r="D18" i="10"/>
  <c r="F18" i="9"/>
  <c r="F22" i="9" s="1"/>
  <c r="F14" i="9"/>
  <c r="E100" i="10" l="1"/>
  <c r="F25" i="9"/>
  <c r="D99" i="10"/>
  <c r="D100" i="8"/>
  <c r="D102" i="8"/>
  <c r="D103" i="8"/>
  <c r="D105" i="8"/>
  <c r="D106" i="8"/>
  <c r="D107" i="8"/>
  <c r="D108" i="8"/>
  <c r="D98" i="8"/>
  <c r="D93" i="8"/>
  <c r="D70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2" i="8"/>
  <c r="D63" i="8"/>
  <c r="D64" i="8"/>
  <c r="D65" i="8"/>
  <c r="D66" i="8"/>
  <c r="D67" i="8"/>
  <c r="D68" i="8"/>
  <c r="D69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4" i="8"/>
  <c r="D95" i="8"/>
  <c r="D96" i="8"/>
  <c r="D35" i="8"/>
  <c r="D23" i="8"/>
  <c r="D20" i="8"/>
  <c r="D21" i="8"/>
  <c r="D22" i="8"/>
  <c r="D24" i="8"/>
  <c r="D25" i="8"/>
  <c r="D27" i="8"/>
  <c r="D29" i="8"/>
  <c r="D31" i="8"/>
  <c r="D33" i="8"/>
  <c r="D19" i="8"/>
  <c r="E103" i="10" l="1"/>
  <c r="F23" i="9" s="1"/>
  <c r="F24" i="9" s="1"/>
  <c r="E110" i="8"/>
  <c r="D110" i="8" s="1"/>
  <c r="A104" i="10"/>
  <c r="E111" i="8" l="1"/>
  <c r="F23" i="7" s="1"/>
  <c r="F19" i="7"/>
  <c r="F15" i="7"/>
  <c r="F18" i="7"/>
  <c r="F22" i="7" s="1"/>
  <c r="F14" i="7"/>
  <c r="F24" i="7" l="1"/>
  <c r="F25" i="7"/>
  <c r="E20" i="3" l="1"/>
  <c r="E104" i="3" s="1"/>
  <c r="F19" i="6" l="1"/>
  <c r="F15" i="6"/>
  <c r="D104" i="3"/>
  <c r="D101" i="3"/>
  <c r="D99" i="3"/>
  <c r="D97" i="3"/>
  <c r="D83" i="3"/>
  <c r="D19" i="3"/>
  <c r="D20" i="3"/>
  <c r="D21" i="3"/>
  <c r="D23" i="3"/>
  <c r="D25" i="3"/>
  <c r="D27" i="3"/>
  <c r="D28" i="3"/>
  <c r="D17" i="3"/>
  <c r="D63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D55" i="3"/>
  <c r="D56" i="3"/>
  <c r="D57" i="3"/>
  <c r="D59" i="3"/>
  <c r="D60" i="3"/>
  <c r="D61" i="3"/>
  <c r="D62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4" i="3"/>
  <c r="D85" i="3"/>
  <c r="D86" i="3"/>
  <c r="D87" i="3"/>
  <c r="D88" i="3"/>
  <c r="D89" i="3"/>
  <c r="D90" i="3"/>
  <c r="D91" i="3"/>
  <c r="D92" i="3"/>
  <c r="D93" i="3"/>
  <c r="D94" i="3"/>
  <c r="D95" i="3"/>
  <c r="D30" i="3"/>
  <c r="F18" i="6"/>
  <c r="F14" i="6"/>
  <c r="F22" i="6"/>
  <c r="E105" i="3" l="1"/>
  <c r="F23" i="6" s="1"/>
  <c r="F24" i="6" s="1"/>
  <c r="F25" i="6"/>
  <c r="D118" i="5"/>
  <c r="D120" i="5"/>
  <c r="D121" i="5"/>
  <c r="D123" i="5"/>
  <c r="D116" i="5"/>
  <c r="D111" i="5"/>
  <c r="D98" i="5"/>
  <c r="D82" i="5"/>
  <c r="D80" i="5"/>
  <c r="D75" i="5"/>
  <c r="D57" i="5"/>
  <c r="E39" i="5"/>
  <c r="E125" i="5" s="1"/>
  <c r="E126" i="5" s="1"/>
  <c r="F24" i="4" s="1"/>
  <c r="D30" i="5"/>
  <c r="D32" i="5"/>
  <c r="D34" i="5"/>
  <c r="D36" i="5"/>
  <c r="D29" i="5"/>
  <c r="D12" i="5"/>
  <c r="D11" i="5"/>
  <c r="D7" i="5"/>
  <c r="D10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38" i="5"/>
  <c r="D40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8" i="5"/>
  <c r="D59" i="5"/>
  <c r="D60" i="5"/>
  <c r="D61" i="5"/>
  <c r="D62" i="5"/>
  <c r="D63" i="5"/>
  <c r="D64" i="5"/>
  <c r="D65" i="5"/>
  <c r="D66" i="5"/>
  <c r="D67" i="5"/>
  <c r="D69" i="5"/>
  <c r="D70" i="5"/>
  <c r="D71" i="5"/>
  <c r="D72" i="5"/>
  <c r="D73" i="5"/>
  <c r="D74" i="5"/>
  <c r="D76" i="5"/>
  <c r="D77" i="5"/>
  <c r="D78" i="5"/>
  <c r="D84" i="5"/>
  <c r="D85" i="5"/>
  <c r="D86" i="5"/>
  <c r="D87" i="5"/>
  <c r="D88" i="5"/>
  <c r="D89" i="5"/>
  <c r="D90" i="5"/>
  <c r="D92" i="5"/>
  <c r="D93" i="5"/>
  <c r="D94" i="5"/>
  <c r="D95" i="5"/>
  <c r="D96" i="5"/>
  <c r="D97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2" i="5"/>
  <c r="D113" i="5"/>
  <c r="D114" i="5"/>
  <c r="D9" i="5"/>
  <c r="D39" i="5" l="1"/>
  <c r="D125" i="5"/>
  <c r="F16" i="4"/>
  <c r="F15" i="4" s="1"/>
  <c r="F13" i="4"/>
  <c r="F19" i="4"/>
  <c r="F23" i="4" l="1"/>
  <c r="F25" i="4" s="1"/>
  <c r="F26" i="4"/>
  <c r="B33" i="2" l="1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C35" i="2"/>
  <c r="E113" i="1" s="1"/>
  <c r="D35" i="2"/>
  <c r="E114" i="1" l="1"/>
  <c r="B34" i="2"/>
  <c r="B35" i="2" s="1"/>
  <c r="E36" i="2" s="1"/>
  <c r="D99" i="1"/>
  <c r="D23" i="1"/>
  <c r="D19" i="1"/>
  <c r="D89" i="1"/>
  <c r="D90" i="1"/>
  <c r="D88" i="1"/>
  <c r="D113" i="1"/>
  <c r="D111" i="1"/>
  <c r="D109" i="1"/>
  <c r="D107" i="1"/>
  <c r="D106" i="1"/>
  <c r="D104" i="1"/>
  <c r="D103" i="1"/>
  <c r="D102" i="1"/>
  <c r="D101" i="1"/>
  <c r="D100" i="1"/>
  <c r="D98" i="1"/>
  <c r="D97" i="1"/>
  <c r="D96" i="1"/>
  <c r="D95" i="1"/>
  <c r="D94" i="1"/>
  <c r="D93" i="1"/>
  <c r="D92" i="1"/>
  <c r="D91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69" i="1"/>
  <c r="D68" i="1"/>
  <c r="D66" i="1"/>
  <c r="D64" i="1"/>
  <c r="D62" i="1"/>
  <c r="D61" i="1"/>
  <c r="D60" i="1"/>
  <c r="D59" i="1"/>
  <c r="D58" i="1"/>
  <c r="D57" i="1"/>
  <c r="D56" i="1"/>
  <c r="D55" i="1"/>
  <c r="D54" i="1"/>
  <c r="D53" i="1"/>
  <c r="D52" i="1"/>
  <c r="D51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0" i="1"/>
  <c r="D28" i="1"/>
  <c r="D27" i="1"/>
  <c r="D26" i="1"/>
  <c r="D25" i="1"/>
  <c r="D21" i="1"/>
  <c r="D18" i="1"/>
  <c r="D17" i="1"/>
  <c r="D16" i="1"/>
  <c r="D15" i="1"/>
  <c r="D14" i="1"/>
  <c r="D13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<sst xmlns="http://schemas.openxmlformats.org/spreadsheetml/2006/main" count="1372" uniqueCount="474">
  <si>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</si>
  <si>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</si>
  <si>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</si>
  <si>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</si>
  <si>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</si>
  <si>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</si>
  <si>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</si>
  <si>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</si>
  <si>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</si>
  <si>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</si>
  <si>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</si>
  <si>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</si>
  <si>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</si>
  <si>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</si>
  <si>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</si>
  <si>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</si>
  <si>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</si>
  <si>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</si>
  <si>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</si>
  <si>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</si>
  <si>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</si>
  <si>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</si>
  <si>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</si>
  <si>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</si>
  <si>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</si>
  <si>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</si>
  <si>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</si>
  <si>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</si>
  <si>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</si>
  <si>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</si>
  <si>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</si>
  <si>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</si>
  <si>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</si>
  <si>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</si>
  <si>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</si>
  <si>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</si>
  <si>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</si>
  <si>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</si>
  <si>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</si>
  <si>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</si>
  <si>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</si>
  <si>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</si>
  <si>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</si>
  <si>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</si>
  <si>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</si>
  <si>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</si>
  <si>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</si>
  <si>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</si>
  <si>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</si>
  <si>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</si>
  <si>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</si>
  <si>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</si>
  <si>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</si>
  <si>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</si>
  <si>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</si>
  <si>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</si>
  <si>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</si>
  <si>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</si>
  <si>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</si>
  <si>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</si>
  <si>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</si>
  <si>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</si>
  <si>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</si>
  <si>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</si>
  <si>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</si>
  <si>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</si>
  <si>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</si>
  <si>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</si>
  <si>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</si>
  <si>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</si>
  <si>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</si>
  <si>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</si>
  <si>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 xml:space="preserve">     Услуги а/вышки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</si>
  <si>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</si>
  <si>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</si>
  <si>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Очистка кровли от снега толщ. 10 см, сбивание сосулей</t>
  </si>
  <si>
    <t>1 м 2 основания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</si>
  <si>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</si>
  <si>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</si>
  <si>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</si>
  <si>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</si>
  <si>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</si>
  <si>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</si>
  <si>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</si>
  <si>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>Обслуживание ОДПУ</t>
  </si>
  <si>
    <t xml:space="preserve">     Техническое обслуживание ОДПУ</t>
  </si>
  <si>
    <t>Ежемесячно</t>
  </si>
  <si>
    <t xml:space="preserve">     Вывоз листвы и смета</t>
  </si>
  <si>
    <t>м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</si>
  <si>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</si>
  <si>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</si>
  <si>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</si>
  <si>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</si>
  <si>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</si>
  <si>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</si>
  <si>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Смена стекол в деревянных переплетах при площади стекла  до: 0,25 м</t>
  </si>
  <si>
    <t>100 м2</t>
  </si>
  <si>
    <t>ГВС на содержание общ. имущества</t>
  </si>
  <si>
    <t>Отведение сточных вод на содержание общ. им-ва</t>
  </si>
  <si>
    <t>Техническое обслуживание нежилых помещений</t>
  </si>
  <si>
    <t>ХВС на содержание общ. имущества</t>
  </si>
  <si>
    <t>Электрическая энергия на содержание общ. имущества</t>
  </si>
  <si>
    <t>Резерв на 01.01.2017 г.</t>
  </si>
  <si>
    <t>Аренда общего имущества МКД</t>
  </si>
  <si>
    <t>Изготовление плана благоустройства</t>
  </si>
  <si>
    <t>Расходы на истребование задолженности по оплате жилых помещений</t>
  </si>
  <si>
    <t xml:space="preserve">     Изготовление плана благоустройства</t>
  </si>
  <si>
    <t>1 стояк</t>
  </si>
  <si>
    <t xml:space="preserve">     Опрессовка ТУ диаметром: до 100 мм</t>
  </si>
  <si>
    <t xml:space="preserve">     Подготовка элеваторного узла Д-80 к зиме</t>
  </si>
  <si>
    <t>100 приборов</t>
  </si>
  <si>
    <t>10 шт.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</si>
  <si>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</si>
  <si>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</si>
  <si>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кровли, чердака, подъездов, подвального помещения -подготовка к зиме</t>
  </si>
  <si>
    <t xml:space="preserve">     Очистка кровли от снега толщ. 10 см, сбивание сосулей (вышка)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</si>
  <si>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</si>
  <si>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навесного замка</t>
  </si>
  <si>
    <t xml:space="preserve">     Укладка (установка) щитов</t>
  </si>
  <si>
    <t xml:space="preserve">     Истребование дебиторской задолженности</t>
  </si>
  <si>
    <t xml:space="preserve">     Изготовление щита из доски б/у</t>
  </si>
  <si>
    <t xml:space="preserve">     Ремонт обделок из листовой стали (парапета, карниза, отливов,  т.д)-(укрепление, промазка свищ.)</t>
  </si>
  <si>
    <t xml:space="preserve">     Ручная газовая резка круглой стали диаметром до 24 мм Срезка замка, кронштейна, штырей</t>
  </si>
  <si>
    <t>Вознаграждение председателю совета дома</t>
  </si>
  <si>
    <t>Обслуживание ВДГО</t>
  </si>
  <si>
    <t xml:space="preserve">     Разделка древесины мягких пород, полученной от валки леса, диам. стволов:более 32 см</t>
  </si>
  <si>
    <t xml:space="preserve">     Очистка канализационного стояка от наледи</t>
  </si>
  <si>
    <t xml:space="preserve">     Изоляция трубопровода матами с совмещенным покрывным  слоем</t>
  </si>
  <si>
    <t>1 м3</t>
  </si>
  <si>
    <t xml:space="preserve">     Демонтаж-монтаж частей канализационных вытяжек</t>
  </si>
  <si>
    <t xml:space="preserve">     Улучшенная окраска масляными составами по дереву: доски объявлений</t>
  </si>
  <si>
    <t xml:space="preserve">     Установка досок объявлений с изготовлением</t>
  </si>
  <si>
    <t>1 рама</t>
  </si>
  <si>
    <t xml:space="preserve">     Осмотр системы центрального отопления, устройств в чердачных и подвальных помещениях.</t>
  </si>
  <si>
    <t xml:space="preserve">     Устранение засоров санитарных приборов</t>
  </si>
  <si>
    <t>1 прибор</t>
  </si>
  <si>
    <t>100 м бревен, брусьев и д</t>
  </si>
  <si>
    <t xml:space="preserve">     Ремонт подъездов и тамбуров</t>
  </si>
  <si>
    <t xml:space="preserve">     Устройство и разборка неинвентарных лесов</t>
  </si>
  <si>
    <t>АКТ № 76/7-2017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</si>
  <si>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7 квартала 76.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</si>
  <si>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</si>
  <si>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Окраска песочницы</t>
  </si>
  <si>
    <t xml:space="preserve">     Очистка вручную поверхности фасадов от перхлорвиниловых и масляных красок: с люлей</t>
  </si>
  <si>
    <t xml:space="preserve">     Разделка древесины мягких пород, полученной от валки леса, диам. стволов: до 16 см</t>
  </si>
  <si>
    <t xml:space="preserve">     Ремонт качели-балансир</t>
  </si>
  <si>
    <t xml:space="preserve">     Ремонт металлических ограждений: средний</t>
  </si>
  <si>
    <t xml:space="preserve">     Ремонт песочницы</t>
  </si>
  <si>
    <t xml:space="preserve">     Установка дорожного знака</t>
  </si>
  <si>
    <t xml:space="preserve">     Герметизация крышек канализационных ревизий</t>
  </si>
  <si>
    <t xml:space="preserve">     Смена поплавка (клапана) смывного бачка</t>
  </si>
  <si>
    <t xml:space="preserve">     Осмотр квартир (вентиляция)</t>
  </si>
  <si>
    <t xml:space="preserve">     Проверка исправности канализационных вытяжек (по жалобе)</t>
  </si>
  <si>
    <t>1000 м3 здания, 100 приб.</t>
  </si>
  <si>
    <t xml:space="preserve">     Окраска кузбасслаком поверхностей труб: стальных за 1 раз</t>
  </si>
  <si>
    <t xml:space="preserve">     Заделка выбоин в цементных полах площадью до: 0,5 м2</t>
  </si>
  <si>
    <t>100 мест</t>
  </si>
  <si>
    <t xml:space="preserve">     Заделка выбоин в цементных полах площадью до: 1,0 м2</t>
  </si>
  <si>
    <t xml:space="preserve">     Замена наличников с изготовлением</t>
  </si>
  <si>
    <t>1 м изделий</t>
  </si>
  <si>
    <t xml:space="preserve">     Зачистка деревянных поручней наждачной бумагой</t>
  </si>
  <si>
    <t xml:space="preserve">     Монтаж аншлагов, стенда, вывески, доски объявления и т.д.</t>
  </si>
  <si>
    <t xml:space="preserve">     Окраска цоколя: цементная</t>
  </si>
  <si>
    <t xml:space="preserve">     Острожка брусьев и досок с одной стороны при ширине острожки до 100мм</t>
  </si>
  <si>
    <t xml:space="preserve">     Очистка чердачного перекрытия от шлака</t>
  </si>
  <si>
    <t xml:space="preserve">     Перенавеска дверного полотна с подгонкой</t>
  </si>
  <si>
    <t xml:space="preserve">     Приготовление растворов вручную.</t>
  </si>
  <si>
    <t xml:space="preserve">     Простая окраска масляными составами: полов</t>
  </si>
  <si>
    <t xml:space="preserve">     Протравка фасадов: простых с люлек</t>
  </si>
  <si>
    <t xml:space="preserve">     Разборка покрытий полов: из плиток</t>
  </si>
  <si>
    <t xml:space="preserve">     Ремонт оконных переплетов с заменой брусков: с изготовлением элементов по размеру и профилю</t>
  </si>
  <si>
    <t xml:space="preserve">     Ремонт подъездов</t>
  </si>
  <si>
    <t xml:space="preserve">     Ремонт цоколя, приямков</t>
  </si>
  <si>
    <t xml:space="preserve">     Ремонт штукатурки гладких фасадов по камню и бетону с люлек: на каждые следущие 10 мм толщ 61-10-1</t>
  </si>
  <si>
    <t xml:space="preserve">     Ремонт штукатурки гладких фасадов по камню и бетону с люлек: цем-изв раств S до 5м2 до 20 мм</t>
  </si>
  <si>
    <t xml:space="preserve">     Рыхление шлака на чердаке</t>
  </si>
  <si>
    <t xml:space="preserve">     Смена обделок из листовой стали, примыканий: к деревянным стенам</t>
  </si>
  <si>
    <t xml:space="preserve">     Установка подвального окна с изготовлением, остеклением, окраской</t>
  </si>
  <si>
    <t xml:space="preserve">     Установка почтовых ящиков</t>
  </si>
  <si>
    <t xml:space="preserve">     Устройство перильного ограждения крыльца Д-32</t>
  </si>
  <si>
    <t xml:space="preserve">     Устройство поручня Д-25 (на 1 м.п.)</t>
  </si>
  <si>
    <t xml:space="preserve">     Устройство стяжек полов входов в подвал, приямков, крылец: бетонных толщиной 20 мм</t>
  </si>
  <si>
    <t xml:space="preserve">     Утепление покрытий: шлаком</t>
  </si>
  <si>
    <t>Задолженность по оплате за содержание и текущий ремонт на 01.01.2018 г. -  305 275,63 руб.</t>
  </si>
  <si>
    <t>Отчет по бюджету № 76/7-2017</t>
  </si>
  <si>
    <t xml:space="preserve">Корректировка бюджета за 2016 год </t>
  </si>
  <si>
    <t>Резерв (доходы за минусом расходов) на  01.01.2018 г. -  121 544,90 руб.</t>
  </si>
  <si>
    <t>на общую сумму 788 375,17 руб. (Семьсот восемьдесят восемь тысяч триста семьдесят пять рублей 17 копеек).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</si>
  <si>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</si>
  <si>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</si>
  <si>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</si>
  <si>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</si>
  <si>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</si>
  <si>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</si>
  <si>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</si>
  <si>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</si>
  <si>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</si>
  <si>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</si>
  <si>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</si>
  <si>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</si>
  <si>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</si>
  <si>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</si>
  <si>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</si>
  <si>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</si>
  <si>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</si>
  <si>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</si>
  <si>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</si>
  <si>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</si>
  <si>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</si>
  <si>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</si>
  <si>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</si>
  <si>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</si>
  <si>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</si>
  <si>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</si>
  <si>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76/7-2018</t>
  </si>
  <si>
    <t>Корректировка бюджета за 2017 год</t>
  </si>
  <si>
    <t xml:space="preserve">     Санитарная обработка деревьев</t>
  </si>
  <si>
    <t xml:space="preserve">     Вывозка порубочных остатков на расстояние 22 км (класс груза 3)</t>
  </si>
  <si>
    <t>т</t>
  </si>
  <si>
    <t xml:space="preserve">     Завоз песка, ПГС, щебня, земли</t>
  </si>
  <si>
    <t xml:space="preserve">     Окраска бельевого столба на 1 раз</t>
  </si>
  <si>
    <t xml:space="preserve">     Окраска деревянного домика-песочницы</t>
  </si>
  <si>
    <t xml:space="preserve">     Окраска известковыми составами: по кирпичу и бетону (бордюр. столбики, столбы)</t>
  </si>
  <si>
    <t xml:space="preserve">     Окраска качели-балансир</t>
  </si>
  <si>
    <t xml:space="preserve">     Окраска колес колером (прим)</t>
  </si>
  <si>
    <t xml:space="preserve">     Окраска МАФ по дереву</t>
  </si>
  <si>
    <t xml:space="preserve">     Окраска скамейки без спинки</t>
  </si>
  <si>
    <t xml:space="preserve">     Окраска скамейки со спинкой</t>
  </si>
  <si>
    <t xml:space="preserve">     Окраска урны</t>
  </si>
  <si>
    <t xml:space="preserve">     Окраска шведской стенки (малая)</t>
  </si>
  <si>
    <t xml:space="preserve">     Погрузка порубочных остатков</t>
  </si>
  <si>
    <t xml:space="preserve">     Устройство скамейки со спинки и с окраской</t>
  </si>
  <si>
    <t xml:space="preserve">     Утилизация ТБО</t>
  </si>
  <si>
    <t xml:space="preserve">     Вознаграждение председателю совета дома</t>
  </si>
  <si>
    <t xml:space="preserve">     Вознаграждение председателю совета дома 2017 год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</si>
  <si>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</si>
  <si>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</si>
  <si>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</si>
  <si>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</si>
  <si>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 xml:space="preserve">     Замена светильника в тамбуре</t>
  </si>
  <si>
    <t xml:space="preserve">     Устройство прожектрора с фотореле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</si>
  <si>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</si>
  <si>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</si>
  <si>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</si>
  <si>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 xml:space="preserve">     Осмотр выпусков канализации  (засоры, подпоры) прим.</t>
  </si>
  <si>
    <t xml:space="preserve">     Осмотр, проверка работы приборов ИТП</t>
  </si>
  <si>
    <t xml:space="preserve">     Перезапуск системы отопления с регулировкой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</si>
  <si>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</si>
  <si>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</si>
  <si>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 xml:space="preserve">     Промывка выпусков канализации (устранение засора)</t>
  </si>
  <si>
    <t xml:space="preserve">     Регулировка системы отопления</t>
  </si>
  <si>
    <t xml:space="preserve">     Ремонт смесителя без душа</t>
  </si>
  <si>
    <t xml:space="preserve">     Ремонт смывных бачков типа "Компакт"</t>
  </si>
  <si>
    <t xml:space="preserve">     Смена заглушек на обратный клапан АЭРАТОР диаметром: до 50 мм</t>
  </si>
  <si>
    <t xml:space="preserve">     Снятие замеров температуры воздуха в квартире</t>
  </si>
  <si>
    <t>1 замер</t>
  </si>
  <si>
    <t xml:space="preserve">     Снятие замеров температуры ГВС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</si>
  <si>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</si>
  <si>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</si>
  <si>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Закрытие подъездного окна</t>
  </si>
  <si>
    <t xml:space="preserve">     Осмотр подъезда</t>
  </si>
  <si>
    <t xml:space="preserve">     Очистка  кровли от снега, сбивание сосулей</t>
  </si>
  <si>
    <t xml:space="preserve">     Очистка чердака от снега</t>
  </si>
  <si>
    <t xml:space="preserve">     Плановые проверки вентиляционных каналов и оголовков</t>
  </si>
  <si>
    <t xml:space="preserve">     Смена дверных приборов: петли</t>
  </si>
  <si>
    <t xml:space="preserve">     Смена дверных приборов: пружин</t>
  </si>
  <si>
    <t xml:space="preserve">     Осмотр замеры рамок холодной воды</t>
  </si>
  <si>
    <t>чел.-ч</t>
  </si>
  <si>
    <t xml:space="preserve">     Очистка фильтра от накипи (отложений)</t>
  </si>
  <si>
    <t xml:space="preserve">     Прокладка трубопроводов канализационных из полиэтиленовых труб</t>
  </si>
  <si>
    <t xml:space="preserve">     Разборка трубопровода из чугунных канализационных труб. диаметром 50мм</t>
  </si>
  <si>
    <t xml:space="preserve">     Смена вентилей Д-15</t>
  </si>
  <si>
    <t xml:space="preserve">     Смена отдельных участков внутренних чугунных канализационных выпусков д.: 50мм</t>
  </si>
  <si>
    <t>1 участок</t>
  </si>
  <si>
    <t xml:space="preserve">     Установка заглушек на трубопроводах д. до 50мм</t>
  </si>
  <si>
    <t xml:space="preserve">     Демонтаж п/ящиков (1 блок, 4 секции)</t>
  </si>
  <si>
    <t xml:space="preserve">     Железнение цементных покрытий</t>
  </si>
  <si>
    <t xml:space="preserve">     Замена почтовых ящиков</t>
  </si>
  <si>
    <t xml:space="preserve">     Обрамление ступеней угловой сталью</t>
  </si>
  <si>
    <t xml:space="preserve">     Окраска маслянными составами ранее окрашенных метал-х ешеток и оград без рельефа: за 1 раз черд лест</t>
  </si>
  <si>
    <t xml:space="preserve">     Окраска масляными составами  по дереву: доски объявления</t>
  </si>
  <si>
    <t xml:space="preserve">     Приготовление тяжелого бетона: на гравии класса В20 (М250)</t>
  </si>
  <si>
    <t>100 м3</t>
  </si>
  <si>
    <t xml:space="preserve">     Разборка покрытий полов: цементных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</si>
  <si>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</si>
  <si>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крыльца цементным раствором площадью заделки: до 0,5 м2</t>
  </si>
  <si>
    <t xml:space="preserve">     Ремонт металлических ограждений.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</si>
  <si>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</si>
  <si>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отдельных мест скатной кровли (материалом Технониколь)</t>
  </si>
  <si>
    <t xml:space="preserve">     Ремонт существующего крыльца железобетоном</t>
  </si>
  <si>
    <t xml:space="preserve">     Ремонт тамбура</t>
  </si>
  <si>
    <t xml:space="preserve">     Ремонт, укрепление перегородки</t>
  </si>
  <si>
    <t xml:space="preserve">     Устройство: трапов ходовых на крыльце</t>
  </si>
  <si>
    <t>100 п. м ходов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</si>
  <si>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</si>
  <si>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</si>
  <si>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</si>
  <si>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1 дерево</t>
  </si>
  <si>
    <t>По договору</t>
  </si>
  <si>
    <t>По плану</t>
  </si>
  <si>
    <t>По смете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</si>
  <si>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</si>
  <si>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</si>
  <si>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</si>
  <si>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672 819.32 руб. (Шестьсот семьдесят две тысячи восемьсот девятнадцать рублей 32 копейки)</t>
  </si>
  <si>
    <t>АКТ № 76/7-2018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</si>
  <si>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</si>
  <si>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</si>
  <si>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</si>
  <si>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</si>
  <si>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</si>
  <si>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</si>
  <si>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</si>
  <si>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</si>
  <si>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</si>
  <si>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</si>
  <si>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</si>
  <si>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</si>
  <si>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</si>
  <si>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</si>
  <si>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</si>
  <si>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</si>
  <si>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</si>
  <si>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</si>
  <si>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</si>
  <si>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</si>
  <si>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Демонтаж-монтаж смесителей: без душевой сетки</t>
  </si>
  <si>
    <t xml:space="preserve">     Регулировка КОРАЛЛа накидной гайкой, проверка работоспособности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</si>
  <si>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</si>
  <si>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32 мм</t>
  </si>
  <si>
    <t xml:space="preserve">     Смена резиновых манжет на раструбе канализационной трубы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</si>
  <si>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</si>
  <si>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</si>
  <si>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</si>
  <si>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</si>
  <si>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</si>
  <si>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Осмотр системы центрального отопления, устройства в чердачных и подвальных помещениях</t>
  </si>
  <si>
    <t xml:space="preserve">     Осмотр, проверка работы приборов ИТП, РХВ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</si>
  <si>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</si>
  <si>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</si>
  <si>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</si>
  <si>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</si>
  <si>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</si>
  <si>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аншлагов над подъездами</t>
  </si>
  <si>
    <t xml:space="preserve">     Демонтаж покрытия козырька из поликорбаната</t>
  </si>
  <si>
    <t xml:space="preserve">     Заделка подвальных окон: (изовером, пенопропиленом и тд)</t>
  </si>
  <si>
    <t>10 м2</t>
  </si>
  <si>
    <t xml:space="preserve">     Ремонт обделок из листовой стали конька шириной: до 0,7 м</t>
  </si>
  <si>
    <t xml:space="preserve">     Ремонт отдельных мест скатной кровли (материалом Ризолит)</t>
  </si>
  <si>
    <t xml:space="preserve">     Смена дверных приборов: шпингалеты</t>
  </si>
  <si>
    <t xml:space="preserve">     Смена частей канализационных вытяжек - трубы</t>
  </si>
  <si>
    <t xml:space="preserve">     Установка оконных приборов: ручек, навесов</t>
  </si>
  <si>
    <t xml:space="preserve">     Закрытие слуховых окон и люков выхода на кровлю</t>
  </si>
  <si>
    <t xml:space="preserve">     Осмотр квартир</t>
  </si>
  <si>
    <t xml:space="preserve">     Осмотр кровли, чердака, люков</t>
  </si>
  <si>
    <t xml:space="preserve">     Очистка  кровли от снега, сбивание сосулей вышка</t>
  </si>
  <si>
    <t>1 м 1 основания</t>
  </si>
  <si>
    <t xml:space="preserve">     Очистка воронки и колен от мусора, снега (вышка)</t>
  </si>
  <si>
    <t xml:space="preserve">     Очистка желобов от мусора: вручную (при расчете 1 кг. мусора = 3 м 1 желоба)</t>
  </si>
  <si>
    <t xml:space="preserve">     Очистка желобов от мусора: вручную (при расчете 1 кг. мусора = 3 м 1 желоба) - в.</t>
  </si>
  <si>
    <t xml:space="preserve">     Проверка исправности канализационных вытяжек</t>
  </si>
  <si>
    <t>1 кв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</si>
  <si>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</si>
  <si>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</si>
  <si>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задвижки</t>
  </si>
  <si>
    <t xml:space="preserve">     Смена оконных приборов: завертки форточные</t>
  </si>
  <si>
    <t xml:space="preserve">     Смена переходника фановой трубы</t>
  </si>
  <si>
    <t xml:space="preserve">     Укрепление дверных приборов: петли (шарниры), шпингалеты, ручки накладные</t>
  </si>
  <si>
    <t xml:space="preserve">     Монтаж покрытия козырька из поликарбоната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</si>
  <si>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</si>
  <si>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</si>
  <si>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</si>
  <si>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</si>
  <si>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76/7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</si>
  <si>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</si>
  <si>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</si>
  <si>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   ________________________________________      ____________________________________</t>
  </si>
  <si>
    <t>Отчет по бюджету № 76/7-2019</t>
  </si>
  <si>
    <t>Период: с 01.01.2019 по 31.12.2019 года.</t>
  </si>
  <si>
    <t>кор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</si>
  <si>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</si>
  <si>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492341.38 руб. (Четыреста девяносто две тысячи триста сорок один рубль 38 копеек)</t>
  </si>
  <si>
    <t xml:space="preserve">Исполнитель -           Директор ООО "ТРЭК" Плотников А.А. </t>
  </si>
  <si>
    <t>Отчет по бюджету № 76/7-2020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</si>
  <si>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</si>
  <si>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</si>
  <si>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</si>
  <si>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</si>
  <si>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</si>
  <si>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>Дезинсекция и дератизация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</si>
  <si>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</si>
  <si>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</si>
  <si>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Подчеканка раструбов канализационных труб диаметром: до 50 мм</t>
  </si>
  <si>
    <t xml:space="preserve">     Регулировка РТВЖ</t>
  </si>
  <si>
    <t xml:space="preserve">     Регулировка терморегулятора, проверка работоспособности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</si>
  <si>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</si>
  <si>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</si>
  <si>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</si>
  <si>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</si>
  <si>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</si>
  <si>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Перемотка радиаторной пробки</t>
  </si>
  <si>
    <t xml:space="preserve">     Герметизация вводов в подвальное помещение</t>
  </si>
  <si>
    <t xml:space="preserve">     Демонтаж- монтаж дверного полотна</t>
  </si>
  <si>
    <t xml:space="preserve">     Замена дверной коробки с изготовлением</t>
  </si>
  <si>
    <t xml:space="preserve">     Изготовление филенок вручную: из строительной фанеры в один слой</t>
  </si>
  <si>
    <t xml:space="preserve">     Окраска эмалевыми составами по дереву с подготовкой поверхности: заполнений дверных проемов</t>
  </si>
  <si>
    <t xml:space="preserve">     Перенавеска аншлага</t>
  </si>
  <si>
    <t xml:space="preserve">     Покраска ограждений</t>
  </si>
  <si>
    <t xml:space="preserve">     Постановка заклепок в местах соединения труб</t>
  </si>
  <si>
    <t xml:space="preserve">     Простая окраска масляными составами по дереву: за 2 раза</t>
  </si>
  <si>
    <t xml:space="preserve">     Ремонт дверных коробок узких в каменных стенах: без снятия полотен</t>
  </si>
  <si>
    <t>10 коробок</t>
  </si>
  <si>
    <t xml:space="preserve">     Ремонт штукатурки внутренних стен по камню и бетону отдельными местами.</t>
  </si>
  <si>
    <t xml:space="preserve">     Ремонт щита с заменой доски</t>
  </si>
  <si>
    <t xml:space="preserve">     Ремонт, укрепление металлический ограждений, металического каркаса козырька</t>
  </si>
  <si>
    <t xml:space="preserve">     Снятие многослойных лакокрасочных покрытий: с дверных полотен</t>
  </si>
  <si>
    <t xml:space="preserve">     Снятие нагара с дверных коробок</t>
  </si>
  <si>
    <t xml:space="preserve">     Укрепление слаботочной эл. проводки</t>
  </si>
  <si>
    <t xml:space="preserve">     Установка ГКЛ</t>
  </si>
  <si>
    <t xml:space="preserve">     Установка металлических столбов высотой до 4м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</si>
  <si>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</si>
  <si>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</si>
  <si>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Устройство ограждения</t>
  </si>
  <si>
    <t xml:space="preserve">     Закрытие подвальных окон и люков (прим)</t>
  </si>
  <si>
    <t xml:space="preserve">     Смена дверных приборов: накладка дверная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</si>
  <si>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</si>
  <si>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</si>
  <si>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</si>
  <si>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деревянного дверного блока</t>
  </si>
  <si>
    <t xml:space="preserve">     Ремонт подъезда</t>
  </si>
  <si>
    <t xml:space="preserve">     Установка прожекторов и фотореле</t>
  </si>
  <si>
    <t xml:space="preserve">Исполнитель -           Директор ООО "ТРЭК", Плотников А.А. </t>
  </si>
  <si>
    <t xml:space="preserve">           2. Всего за период с "01"января 2020 г. по "31"декабря 2020 г. выполнено работ на общую сумму 729998.48 руб. (Семьсот двадцать девять тысяч девятьсот девяносто восемь рублей 48 копеек)</t>
  </si>
  <si>
    <t xml:space="preserve">                       ___________________________________________      ____________________________________</t>
  </si>
  <si>
    <t xml:space="preserve">     Опрессовка тепловых узлов</t>
  </si>
  <si>
    <t>31 марта 2022 г.</t>
  </si>
  <si>
    <t xml:space="preserve">     Установка колена водосточных труб</t>
  </si>
  <si>
    <t xml:space="preserve">     Валка деревьев в городских условиях: (ель, пихта, береза,лиственница,ольха) д. более 300мм</t>
  </si>
  <si>
    <t xml:space="preserve">     Ремонт скамейки без спинки</t>
  </si>
  <si>
    <t xml:space="preserve">     Врезка в действующие внутренние сети трубопроводов отопления и водоснобжения д. 15мм</t>
  </si>
  <si>
    <t xml:space="preserve">     Заделка свища сваркой при длине стыка до 6 мм</t>
  </si>
  <si>
    <t xml:space="preserve">     Замена сборки Д-20 со спускником</t>
  </si>
  <si>
    <t xml:space="preserve">     Ремонт металлических ограждении: средний</t>
  </si>
  <si>
    <t xml:space="preserve">     Ремонт, настройка регулятора температуры ГВС</t>
  </si>
  <si>
    <t xml:space="preserve">     Смена обратного клапана м/фланцевого Д-50</t>
  </si>
  <si>
    <t xml:space="preserve">     Смена отдельных участков трубопроводов диаметром: 50 мм</t>
  </si>
  <si>
    <t xml:space="preserve">     Установка регулятора температуры "ДАНФОС" б/у</t>
  </si>
  <si>
    <t xml:space="preserve">     Устройство катушки с изготовлением</t>
  </si>
  <si>
    <t xml:space="preserve">     Устройство решетки из просечки</t>
  </si>
  <si>
    <t xml:space="preserve">     Осмотр и устранение мелких неисправностей на РХВ</t>
  </si>
  <si>
    <t xml:space="preserve">     Отключение системы отопления</t>
  </si>
  <si>
    <t xml:space="preserve">     Подготовка элеваторного узла Д-50 к зиме</t>
  </si>
  <si>
    <t xml:space="preserve">     Восстановление крылец</t>
  </si>
  <si>
    <t xml:space="preserve">     Демонтаж МАФ (деревянные)</t>
  </si>
  <si>
    <t>1 малая форма</t>
  </si>
  <si>
    <t xml:space="preserve">     Огрунтовка металлических поверхностей за один раз: лаком БТ-577</t>
  </si>
  <si>
    <t xml:space="preserve">     Окраска поливинил. водоэм. составами простая по штукатурке и сборным конструкциям</t>
  </si>
  <si>
    <t xml:space="preserve">     Очистка вручную поверхности фасадов от перхлорвиниловых и масляных красок: с земли и лесов</t>
  </si>
  <si>
    <t xml:space="preserve">     Ремонт и восстановление герметизации дверных и оконных проемов монтажной пеной</t>
  </si>
  <si>
    <t xml:space="preserve">     Смена: прямых звеньев водосточных труб</t>
  </si>
  <si>
    <t xml:space="preserve">     Установка скамейки с земляными работами</t>
  </si>
  <si>
    <t xml:space="preserve">     Шпатлевка стен и потолка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</si>
  <si>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</si>
  <si>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</si>
  <si>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</si>
  <si>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</si>
  <si>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Изготовление и устройство металлического ограждения</t>
  </si>
  <si>
    <t>520546.75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</si>
  <si>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</si>
  <si>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</si>
  <si>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</si>
  <si>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</si>
  <si>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Отчет по бюджету № 76/7-2021</t>
  </si>
  <si>
    <t>Период: с 01.01.2021 по 31.12.2021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</si>
</sst>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4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6" fillId="0" borderId="6" xfId="0" applyFont="1" applyBorder="1" applyAlignment="1">
      <alignment vertical="top"/>
    </xf>
    <xf numFmtId="164" fontId="15" fillId="0" borderId="5" xfId="1" applyFont="1" applyBorder="1" applyAlignment="1">
      <alignment horizontal="center" vertical="center"/>
    </xf>
    <xf numFmtId="164" fontId="16" fillId="0" borderId="10" xfId="1" applyFont="1" applyBorder="1" applyAlignment="1">
      <alignment horizontal="center" vertical="center"/>
    </xf>
    <xf numFmtId="164" fontId="3" fillId="0" borderId="0" xfId="1" applyFont="1" applyAlignment="1">
      <alignment horizontal="right"/>
    </xf>
    <xf numFmtId="164" fontId="4" fillId="0" borderId="5" xfId="1" applyFont="1" applyBorder="1" applyAlignment="1">
      <alignment horizontal="center" vertical="center" wrapText="1"/>
    </xf>
    <xf numFmtId="164" fontId="14" fillId="2" borderId="8" xfId="1" applyFont="1" applyFill="1" applyBorder="1" applyAlignment="1">
      <alignment horizontal="center" vertical="center" wrapText="1"/>
    </xf>
    <xf numFmtId="164" fontId="14" fillId="2" borderId="9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10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vertical="top" wrapText="1"/>
    </xf>
    <xf numFmtId="164" fontId="4" fillId="0" borderId="0" xfId="1" applyFont="1" applyBorder="1" applyAlignment="1">
      <alignment horizontal="left" vertical="center"/>
    </xf>
    <xf numFmtId="164" fontId="3" fillId="0" borderId="0" xfId="1" applyFont="1"/>
    <xf numFmtId="164" fontId="4" fillId="0" borderId="0" xfId="1" applyFont="1" applyAlignment="1">
      <alignment horizontal="left" vertical="center" wrapText="1"/>
    </xf>
    <xf numFmtId="164" fontId="4" fillId="0" borderId="0" xfId="1" applyFont="1"/>
    <xf numFmtId="164" fontId="4" fillId="0" borderId="0" xfId="1" applyFont="1" applyAlignment="1">
      <alignment horizontal="center" vertical="center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2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19" fillId="0" borderId="21" xfId="1" applyFont="1" applyBorder="1" applyAlignment="1">
      <alignment horizontal="center" vertical="top" wrapText="1"/>
    </xf>
    <xf numFmtId="164" fontId="22" fillId="0" borderId="22" xfId="1" applyFont="1" applyFill="1" applyBorder="1" applyAlignment="1">
      <alignment horizontal="center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1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1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4" xfId="0" applyFont="1" applyFill="1" applyBorder="1" applyAlignment="1">
      <alignment vertical="center" wrapText="1"/>
    </xf>
    <xf numFmtId="2" fontId="15" fillId="0" borderId="5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23" xfId="0" applyFont="1" applyBorder="1" applyAlignment="1">
      <alignment horizontal="center" vertical="center" wrapText="1"/>
    </xf>
    <xf numFmtId="0" fontId="16" fillId="0" borderId="29" xfId="0" applyFont="1" applyBorder="1" applyAlignment="1">
      <alignment vertical="center" wrapText="1"/>
    </xf>
    <xf numFmtId="2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6" borderId="25" xfId="0" applyFont="1" applyFill="1" applyBorder="1" applyAlignment="1">
      <alignment horizontal="left" vertical="center" wrapText="1"/>
    </xf>
    <xf numFmtId="0" fontId="15" fillId="6" borderId="30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 wrapText="1"/>
    </xf>
    <xf numFmtId="165" fontId="15" fillId="6" borderId="30" xfId="0" applyNumberFormat="1" applyFont="1" applyFill="1" applyBorder="1" applyAlignment="1">
      <alignment horizontal="center" vertical="center"/>
    </xf>
    <xf numFmtId="166" fontId="15" fillId="6" borderId="30" xfId="0" applyNumberFormat="1" applyFont="1" applyFill="1" applyBorder="1" applyAlignment="1">
      <alignment horizontal="center" vertical="center"/>
    </xf>
    <xf numFmtId="168" fontId="15" fillId="6" borderId="30" xfId="0" applyNumberFormat="1" applyFont="1" applyFill="1" applyBorder="1" applyAlignment="1">
      <alignment horizontal="center" vertical="center"/>
    </xf>
    <xf numFmtId="167" fontId="15" fillId="6" borderId="30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4" borderId="36" xfId="1" applyFont="1" applyFill="1" applyBorder="1" applyAlignment="1">
      <alignment horizontal="left" vertical="center"/>
    </xf>
    <xf numFmtId="164" fontId="20" fillId="0" borderId="37" xfId="1" applyFont="1" applyBorder="1" applyAlignment="1">
      <alignment horizontal="center" vertical="top"/>
    </xf>
    <xf numFmtId="164" fontId="20" fillId="0" borderId="37" xfId="1" applyFont="1" applyBorder="1" applyAlignment="1">
      <alignment horizontal="center" vertical="top" wrapText="1"/>
    </xf>
    <xf numFmtId="164" fontId="19" fillId="0" borderId="37" xfId="1" applyFont="1" applyBorder="1" applyAlignment="1">
      <alignment horizontal="center" vertical="top" wrapText="1"/>
    </xf>
    <xf numFmtId="164" fontId="20" fillId="0" borderId="38" xfId="1" applyFont="1" applyBorder="1" applyAlignment="1">
      <alignment horizontal="center" vertical="top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22" fillId="0" borderId="18" xfId="1" applyFont="1" applyFill="1" applyBorder="1" applyAlignment="1">
      <alignment horizontal="left" vertical="center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15" fillId="0" borderId="0" xfId="1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164" fontId="20" fillId="0" borderId="33" xfId="1" applyFont="1" applyBorder="1" applyAlignment="1">
      <alignment horizontal="left" vertical="top" wrapText="1"/>
    </xf>
    <xf numFmtId="164" fontId="19" fillId="0" borderId="33" xfId="1" applyFont="1" applyBorder="1" applyAlignment="1">
      <alignment horizontal="left" vertical="top" wrapText="1"/>
    </xf>
    <xf numFmtId="164" fontId="20" fillId="0" borderId="34" xfId="1" applyFont="1" applyBorder="1" applyAlignment="1">
      <alignment horizontal="left" vertical="top" wrapText="1"/>
    </xf>
    <xf numFmtId="164" fontId="20" fillId="0" borderId="35" xfId="1" applyFont="1" applyBorder="1" applyAlignment="1">
      <alignment horizontal="left" vertical="top" wrapText="1"/>
    </xf>
    <xf numFmtId="164" fontId="20" fillId="4" borderId="31" xfId="1" applyFont="1" applyFill="1" applyBorder="1" applyAlignment="1">
      <alignment horizontal="left" vertical="center"/>
    </xf>
    <xf numFmtId="164" fontId="20" fillId="4" borderId="32" xfId="1" applyFont="1" applyFill="1" applyBorder="1" applyAlignment="1">
      <alignment horizontal="left" vertical="center"/>
    </xf>
    <xf numFmtId="0" fontId="15" fillId="6" borderId="0" xfId="0" applyFont="1" applyFill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0"/>
  <sheetViews>
    <sheetView view="pageBreakPreview" zoomScaleSheetLayoutView="100" workbookViewId="0">
      <selection activeCell="A118" sqref="A118"/>
    </sheetView>
  </sheetViews>
  <sheetFormatPr defaultColWidth="9.109375" defaultRowHeight="13.2" x14ac:dyDescent="0.25"/>
  <cols>
    <col min="1" max="1" width="50.44140625" style="1" customWidth="1"/>
    <col min="2" max="2" width="16.33203125" style="1" bestFit="1" customWidth="1"/>
    <col min="3" max="3" width="12.88671875" style="1" customWidth="1"/>
    <col min="4" max="4" width="13.88671875" style="57" customWidth="1"/>
    <col min="5" max="5" width="15" style="57" customWidth="1"/>
    <col min="6" max="6" width="10.6640625" style="1" bestFit="1" customWidth="1"/>
    <col min="7" max="16384" width="9.109375" style="1"/>
  </cols>
  <sheetData>
    <row r="1" spans="1:9" ht="13.8" x14ac:dyDescent="0.25">
      <c r="A1" s="190" t="s">
        <v>139</v>
      </c>
      <c r="B1" s="190"/>
      <c r="C1" s="190"/>
      <c r="D1" s="190"/>
      <c r="E1" s="190"/>
      <c r="I1" s="3"/>
    </row>
    <row r="2" spans="1:9" ht="31.5" customHeight="1" x14ac:dyDescent="0.25">
      <c r="A2" s="189" t="s">
        <v>140</v>
      </c>
      <c r="B2" s="189"/>
      <c r="C2" s="189"/>
      <c r="D2" s="189"/>
      <c r="E2" s="189"/>
      <c r="I2" s="3"/>
    </row>
    <row r="3" spans="1:9" ht="13.8" x14ac:dyDescent="0.25">
      <c r="A3" s="19" t="s">
        <v>6</v>
      </c>
      <c r="B3" s="20"/>
      <c r="C3" s="20"/>
      <c r="D3" s="191" t="s">
        <v>7</v>
      </c>
      <c r="E3" s="191"/>
      <c r="I3" s="3" t="s">
        <v>5</v>
      </c>
    </row>
    <row r="4" spans="1:9" x14ac:dyDescent="0.25">
      <c r="A4" s="16"/>
      <c r="B4" s="17"/>
      <c r="C4" s="17"/>
      <c r="D4" s="49"/>
      <c r="E4" s="49"/>
      <c r="I4" s="3"/>
    </row>
    <row r="5" spans="1:9" s="18" customFormat="1" ht="110.4" x14ac:dyDescent="0.25">
      <c r="A5" s="32" t="s">
        <v>2</v>
      </c>
      <c r="B5" s="32" t="s">
        <v>3</v>
      </c>
      <c r="C5" s="32" t="s">
        <v>0</v>
      </c>
      <c r="D5" s="50" t="s">
        <v>4</v>
      </c>
      <c r="E5" s="50" t="s">
        <v>1</v>
      </c>
      <c r="I5" s="3"/>
    </row>
    <row r="6" spans="1:9" s="33" customFormat="1" ht="13.8" x14ac:dyDescent="0.3">
      <c r="A6" s="37" t="s">
        <v>8</v>
      </c>
      <c r="B6" s="38"/>
      <c r="C6" s="38"/>
      <c r="D6" s="51"/>
      <c r="E6" s="52"/>
    </row>
    <row r="7" spans="1:9" s="34" customFormat="1" ht="13.8" x14ac:dyDescent="0.3">
      <c r="A7" s="39" t="s">
        <v>52</v>
      </c>
      <c r="B7" s="40" t="s">
        <v>21</v>
      </c>
      <c r="C7" s="40" t="s">
        <v>11</v>
      </c>
      <c r="D7" s="53">
        <f>E7</f>
        <v>5900.23</v>
      </c>
      <c r="E7" s="54">
        <v>5900.23</v>
      </c>
    </row>
    <row r="8" spans="1:9" s="33" customFormat="1" ht="13.8" x14ac:dyDescent="0.3">
      <c r="A8" s="37" t="s">
        <v>37</v>
      </c>
      <c r="B8" s="38"/>
      <c r="C8" s="38"/>
      <c r="D8" s="51"/>
      <c r="E8" s="52"/>
    </row>
    <row r="9" spans="1:9" s="34" customFormat="1" ht="27.6" x14ac:dyDescent="0.3">
      <c r="A9" s="39" t="s">
        <v>141</v>
      </c>
      <c r="B9" s="42">
        <v>3.55</v>
      </c>
      <c r="C9" s="40" t="s">
        <v>128</v>
      </c>
      <c r="D9" s="53">
        <f t="shared" ref="D9:D18" si="0">E9/B9</f>
        <v>1047.6929577464789</v>
      </c>
      <c r="E9" s="54">
        <v>3719.31</v>
      </c>
    </row>
    <row r="10" spans="1:9" s="34" customFormat="1" ht="13.8" x14ac:dyDescent="0.3">
      <c r="A10" s="39" t="s">
        <v>87</v>
      </c>
      <c r="B10" s="40" t="s">
        <v>22</v>
      </c>
      <c r="C10" s="40" t="s">
        <v>12</v>
      </c>
      <c r="D10" s="53">
        <f>E10</f>
        <v>18000</v>
      </c>
      <c r="E10" s="54">
        <v>18000</v>
      </c>
    </row>
    <row r="11" spans="1:9" s="33" customFormat="1" ht="13.8" x14ac:dyDescent="0.3">
      <c r="A11" s="39" t="s">
        <v>53</v>
      </c>
      <c r="B11" s="41">
        <v>4400</v>
      </c>
      <c r="C11" s="40" t="s">
        <v>12</v>
      </c>
      <c r="D11" s="53">
        <f t="shared" si="0"/>
        <v>3.9500045454545454</v>
      </c>
      <c r="E11" s="54">
        <v>17380.02</v>
      </c>
    </row>
    <row r="12" spans="1:9" s="34" customFormat="1" ht="13.8" x14ac:dyDescent="0.3">
      <c r="A12" s="39" t="s">
        <v>142</v>
      </c>
      <c r="B12" s="41">
        <v>1</v>
      </c>
      <c r="C12" s="40" t="s">
        <v>13</v>
      </c>
      <c r="D12" s="53">
        <f t="shared" si="0"/>
        <v>297.58</v>
      </c>
      <c r="E12" s="54">
        <v>297.58</v>
      </c>
    </row>
    <row r="13" spans="1:9" s="33" customFormat="1" ht="27.6" x14ac:dyDescent="0.3">
      <c r="A13" s="39" t="s">
        <v>143</v>
      </c>
      <c r="B13" s="44">
        <v>1.4999999999999999E-2</v>
      </c>
      <c r="C13" s="40" t="s">
        <v>96</v>
      </c>
      <c r="D13" s="53">
        <f t="shared" si="0"/>
        <v>38784.666666666664</v>
      </c>
      <c r="E13" s="54">
        <v>581.77</v>
      </c>
    </row>
    <row r="14" spans="1:9" s="34" customFormat="1" ht="27.6" x14ac:dyDescent="0.3">
      <c r="A14" s="39" t="s">
        <v>144</v>
      </c>
      <c r="B14" s="42">
        <v>0.01</v>
      </c>
      <c r="C14" s="40" t="s">
        <v>17</v>
      </c>
      <c r="D14" s="53">
        <f t="shared" si="0"/>
        <v>6434.9999999999991</v>
      </c>
      <c r="E14" s="54">
        <v>64.349999999999994</v>
      </c>
    </row>
    <row r="15" spans="1:9" s="33" customFormat="1" ht="27.6" x14ac:dyDescent="0.3">
      <c r="A15" s="39" t="s">
        <v>125</v>
      </c>
      <c r="B15" s="42">
        <v>0.01</v>
      </c>
      <c r="C15" s="40" t="s">
        <v>17</v>
      </c>
      <c r="D15" s="53">
        <f t="shared" si="0"/>
        <v>33349</v>
      </c>
      <c r="E15" s="54">
        <v>333.49</v>
      </c>
    </row>
    <row r="16" spans="1:9" s="34" customFormat="1" ht="13.8" x14ac:dyDescent="0.3">
      <c r="A16" s="39" t="s">
        <v>145</v>
      </c>
      <c r="B16" s="41">
        <v>1</v>
      </c>
      <c r="C16" s="40" t="s">
        <v>13</v>
      </c>
      <c r="D16" s="53">
        <f t="shared" si="0"/>
        <v>766.91</v>
      </c>
      <c r="E16" s="54">
        <v>766.91</v>
      </c>
    </row>
    <row r="17" spans="1:5" s="34" customFormat="1" ht="13.8" x14ac:dyDescent="0.3">
      <c r="A17" s="39" t="s">
        <v>146</v>
      </c>
      <c r="B17" s="44">
        <v>1.224</v>
      </c>
      <c r="C17" s="40" t="s">
        <v>12</v>
      </c>
      <c r="D17" s="53">
        <f t="shared" si="0"/>
        <v>2301.6094771241833</v>
      </c>
      <c r="E17" s="54">
        <v>2817.17</v>
      </c>
    </row>
    <row r="18" spans="1:5" s="34" customFormat="1" ht="13.8" x14ac:dyDescent="0.3">
      <c r="A18" s="39" t="s">
        <v>147</v>
      </c>
      <c r="B18" s="41">
        <v>2</v>
      </c>
      <c r="C18" s="40" t="s">
        <v>13</v>
      </c>
      <c r="D18" s="53">
        <f t="shared" si="0"/>
        <v>727.82500000000005</v>
      </c>
      <c r="E18" s="54">
        <v>1455.65</v>
      </c>
    </row>
    <row r="19" spans="1:5" s="34" customFormat="1" ht="13.8" x14ac:dyDescent="0.3">
      <c r="A19" s="39" t="s">
        <v>148</v>
      </c>
      <c r="B19" s="40" t="s">
        <v>22</v>
      </c>
      <c r="C19" s="40" t="s">
        <v>11</v>
      </c>
      <c r="D19" s="53">
        <f>E19</f>
        <v>7962</v>
      </c>
      <c r="E19" s="54">
        <v>7962</v>
      </c>
    </row>
    <row r="20" spans="1:5" s="34" customFormat="1" ht="13.8" x14ac:dyDescent="0.3">
      <c r="A20" s="45" t="s">
        <v>51</v>
      </c>
      <c r="B20" s="38"/>
      <c r="C20" s="38"/>
      <c r="D20" s="51"/>
      <c r="E20" s="52"/>
    </row>
    <row r="21" spans="1:5" s="34" customFormat="1" ht="27.6" x14ac:dyDescent="0.3">
      <c r="A21" s="39" t="s">
        <v>54</v>
      </c>
      <c r="B21" s="40" t="s">
        <v>21</v>
      </c>
      <c r="C21" s="40" t="s">
        <v>11</v>
      </c>
      <c r="D21" s="53">
        <f>E21</f>
        <v>114373.73</v>
      </c>
      <c r="E21" s="54">
        <v>114373.73</v>
      </c>
    </row>
    <row r="22" spans="1:5" s="34" customFormat="1" ht="13.8" x14ac:dyDescent="0.3">
      <c r="A22" s="37" t="s">
        <v>104</v>
      </c>
      <c r="B22" s="38"/>
      <c r="C22" s="38"/>
      <c r="D22" s="51"/>
      <c r="E22" s="52"/>
    </row>
    <row r="23" spans="1:5" s="34" customFormat="1" ht="13.8" x14ac:dyDescent="0.3">
      <c r="A23" s="39" t="s">
        <v>106</v>
      </c>
      <c r="B23" s="40" t="s">
        <v>22</v>
      </c>
      <c r="C23" s="40" t="s">
        <v>11</v>
      </c>
      <c r="D23" s="53">
        <f>E23</f>
        <v>8924.4</v>
      </c>
      <c r="E23" s="54">
        <v>8924.4</v>
      </c>
    </row>
    <row r="24" spans="1:5" s="34" customFormat="1" ht="13.8" x14ac:dyDescent="0.3">
      <c r="A24" s="45" t="s">
        <v>89</v>
      </c>
      <c r="B24" s="38"/>
      <c r="C24" s="38"/>
      <c r="D24" s="51"/>
      <c r="E24" s="52"/>
    </row>
    <row r="25" spans="1:5" s="34" customFormat="1" ht="13.8" x14ac:dyDescent="0.3">
      <c r="A25" s="39" t="s">
        <v>90</v>
      </c>
      <c r="B25" s="40" t="s">
        <v>22</v>
      </c>
      <c r="C25" s="40" t="s">
        <v>11</v>
      </c>
      <c r="D25" s="53">
        <f>E25</f>
        <v>8144</v>
      </c>
      <c r="E25" s="54">
        <v>8144</v>
      </c>
    </row>
    <row r="26" spans="1:5" s="34" customFormat="1" ht="27.6" x14ac:dyDescent="0.3">
      <c r="A26" s="39" t="s">
        <v>91</v>
      </c>
      <c r="B26" s="40" t="s">
        <v>92</v>
      </c>
      <c r="C26" s="40" t="s">
        <v>11</v>
      </c>
      <c r="D26" s="53">
        <f>E26</f>
        <v>3038.79</v>
      </c>
      <c r="E26" s="54">
        <v>3038.79</v>
      </c>
    </row>
    <row r="27" spans="1:5" s="34" customFormat="1" ht="13.8" x14ac:dyDescent="0.3">
      <c r="A27" s="39" t="s">
        <v>93</v>
      </c>
      <c r="B27" s="40" t="s">
        <v>92</v>
      </c>
      <c r="C27" s="40" t="s">
        <v>11</v>
      </c>
      <c r="D27" s="53">
        <f>E27</f>
        <v>2363.5100000000002</v>
      </c>
      <c r="E27" s="54">
        <v>2363.5100000000002</v>
      </c>
    </row>
    <row r="28" spans="1:5" s="34" customFormat="1" ht="27.6" x14ac:dyDescent="0.3">
      <c r="A28" s="39" t="s">
        <v>94</v>
      </c>
      <c r="B28" s="40" t="s">
        <v>22</v>
      </c>
      <c r="C28" s="40" t="s">
        <v>11</v>
      </c>
      <c r="D28" s="53">
        <f>E28</f>
        <v>7876.58</v>
      </c>
      <c r="E28" s="54">
        <v>7876.58</v>
      </c>
    </row>
    <row r="29" spans="1:5" s="34" customFormat="1" ht="13.8" x14ac:dyDescent="0.3">
      <c r="A29" s="45" t="s">
        <v>73</v>
      </c>
      <c r="B29" s="38"/>
      <c r="C29" s="38"/>
      <c r="D29" s="51"/>
      <c r="E29" s="52"/>
    </row>
    <row r="30" spans="1:5" s="34" customFormat="1" ht="27.6" x14ac:dyDescent="0.3">
      <c r="A30" s="39" t="s">
        <v>74</v>
      </c>
      <c r="B30" s="40" t="s">
        <v>22</v>
      </c>
      <c r="C30" s="40" t="s">
        <v>11</v>
      </c>
      <c r="D30" s="53">
        <f>E30</f>
        <v>17700.2</v>
      </c>
      <c r="E30" s="54">
        <v>17700.2</v>
      </c>
    </row>
    <row r="31" spans="1:5" s="34" customFormat="1" ht="13.8" x14ac:dyDescent="0.3">
      <c r="A31" s="37" t="s">
        <v>38</v>
      </c>
      <c r="B31" s="38"/>
      <c r="C31" s="38"/>
      <c r="D31" s="51"/>
      <c r="E31" s="52"/>
    </row>
    <row r="32" spans="1:5" s="33" customFormat="1" ht="13.8" x14ac:dyDescent="0.3">
      <c r="A32" s="39" t="s">
        <v>149</v>
      </c>
      <c r="B32" s="42">
        <v>0.02</v>
      </c>
      <c r="C32" s="40" t="s">
        <v>17</v>
      </c>
      <c r="D32" s="53">
        <f t="shared" ref="D32:D49" si="1">E32/B32</f>
        <v>16534</v>
      </c>
      <c r="E32" s="54">
        <v>330.68</v>
      </c>
    </row>
    <row r="33" spans="1:5" s="34" customFormat="1" ht="13.8" x14ac:dyDescent="0.3">
      <c r="A33" s="39" t="s">
        <v>55</v>
      </c>
      <c r="B33" s="41">
        <v>1</v>
      </c>
      <c r="C33" s="40" t="s">
        <v>14</v>
      </c>
      <c r="D33" s="53">
        <f t="shared" si="1"/>
        <v>796.94</v>
      </c>
      <c r="E33" s="54">
        <v>796.94</v>
      </c>
    </row>
    <row r="34" spans="1:5" s="34" customFormat="1" ht="13.8" x14ac:dyDescent="0.3">
      <c r="A34" s="39" t="s">
        <v>108</v>
      </c>
      <c r="B34" s="42">
        <v>0.09</v>
      </c>
      <c r="C34" s="40" t="s">
        <v>15</v>
      </c>
      <c r="D34" s="53">
        <f t="shared" si="1"/>
        <v>4270.8888888888887</v>
      </c>
      <c r="E34" s="54">
        <v>384.38</v>
      </c>
    </row>
    <row r="35" spans="1:5" s="34" customFormat="1" ht="27.6" x14ac:dyDescent="0.3">
      <c r="A35" s="39" t="s">
        <v>77</v>
      </c>
      <c r="B35" s="42">
        <v>0.27</v>
      </c>
      <c r="C35" s="40" t="s">
        <v>16</v>
      </c>
      <c r="D35" s="53">
        <f t="shared" si="1"/>
        <v>1551.8518518518517</v>
      </c>
      <c r="E35" s="54">
        <v>419</v>
      </c>
    </row>
    <row r="36" spans="1:5" s="34" customFormat="1" ht="27.6" x14ac:dyDescent="0.3">
      <c r="A36" s="39" t="s">
        <v>133</v>
      </c>
      <c r="B36" s="42">
        <v>2.4300000000000002</v>
      </c>
      <c r="C36" s="40" t="s">
        <v>16</v>
      </c>
      <c r="D36" s="53">
        <f t="shared" si="1"/>
        <v>1582.872427983539</v>
      </c>
      <c r="E36" s="54">
        <v>3846.38</v>
      </c>
    </row>
    <row r="37" spans="1:5" s="34" customFormat="1" ht="13.8" x14ac:dyDescent="0.3">
      <c r="A37" s="39" t="s">
        <v>69</v>
      </c>
      <c r="B37" s="43">
        <v>0.1</v>
      </c>
      <c r="C37" s="40" t="s">
        <v>70</v>
      </c>
      <c r="D37" s="53">
        <f t="shared" si="1"/>
        <v>22499</v>
      </c>
      <c r="E37" s="54">
        <v>2249.9</v>
      </c>
    </row>
    <row r="38" spans="1:5" s="33" customFormat="1" ht="27.6" x14ac:dyDescent="0.3">
      <c r="A38" s="39" t="s">
        <v>56</v>
      </c>
      <c r="B38" s="43">
        <v>2.4</v>
      </c>
      <c r="C38" s="40" t="s">
        <v>16</v>
      </c>
      <c r="D38" s="53">
        <f t="shared" si="1"/>
        <v>1559.0958333333333</v>
      </c>
      <c r="E38" s="54">
        <v>3741.83</v>
      </c>
    </row>
    <row r="39" spans="1:5" s="34" customFormat="1" ht="13.8" x14ac:dyDescent="0.3">
      <c r="A39" s="39" t="s">
        <v>57</v>
      </c>
      <c r="B39" s="42">
        <v>0.02</v>
      </c>
      <c r="C39" s="40" t="s">
        <v>17</v>
      </c>
      <c r="D39" s="53">
        <f t="shared" si="1"/>
        <v>21561</v>
      </c>
      <c r="E39" s="54">
        <v>431.22</v>
      </c>
    </row>
    <row r="40" spans="1:5" s="33" customFormat="1" ht="27.6" x14ac:dyDescent="0.3">
      <c r="A40" s="39" t="s">
        <v>58</v>
      </c>
      <c r="B40" s="41">
        <v>1</v>
      </c>
      <c r="C40" s="40" t="s">
        <v>14</v>
      </c>
      <c r="D40" s="53">
        <f t="shared" si="1"/>
        <v>384.58</v>
      </c>
      <c r="E40" s="54">
        <v>384.58</v>
      </c>
    </row>
    <row r="41" spans="1:5" s="34" customFormat="1" ht="13.8" x14ac:dyDescent="0.3">
      <c r="A41" s="39" t="s">
        <v>83</v>
      </c>
      <c r="B41" s="42">
        <v>0.38</v>
      </c>
      <c r="C41" s="40" t="s">
        <v>15</v>
      </c>
      <c r="D41" s="53">
        <f t="shared" si="1"/>
        <v>13840.842105263158</v>
      </c>
      <c r="E41" s="54">
        <v>5259.52</v>
      </c>
    </row>
    <row r="42" spans="1:5" s="34" customFormat="1" ht="27.6" x14ac:dyDescent="0.3">
      <c r="A42" s="39" t="s">
        <v>59</v>
      </c>
      <c r="B42" s="41">
        <v>6</v>
      </c>
      <c r="C42" s="40" t="s">
        <v>18</v>
      </c>
      <c r="D42" s="53">
        <f t="shared" si="1"/>
        <v>159.785</v>
      </c>
      <c r="E42" s="54">
        <v>958.71</v>
      </c>
    </row>
    <row r="43" spans="1:5" s="34" customFormat="1" ht="13.8" x14ac:dyDescent="0.3">
      <c r="A43" s="39" t="s">
        <v>109</v>
      </c>
      <c r="B43" s="41">
        <v>1</v>
      </c>
      <c r="C43" s="40" t="s">
        <v>13</v>
      </c>
      <c r="D43" s="53">
        <f t="shared" si="1"/>
        <v>4784.75</v>
      </c>
      <c r="E43" s="54">
        <v>4784.75</v>
      </c>
    </row>
    <row r="44" spans="1:5" s="34" customFormat="1" ht="13.8" x14ac:dyDescent="0.3">
      <c r="A44" s="39" t="s">
        <v>78</v>
      </c>
      <c r="B44" s="41">
        <v>17771</v>
      </c>
      <c r="C44" s="40" t="s">
        <v>79</v>
      </c>
      <c r="D44" s="53">
        <f t="shared" si="1"/>
        <v>1.3102475943953633</v>
      </c>
      <c r="E44" s="54">
        <v>23284.41</v>
      </c>
    </row>
    <row r="45" spans="1:5" s="34" customFormat="1" ht="27.6" x14ac:dyDescent="0.3">
      <c r="A45" s="39" t="s">
        <v>71</v>
      </c>
      <c r="B45" s="41">
        <v>1</v>
      </c>
      <c r="C45" s="40" t="s">
        <v>68</v>
      </c>
      <c r="D45" s="53">
        <f t="shared" si="1"/>
        <v>135.44999999999999</v>
      </c>
      <c r="E45" s="54">
        <v>135.44999999999999</v>
      </c>
    </row>
    <row r="46" spans="1:5" s="34" customFormat="1" ht="27.6" x14ac:dyDescent="0.3">
      <c r="A46" s="39" t="s">
        <v>60</v>
      </c>
      <c r="B46" s="41">
        <v>1</v>
      </c>
      <c r="C46" s="40" t="s">
        <v>19</v>
      </c>
      <c r="D46" s="53">
        <f t="shared" si="1"/>
        <v>519.09</v>
      </c>
      <c r="E46" s="54">
        <v>519.09</v>
      </c>
    </row>
    <row r="47" spans="1:5" s="33" customFormat="1" ht="13.8" x14ac:dyDescent="0.3">
      <c r="A47" s="39" t="s">
        <v>150</v>
      </c>
      <c r="B47" s="41">
        <v>1</v>
      </c>
      <c r="C47" s="40" t="s">
        <v>13</v>
      </c>
      <c r="D47" s="53">
        <f t="shared" si="1"/>
        <v>92.8</v>
      </c>
      <c r="E47" s="54">
        <v>92.8</v>
      </c>
    </row>
    <row r="48" spans="1:5" s="34" customFormat="1" ht="13.8" x14ac:dyDescent="0.3">
      <c r="A48" s="39" t="s">
        <v>61</v>
      </c>
      <c r="B48" s="41">
        <v>29</v>
      </c>
      <c r="C48" s="40" t="s">
        <v>19</v>
      </c>
      <c r="D48" s="53">
        <f t="shared" si="1"/>
        <v>228.36206896551724</v>
      </c>
      <c r="E48" s="54">
        <v>6622.5</v>
      </c>
    </row>
    <row r="49" spans="1:5" s="34" customFormat="1" ht="13.8" x14ac:dyDescent="0.3">
      <c r="A49" s="39" t="s">
        <v>134</v>
      </c>
      <c r="B49" s="41">
        <v>1</v>
      </c>
      <c r="C49" s="40" t="s">
        <v>135</v>
      </c>
      <c r="D49" s="53">
        <f t="shared" si="1"/>
        <v>283.82</v>
      </c>
      <c r="E49" s="54">
        <v>283.82</v>
      </c>
    </row>
    <row r="50" spans="1:5" s="34" customFormat="1" ht="13.8" x14ac:dyDescent="0.3">
      <c r="A50" s="37" t="s">
        <v>39</v>
      </c>
      <c r="B50" s="38"/>
      <c r="C50" s="38"/>
      <c r="D50" s="51"/>
      <c r="E50" s="52"/>
    </row>
    <row r="51" spans="1:5" s="34" customFormat="1" ht="27.6" x14ac:dyDescent="0.3">
      <c r="A51" s="39" t="s">
        <v>112</v>
      </c>
      <c r="B51" s="41">
        <v>1</v>
      </c>
      <c r="C51" s="40" t="s">
        <v>113</v>
      </c>
      <c r="D51" s="53">
        <f t="shared" ref="D51:D62" si="2">E51/B51</f>
        <v>380.37</v>
      </c>
      <c r="E51" s="54">
        <v>380.37</v>
      </c>
    </row>
    <row r="52" spans="1:5" s="33" customFormat="1" ht="13.8" x14ac:dyDescent="0.3">
      <c r="A52" s="39" t="s">
        <v>151</v>
      </c>
      <c r="B52" s="42">
        <v>0.19</v>
      </c>
      <c r="C52" s="40" t="s">
        <v>70</v>
      </c>
      <c r="D52" s="53">
        <f t="shared" si="2"/>
        <v>21655.210526315786</v>
      </c>
      <c r="E52" s="54">
        <v>4114.49</v>
      </c>
    </row>
    <row r="53" spans="1:5" s="34" customFormat="1" ht="27.6" x14ac:dyDescent="0.3">
      <c r="A53" s="39" t="s">
        <v>62</v>
      </c>
      <c r="B53" s="44">
        <v>2.431</v>
      </c>
      <c r="C53" s="40" t="s">
        <v>16</v>
      </c>
      <c r="D53" s="53">
        <f t="shared" si="2"/>
        <v>1705.3393665158371</v>
      </c>
      <c r="E53" s="54">
        <v>4145.68</v>
      </c>
    </row>
    <row r="54" spans="1:5" s="34" customFormat="1" ht="27.6" x14ac:dyDescent="0.3">
      <c r="A54" s="39" t="s">
        <v>114</v>
      </c>
      <c r="B54" s="44">
        <v>6.4909999999999997</v>
      </c>
      <c r="C54" s="40" t="s">
        <v>16</v>
      </c>
      <c r="D54" s="53">
        <f t="shared" si="2"/>
        <v>1568.7967955630872</v>
      </c>
      <c r="E54" s="54">
        <v>10183.06</v>
      </c>
    </row>
    <row r="55" spans="1:5" s="33" customFormat="1" ht="13.8" x14ac:dyDescent="0.3">
      <c r="A55" s="39" t="s">
        <v>126</v>
      </c>
      <c r="B55" s="41">
        <v>2</v>
      </c>
      <c r="C55" s="40" t="s">
        <v>107</v>
      </c>
      <c r="D55" s="53">
        <f t="shared" si="2"/>
        <v>133.01499999999999</v>
      </c>
      <c r="E55" s="54">
        <v>266.02999999999997</v>
      </c>
    </row>
    <row r="56" spans="1:5" s="34" customFormat="1" ht="27.6" x14ac:dyDescent="0.3">
      <c r="A56" s="39" t="s">
        <v>75</v>
      </c>
      <c r="B56" s="41">
        <v>250</v>
      </c>
      <c r="C56" s="40" t="s">
        <v>76</v>
      </c>
      <c r="D56" s="53">
        <f t="shared" si="2"/>
        <v>42.168239999999997</v>
      </c>
      <c r="E56" s="54">
        <v>10542.06</v>
      </c>
    </row>
    <row r="57" spans="1:5" ht="30" customHeight="1" x14ac:dyDescent="0.25">
      <c r="A57" s="39" t="s">
        <v>115</v>
      </c>
      <c r="B57" s="41">
        <v>270</v>
      </c>
      <c r="C57" s="40" t="s">
        <v>76</v>
      </c>
      <c r="D57" s="53">
        <f t="shared" si="2"/>
        <v>65.577259259259264</v>
      </c>
      <c r="E57" s="54">
        <v>17705.86</v>
      </c>
    </row>
    <row r="58" spans="1:5" ht="27.6" x14ac:dyDescent="0.25">
      <c r="A58" s="39" t="s">
        <v>116</v>
      </c>
      <c r="B58" s="42">
        <v>5.13</v>
      </c>
      <c r="C58" s="40" t="s">
        <v>16</v>
      </c>
      <c r="D58" s="53">
        <f t="shared" si="2"/>
        <v>2058.8810916179336</v>
      </c>
      <c r="E58" s="54">
        <v>10562.06</v>
      </c>
    </row>
    <row r="59" spans="1:5" ht="27.6" x14ac:dyDescent="0.25">
      <c r="A59" s="39" t="s">
        <v>152</v>
      </c>
      <c r="B59" s="42">
        <v>0.06</v>
      </c>
      <c r="C59" s="40" t="s">
        <v>153</v>
      </c>
      <c r="D59" s="53">
        <f t="shared" si="2"/>
        <v>1655.3333333333333</v>
      </c>
      <c r="E59" s="54">
        <v>99.32</v>
      </c>
    </row>
    <row r="60" spans="1:5" ht="13.8" x14ac:dyDescent="0.25">
      <c r="A60" s="39" t="s">
        <v>117</v>
      </c>
      <c r="B60" s="42">
        <v>0.01</v>
      </c>
      <c r="C60" s="40" t="s">
        <v>110</v>
      </c>
      <c r="D60" s="53">
        <f t="shared" si="2"/>
        <v>29472.000000000004</v>
      </c>
      <c r="E60" s="54">
        <v>294.72000000000003</v>
      </c>
    </row>
    <row r="61" spans="1:5" ht="27.6" x14ac:dyDescent="0.25">
      <c r="A61" s="39" t="s">
        <v>95</v>
      </c>
      <c r="B61" s="44">
        <v>2E-3</v>
      </c>
      <c r="C61" s="40" t="s">
        <v>96</v>
      </c>
      <c r="D61" s="53">
        <f t="shared" si="2"/>
        <v>207270</v>
      </c>
      <c r="E61" s="54">
        <v>414.54</v>
      </c>
    </row>
    <row r="62" spans="1:5" ht="13.8" x14ac:dyDescent="0.25">
      <c r="A62" s="39" t="s">
        <v>118</v>
      </c>
      <c r="B62" s="44">
        <v>1.0999999999999999E-2</v>
      </c>
      <c r="C62" s="40" t="s">
        <v>96</v>
      </c>
      <c r="D62" s="53">
        <f t="shared" si="2"/>
        <v>14260.909090909092</v>
      </c>
      <c r="E62" s="54">
        <v>156.87</v>
      </c>
    </row>
    <row r="63" spans="1:5" ht="13.8" x14ac:dyDescent="0.25">
      <c r="A63" s="37" t="s">
        <v>84</v>
      </c>
      <c r="B63" s="38"/>
      <c r="C63" s="38"/>
      <c r="D63" s="51"/>
      <c r="E63" s="52"/>
    </row>
    <row r="64" spans="1:5" ht="13.8" x14ac:dyDescent="0.25">
      <c r="A64" s="39" t="s">
        <v>85</v>
      </c>
      <c r="B64" s="40" t="s">
        <v>86</v>
      </c>
      <c r="C64" s="40" t="s">
        <v>11</v>
      </c>
      <c r="D64" s="53">
        <f>E64/12</f>
        <v>1800</v>
      </c>
      <c r="E64" s="54">
        <v>21600</v>
      </c>
    </row>
    <row r="65" spans="1:5" ht="13.8" x14ac:dyDescent="0.25">
      <c r="A65" s="45" t="s">
        <v>105</v>
      </c>
      <c r="B65" s="38"/>
      <c r="C65" s="38"/>
      <c r="D65" s="51"/>
      <c r="E65" s="52"/>
    </row>
    <row r="66" spans="1:5" ht="13.8" x14ac:dyDescent="0.25">
      <c r="A66" s="39" t="s">
        <v>119</v>
      </c>
      <c r="B66" s="40" t="s">
        <v>22</v>
      </c>
      <c r="C66" s="40" t="s">
        <v>11</v>
      </c>
      <c r="D66" s="53">
        <f>E66</f>
        <v>3640.79</v>
      </c>
      <c r="E66" s="54">
        <v>3640.79</v>
      </c>
    </row>
    <row r="67" spans="1:5" ht="13.8" x14ac:dyDescent="0.25">
      <c r="A67" s="37" t="s">
        <v>40</v>
      </c>
      <c r="B67" s="38"/>
      <c r="C67" s="38"/>
      <c r="D67" s="51"/>
      <c r="E67" s="52"/>
    </row>
    <row r="68" spans="1:5" ht="27.6" x14ac:dyDescent="0.25">
      <c r="A68" s="39" t="s">
        <v>127</v>
      </c>
      <c r="B68" s="44">
        <v>5.5E-2</v>
      </c>
      <c r="C68" s="40" t="s">
        <v>128</v>
      </c>
      <c r="D68" s="53">
        <f>E68/B68</f>
        <v>18804</v>
      </c>
      <c r="E68" s="54">
        <v>1034.22</v>
      </c>
    </row>
    <row r="69" spans="1:5" ht="27.6" x14ac:dyDescent="0.25">
      <c r="A69" s="39" t="s">
        <v>154</v>
      </c>
      <c r="B69" s="42">
        <v>0.01</v>
      </c>
      <c r="C69" s="40" t="s">
        <v>96</v>
      </c>
      <c r="D69" s="53">
        <f>E69/B69</f>
        <v>26869</v>
      </c>
      <c r="E69" s="54">
        <v>268.69</v>
      </c>
    </row>
    <row r="70" spans="1:5" ht="13.8" x14ac:dyDescent="0.25">
      <c r="A70" s="45" t="s">
        <v>80</v>
      </c>
      <c r="B70" s="38"/>
      <c r="C70" s="38"/>
      <c r="D70" s="51"/>
      <c r="E70" s="52"/>
    </row>
    <row r="71" spans="1:5" ht="27.6" x14ac:dyDescent="0.25">
      <c r="A71" s="39" t="s">
        <v>129</v>
      </c>
      <c r="B71" s="42">
        <v>0.01</v>
      </c>
      <c r="C71" s="40" t="s">
        <v>15</v>
      </c>
      <c r="D71" s="53">
        <f t="shared" ref="D71:D104" si="3">E71/B71</f>
        <v>32348</v>
      </c>
      <c r="E71" s="54">
        <v>323.48</v>
      </c>
    </row>
    <row r="72" spans="1:5" ht="27.6" x14ac:dyDescent="0.25">
      <c r="A72" s="39" t="s">
        <v>155</v>
      </c>
      <c r="B72" s="42">
        <v>0.02</v>
      </c>
      <c r="C72" s="40" t="s">
        <v>156</v>
      </c>
      <c r="D72" s="53">
        <f t="shared" si="3"/>
        <v>27192</v>
      </c>
      <c r="E72" s="54">
        <v>543.84</v>
      </c>
    </row>
    <row r="73" spans="1:5" ht="27.6" x14ac:dyDescent="0.25">
      <c r="A73" s="39" t="s">
        <v>157</v>
      </c>
      <c r="B73" s="42">
        <v>0.01</v>
      </c>
      <c r="C73" s="40" t="s">
        <v>156</v>
      </c>
      <c r="D73" s="53">
        <f t="shared" si="3"/>
        <v>48814</v>
      </c>
      <c r="E73" s="54">
        <v>488.14</v>
      </c>
    </row>
    <row r="74" spans="1:5" ht="13.8" x14ac:dyDescent="0.25">
      <c r="A74" s="39" t="s">
        <v>158</v>
      </c>
      <c r="B74" s="44">
        <v>3.3000000000000002E-2</v>
      </c>
      <c r="C74" s="40" t="s">
        <v>159</v>
      </c>
      <c r="D74" s="53">
        <f t="shared" si="3"/>
        <v>36279.090909090912</v>
      </c>
      <c r="E74" s="54">
        <v>1197.21</v>
      </c>
    </row>
    <row r="75" spans="1:5" ht="13.8" x14ac:dyDescent="0.25">
      <c r="A75" s="39" t="s">
        <v>160</v>
      </c>
      <c r="B75" s="42">
        <v>0.18</v>
      </c>
      <c r="C75" s="40" t="s">
        <v>15</v>
      </c>
      <c r="D75" s="53">
        <f t="shared" si="3"/>
        <v>469.11111111111114</v>
      </c>
      <c r="E75" s="54">
        <v>84.44</v>
      </c>
    </row>
    <row r="76" spans="1:5" ht="14.25" customHeight="1" x14ac:dyDescent="0.25">
      <c r="A76" s="39" t="s">
        <v>120</v>
      </c>
      <c r="B76" s="44">
        <v>1.0999999999999999E-2</v>
      </c>
      <c r="C76" s="40" t="s">
        <v>96</v>
      </c>
      <c r="D76" s="53">
        <f t="shared" si="3"/>
        <v>17632.727272727276</v>
      </c>
      <c r="E76" s="54">
        <v>193.96</v>
      </c>
    </row>
    <row r="77" spans="1:5" ht="14.25" customHeight="1" x14ac:dyDescent="0.25">
      <c r="A77" s="39" t="s">
        <v>161</v>
      </c>
      <c r="B77" s="42">
        <v>0.01</v>
      </c>
      <c r="C77" s="40" t="s">
        <v>17</v>
      </c>
      <c r="D77" s="53">
        <f t="shared" si="3"/>
        <v>31347.000000000004</v>
      </c>
      <c r="E77" s="54">
        <v>313.47000000000003</v>
      </c>
    </row>
    <row r="78" spans="1:5" ht="15" customHeight="1" x14ac:dyDescent="0.25">
      <c r="A78" s="39" t="s">
        <v>162</v>
      </c>
      <c r="B78" s="44">
        <v>8.9999999999999993E-3</v>
      </c>
      <c r="C78" s="40" t="s">
        <v>96</v>
      </c>
      <c r="D78" s="53">
        <f t="shared" si="3"/>
        <v>5078.8888888888896</v>
      </c>
      <c r="E78" s="54">
        <v>45.71</v>
      </c>
    </row>
    <row r="79" spans="1:5" ht="15" customHeight="1" x14ac:dyDescent="0.25">
      <c r="A79" s="39" t="s">
        <v>163</v>
      </c>
      <c r="B79" s="42">
        <v>0.18</v>
      </c>
      <c r="C79" s="40" t="s">
        <v>136</v>
      </c>
      <c r="D79" s="53">
        <f t="shared" si="3"/>
        <v>4333.3888888888887</v>
      </c>
      <c r="E79" s="54">
        <v>780.01</v>
      </c>
    </row>
    <row r="80" spans="1:5" ht="13.8" x14ac:dyDescent="0.25">
      <c r="A80" s="39" t="s">
        <v>164</v>
      </c>
      <c r="B80" s="42">
        <v>0.25</v>
      </c>
      <c r="C80" s="40" t="s">
        <v>12</v>
      </c>
      <c r="D80" s="53">
        <f t="shared" si="3"/>
        <v>185.36</v>
      </c>
      <c r="E80" s="54">
        <v>46.34</v>
      </c>
    </row>
    <row r="81" spans="1:5" ht="15" customHeight="1" x14ac:dyDescent="0.25">
      <c r="A81" s="39" t="s">
        <v>165</v>
      </c>
      <c r="B81" s="41">
        <v>1</v>
      </c>
      <c r="C81" s="40" t="s">
        <v>13</v>
      </c>
      <c r="D81" s="53">
        <f t="shared" si="3"/>
        <v>494.79</v>
      </c>
      <c r="E81" s="54">
        <v>494.79</v>
      </c>
    </row>
    <row r="82" spans="1:5" ht="15" customHeight="1" x14ac:dyDescent="0.25">
      <c r="A82" s="39" t="s">
        <v>166</v>
      </c>
      <c r="B82" s="44">
        <v>9.1999999999999998E-2</v>
      </c>
      <c r="C82" s="40" t="s">
        <v>128</v>
      </c>
      <c r="D82" s="53">
        <f t="shared" si="3"/>
        <v>4552.934782608696</v>
      </c>
      <c r="E82" s="54">
        <v>418.87</v>
      </c>
    </row>
    <row r="83" spans="1:5" ht="15" customHeight="1" x14ac:dyDescent="0.25">
      <c r="A83" s="39" t="s">
        <v>167</v>
      </c>
      <c r="B83" s="44">
        <v>2.5000000000000001E-2</v>
      </c>
      <c r="C83" s="40" t="s">
        <v>96</v>
      </c>
      <c r="D83" s="53">
        <f t="shared" si="3"/>
        <v>12363.199999999999</v>
      </c>
      <c r="E83" s="54">
        <v>309.08</v>
      </c>
    </row>
    <row r="84" spans="1:5" ht="15" customHeight="1" x14ac:dyDescent="0.25">
      <c r="A84" s="39" t="s">
        <v>168</v>
      </c>
      <c r="B84" s="44">
        <v>1.4999999999999999E-2</v>
      </c>
      <c r="C84" s="40" t="s">
        <v>96</v>
      </c>
      <c r="D84" s="53">
        <f t="shared" si="3"/>
        <v>16737.333333333336</v>
      </c>
      <c r="E84" s="54">
        <v>251.06</v>
      </c>
    </row>
    <row r="85" spans="1:5" ht="15" customHeight="1" x14ac:dyDescent="0.25">
      <c r="A85" s="39" t="s">
        <v>169</v>
      </c>
      <c r="B85" s="42">
        <v>0.01</v>
      </c>
      <c r="C85" s="40" t="s">
        <v>96</v>
      </c>
      <c r="D85" s="53">
        <f t="shared" si="3"/>
        <v>27267</v>
      </c>
      <c r="E85" s="54">
        <v>272.67</v>
      </c>
    </row>
    <row r="86" spans="1:5" ht="27.6" x14ac:dyDescent="0.25">
      <c r="A86" s="39" t="s">
        <v>121</v>
      </c>
      <c r="B86" s="41">
        <v>12</v>
      </c>
      <c r="C86" s="40" t="s">
        <v>88</v>
      </c>
      <c r="D86" s="53">
        <f t="shared" si="3"/>
        <v>195.85249999999999</v>
      </c>
      <c r="E86" s="54">
        <v>2350.23</v>
      </c>
    </row>
    <row r="87" spans="1:5" ht="15" customHeight="1" x14ac:dyDescent="0.25">
      <c r="A87" s="39" t="s">
        <v>170</v>
      </c>
      <c r="B87" s="42">
        <v>0.01</v>
      </c>
      <c r="C87" s="40" t="s">
        <v>17</v>
      </c>
      <c r="D87" s="53">
        <f t="shared" si="3"/>
        <v>177289</v>
      </c>
      <c r="E87" s="54">
        <v>1772.89</v>
      </c>
    </row>
    <row r="88" spans="1:5" ht="13.8" x14ac:dyDescent="0.25">
      <c r="A88" s="39" t="s">
        <v>171</v>
      </c>
      <c r="B88" s="40" t="s">
        <v>22</v>
      </c>
      <c r="C88" s="40" t="s">
        <v>13</v>
      </c>
      <c r="D88" s="53">
        <f>E88</f>
        <v>70819.899999999994</v>
      </c>
      <c r="E88" s="54">
        <v>70819.899999999994</v>
      </c>
    </row>
    <row r="89" spans="1:5" ht="15" customHeight="1" x14ac:dyDescent="0.25">
      <c r="A89" s="39" t="s">
        <v>137</v>
      </c>
      <c r="B89" s="40" t="s">
        <v>22</v>
      </c>
      <c r="C89" s="40" t="s">
        <v>13</v>
      </c>
      <c r="D89" s="53">
        <f t="shared" ref="D89:D90" si="4">E89</f>
        <v>5899.16</v>
      </c>
      <c r="E89" s="54">
        <v>5899.16</v>
      </c>
    </row>
    <row r="90" spans="1:5" ht="13.8" x14ac:dyDescent="0.25">
      <c r="A90" s="39" t="s">
        <v>172</v>
      </c>
      <c r="B90" s="40" t="s">
        <v>22</v>
      </c>
      <c r="C90" s="40" t="s">
        <v>11</v>
      </c>
      <c r="D90" s="53">
        <f t="shared" si="4"/>
        <v>83643.81</v>
      </c>
      <c r="E90" s="54">
        <v>83643.81</v>
      </c>
    </row>
    <row r="91" spans="1:5" ht="15" customHeight="1" x14ac:dyDescent="0.25">
      <c r="A91" s="39" t="s">
        <v>173</v>
      </c>
      <c r="B91" s="44">
        <v>8.9999999999999993E-3</v>
      </c>
      <c r="C91" s="40" t="s">
        <v>96</v>
      </c>
      <c r="D91" s="53">
        <f t="shared" si="3"/>
        <v>66125.555555555562</v>
      </c>
      <c r="E91" s="54">
        <v>595.13</v>
      </c>
    </row>
    <row r="92" spans="1:5" ht="15" customHeight="1" x14ac:dyDescent="0.25">
      <c r="A92" s="39" t="s">
        <v>174</v>
      </c>
      <c r="B92" s="44">
        <v>8.9999999999999993E-3</v>
      </c>
      <c r="C92" s="40" t="s">
        <v>96</v>
      </c>
      <c r="D92" s="53">
        <f t="shared" si="3"/>
        <v>92133.333333333343</v>
      </c>
      <c r="E92" s="54">
        <v>829.2</v>
      </c>
    </row>
    <row r="93" spans="1:5" ht="27.6" x14ac:dyDescent="0.25">
      <c r="A93" s="39" t="s">
        <v>122</v>
      </c>
      <c r="B93" s="43">
        <v>0.2</v>
      </c>
      <c r="C93" s="40" t="s">
        <v>111</v>
      </c>
      <c r="D93" s="53">
        <f t="shared" si="3"/>
        <v>1111.2</v>
      </c>
      <c r="E93" s="54">
        <v>222.24</v>
      </c>
    </row>
    <row r="94" spans="1:5" ht="13.8" x14ac:dyDescent="0.25">
      <c r="A94" s="39" t="s">
        <v>175</v>
      </c>
      <c r="B94" s="41">
        <v>4</v>
      </c>
      <c r="C94" s="40" t="s">
        <v>12</v>
      </c>
      <c r="D94" s="53">
        <f t="shared" si="3"/>
        <v>186.33750000000001</v>
      </c>
      <c r="E94" s="54">
        <v>745.35</v>
      </c>
    </row>
    <row r="95" spans="1:5" ht="27.6" x14ac:dyDescent="0.25">
      <c r="A95" s="39" t="s">
        <v>176</v>
      </c>
      <c r="B95" s="44">
        <v>2.4E-2</v>
      </c>
      <c r="C95" s="40" t="s">
        <v>15</v>
      </c>
      <c r="D95" s="53">
        <f t="shared" si="3"/>
        <v>28591.25</v>
      </c>
      <c r="E95" s="54">
        <v>686.19</v>
      </c>
    </row>
    <row r="96" spans="1:5" ht="27.6" x14ac:dyDescent="0.25">
      <c r="A96" s="39" t="s">
        <v>130</v>
      </c>
      <c r="B96" s="44">
        <v>1.6E-2</v>
      </c>
      <c r="C96" s="40" t="s">
        <v>96</v>
      </c>
      <c r="D96" s="53">
        <f t="shared" si="3"/>
        <v>27313.75</v>
      </c>
      <c r="E96" s="54">
        <v>437.02</v>
      </c>
    </row>
    <row r="97" spans="1:5" ht="13.8" x14ac:dyDescent="0.25">
      <c r="A97" s="39" t="s">
        <v>131</v>
      </c>
      <c r="B97" s="42">
        <v>0.04</v>
      </c>
      <c r="C97" s="40" t="s">
        <v>17</v>
      </c>
      <c r="D97" s="53">
        <f t="shared" si="3"/>
        <v>42931.75</v>
      </c>
      <c r="E97" s="54">
        <v>1717.27</v>
      </c>
    </row>
    <row r="98" spans="1:5" ht="27.6" x14ac:dyDescent="0.25">
      <c r="A98" s="39" t="s">
        <v>177</v>
      </c>
      <c r="B98" s="41">
        <v>4</v>
      </c>
      <c r="C98" s="40" t="s">
        <v>132</v>
      </c>
      <c r="D98" s="53">
        <f t="shared" si="3"/>
        <v>2393.06</v>
      </c>
      <c r="E98" s="54">
        <v>9572.24</v>
      </c>
    </row>
    <row r="99" spans="1:5" ht="13.8" x14ac:dyDescent="0.25">
      <c r="A99" s="39" t="s">
        <v>178</v>
      </c>
      <c r="B99" s="40" t="s">
        <v>22</v>
      </c>
      <c r="C99" s="40" t="s">
        <v>13</v>
      </c>
      <c r="D99" s="53">
        <f>E99</f>
        <v>9377.25</v>
      </c>
      <c r="E99" s="54">
        <v>9377.25</v>
      </c>
    </row>
    <row r="100" spans="1:5" ht="13.8" x14ac:dyDescent="0.25">
      <c r="A100" s="39" t="s">
        <v>138</v>
      </c>
      <c r="B100" s="44">
        <v>0.375</v>
      </c>
      <c r="C100" s="40" t="s">
        <v>96</v>
      </c>
      <c r="D100" s="53">
        <f t="shared" si="3"/>
        <v>18078.88</v>
      </c>
      <c r="E100" s="54">
        <v>6779.58</v>
      </c>
    </row>
    <row r="101" spans="1:5" ht="13.8" x14ac:dyDescent="0.25">
      <c r="A101" s="39" t="s">
        <v>179</v>
      </c>
      <c r="B101" s="41">
        <v>1</v>
      </c>
      <c r="C101" s="40" t="s">
        <v>13</v>
      </c>
      <c r="D101" s="53">
        <f t="shared" si="3"/>
        <v>959.2</v>
      </c>
      <c r="E101" s="54">
        <v>959.2</v>
      </c>
    </row>
    <row r="102" spans="1:5" ht="13.8" x14ac:dyDescent="0.25">
      <c r="A102" s="39" t="s">
        <v>180</v>
      </c>
      <c r="B102" s="43">
        <v>1.5</v>
      </c>
      <c r="C102" s="40" t="s">
        <v>88</v>
      </c>
      <c r="D102" s="53">
        <f t="shared" si="3"/>
        <v>690.23333333333323</v>
      </c>
      <c r="E102" s="54">
        <v>1035.3499999999999</v>
      </c>
    </row>
    <row r="103" spans="1:5" ht="27.6" x14ac:dyDescent="0.25">
      <c r="A103" s="39" t="s">
        <v>181</v>
      </c>
      <c r="B103" s="44">
        <v>2.5000000000000001E-2</v>
      </c>
      <c r="C103" s="40" t="s">
        <v>96</v>
      </c>
      <c r="D103" s="53">
        <f t="shared" si="3"/>
        <v>15996.4</v>
      </c>
      <c r="E103" s="54">
        <v>399.91</v>
      </c>
    </row>
    <row r="104" spans="1:5" ht="13.8" x14ac:dyDescent="0.25">
      <c r="A104" s="39" t="s">
        <v>182</v>
      </c>
      <c r="B104" s="44">
        <v>7.4999999999999997E-2</v>
      </c>
      <c r="C104" s="40" t="s">
        <v>79</v>
      </c>
      <c r="D104" s="53">
        <f t="shared" si="3"/>
        <v>1108.9333333333334</v>
      </c>
      <c r="E104" s="54">
        <v>83.17</v>
      </c>
    </row>
    <row r="105" spans="1:5" ht="13.8" x14ac:dyDescent="0.25">
      <c r="A105" s="37" t="s">
        <v>41</v>
      </c>
      <c r="B105" s="38"/>
      <c r="C105" s="38"/>
      <c r="D105" s="51"/>
      <c r="E105" s="52"/>
    </row>
    <row r="106" spans="1:5" ht="13.8" x14ac:dyDescent="0.25">
      <c r="A106" s="39" t="s">
        <v>72</v>
      </c>
      <c r="B106" s="40" t="s">
        <v>22</v>
      </c>
      <c r="C106" s="40" t="s">
        <v>11</v>
      </c>
      <c r="D106" s="53">
        <f>E106</f>
        <v>4728.79</v>
      </c>
      <c r="E106" s="54">
        <v>4728.79</v>
      </c>
    </row>
    <row r="107" spans="1:5" ht="13.8" x14ac:dyDescent="0.25">
      <c r="A107" s="39" t="s">
        <v>63</v>
      </c>
      <c r="B107" s="40" t="s">
        <v>22</v>
      </c>
      <c r="C107" s="40" t="s">
        <v>11</v>
      </c>
      <c r="D107" s="53">
        <f>E107</f>
        <v>8790.27</v>
      </c>
      <c r="E107" s="54">
        <v>8790.27</v>
      </c>
    </row>
    <row r="108" spans="1:5" ht="13.8" x14ac:dyDescent="0.25">
      <c r="A108" s="37" t="s">
        <v>81</v>
      </c>
      <c r="B108" s="38"/>
      <c r="C108" s="38"/>
      <c r="D108" s="51"/>
      <c r="E108" s="52"/>
    </row>
    <row r="109" spans="1:5" ht="13.8" x14ac:dyDescent="0.25">
      <c r="A109" s="39" t="s">
        <v>82</v>
      </c>
      <c r="B109" s="40" t="s">
        <v>23</v>
      </c>
      <c r="C109" s="40" t="s">
        <v>12</v>
      </c>
      <c r="D109" s="53">
        <f>E109</f>
        <v>56733</v>
      </c>
      <c r="E109" s="54">
        <v>56733</v>
      </c>
    </row>
    <row r="110" spans="1:5" ht="13.8" x14ac:dyDescent="0.25">
      <c r="A110" s="37" t="s">
        <v>9</v>
      </c>
      <c r="B110" s="38"/>
      <c r="C110" s="38"/>
      <c r="D110" s="51"/>
      <c r="E110" s="52"/>
    </row>
    <row r="111" spans="1:5" ht="13.8" x14ac:dyDescent="0.25">
      <c r="A111" s="39" t="s">
        <v>64</v>
      </c>
      <c r="B111" s="40" t="s">
        <v>23</v>
      </c>
      <c r="C111" s="40" t="s">
        <v>12</v>
      </c>
      <c r="D111" s="53">
        <f>E111</f>
        <v>89865.07</v>
      </c>
      <c r="E111" s="54">
        <v>89865.07</v>
      </c>
    </row>
    <row r="112" spans="1:5" ht="13.8" x14ac:dyDescent="0.25">
      <c r="A112" s="37" t="s">
        <v>10</v>
      </c>
      <c r="B112" s="38"/>
      <c r="C112" s="38"/>
      <c r="D112" s="51"/>
      <c r="E112" s="52"/>
    </row>
    <row r="113" spans="1:5" ht="13.8" x14ac:dyDescent="0.25">
      <c r="A113" s="39" t="s">
        <v>65</v>
      </c>
      <c r="B113" s="40" t="s">
        <v>21</v>
      </c>
      <c r="C113" s="40" t="s">
        <v>11</v>
      </c>
      <c r="D113" s="53">
        <f>E113</f>
        <v>62935.469000000019</v>
      </c>
      <c r="E113" s="54">
        <f>Бюджет!C35*10%</f>
        <v>62935.469000000019</v>
      </c>
    </row>
    <row r="114" spans="1:5" ht="14.25" customHeight="1" x14ac:dyDescent="0.25">
      <c r="A114" s="26" t="s">
        <v>24</v>
      </c>
      <c r="B114" s="29" t="s">
        <v>20</v>
      </c>
      <c r="C114" s="27"/>
      <c r="D114" s="55"/>
      <c r="E114" s="28">
        <f>SUM(E7:E113)</f>
        <v>788375.16899999976</v>
      </c>
    </row>
    <row r="115" spans="1:5" ht="15" customHeight="1" x14ac:dyDescent="0.25">
      <c r="D115" s="56"/>
    </row>
    <row r="116" spans="1:5" ht="15" customHeight="1" x14ac:dyDescent="0.25">
      <c r="A116" s="13" t="s">
        <v>30</v>
      </c>
      <c r="B116" s="13"/>
      <c r="C116" s="13"/>
      <c r="D116" s="56"/>
      <c r="E116" s="56"/>
    </row>
    <row r="117" spans="1:5" ht="13.8" x14ac:dyDescent="0.25">
      <c r="A117" s="13" t="s">
        <v>187</v>
      </c>
      <c r="B117" s="13"/>
      <c r="C117" s="13"/>
      <c r="D117" s="56"/>
      <c r="E117" s="56"/>
    </row>
    <row r="118" spans="1:5" ht="15" customHeight="1" x14ac:dyDescent="0.25">
      <c r="A118" s="13" t="s">
        <v>31</v>
      </c>
      <c r="B118" s="13"/>
      <c r="C118" s="13"/>
      <c r="D118" s="56"/>
      <c r="E118" s="56"/>
    </row>
    <row r="119" spans="1:5" ht="15" customHeight="1" x14ac:dyDescent="0.25">
      <c r="A119" s="13" t="s">
        <v>32</v>
      </c>
      <c r="B119" s="13"/>
      <c r="C119" s="13"/>
      <c r="D119" s="58"/>
      <c r="E119" s="56"/>
    </row>
    <row r="120" spans="1:5" ht="15" customHeight="1" x14ac:dyDescent="0.25">
      <c r="A120" s="35" t="s">
        <v>66</v>
      </c>
      <c r="B120" s="14"/>
      <c r="C120" s="14"/>
      <c r="E120" s="58"/>
    </row>
    <row r="121" spans="1:5" ht="15" customHeight="1" x14ac:dyDescent="0.25">
      <c r="A121" s="35" t="s">
        <v>67</v>
      </c>
      <c r="D121" s="59"/>
    </row>
    <row r="122" spans="1:5" ht="15" customHeight="1" x14ac:dyDescent="0.25">
      <c r="A122" s="35"/>
      <c r="D122" s="59"/>
    </row>
    <row r="123" spans="1:5" ht="13.8" x14ac:dyDescent="0.25">
      <c r="A123" s="6" t="s">
        <v>25</v>
      </c>
      <c r="B123" s="2"/>
      <c r="C123" s="2"/>
      <c r="D123" s="59"/>
      <c r="E123" s="59"/>
    </row>
    <row r="124" spans="1:5" ht="15" customHeight="1" x14ac:dyDescent="0.25">
      <c r="A124" s="6"/>
      <c r="B124" s="2"/>
      <c r="C124" s="2"/>
      <c r="D124" s="60"/>
      <c r="E124" s="59"/>
    </row>
    <row r="125" spans="1:5" ht="13.8" x14ac:dyDescent="0.25">
      <c r="A125" s="188" t="s">
        <v>48</v>
      </c>
      <c r="B125" s="188"/>
      <c r="C125" s="36" t="s">
        <v>29</v>
      </c>
      <c r="D125" s="61"/>
      <c r="E125" s="62"/>
    </row>
    <row r="126" spans="1:5" ht="15" customHeight="1" x14ac:dyDescent="0.25">
      <c r="A126" s="192" t="s">
        <v>49</v>
      </c>
      <c r="B126" s="192"/>
      <c r="C126" s="4" t="s">
        <v>26</v>
      </c>
      <c r="D126" s="59"/>
      <c r="E126" s="59"/>
    </row>
    <row r="127" spans="1:5" ht="13.8" x14ac:dyDescent="0.25">
      <c r="A127" s="6"/>
      <c r="B127" s="2"/>
      <c r="C127" s="2"/>
      <c r="D127" s="60"/>
      <c r="E127" s="59"/>
    </row>
    <row r="128" spans="1:5" ht="15" customHeight="1" x14ac:dyDescent="0.25">
      <c r="A128" s="188" t="s">
        <v>28</v>
      </c>
      <c r="B128" s="188"/>
      <c r="C128" s="36" t="s">
        <v>29</v>
      </c>
      <c r="D128" s="61"/>
      <c r="E128" s="59"/>
    </row>
    <row r="129" spans="1:5" ht="15" customHeight="1" x14ac:dyDescent="0.25">
      <c r="A129" s="15" t="s">
        <v>27</v>
      </c>
      <c r="B129" s="5"/>
      <c r="C129" s="4" t="s">
        <v>26</v>
      </c>
      <c r="D129" s="59"/>
      <c r="E129" s="59"/>
    </row>
    <row r="130" spans="1:5" ht="13.8" x14ac:dyDescent="0.25">
      <c r="A130" s="2"/>
      <c r="B130" s="2"/>
      <c r="C130" s="2"/>
      <c r="E130" s="59"/>
    </row>
  </sheetData>
  <mergeCells count="6">
    <mergeCell ref="A128:B128"/>
    <mergeCell ref="A2:E2"/>
    <mergeCell ref="A1:E1"/>
    <mergeCell ref="D3:E3"/>
    <mergeCell ref="A126:B126"/>
    <mergeCell ref="A125:B125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view="pageBreakPreview" zoomScale="90" zoomScaleSheetLayoutView="90" workbookViewId="0">
      <selection activeCell="F24" sqref="F24"/>
    </sheetView>
  </sheetViews>
  <sheetFormatPr defaultColWidth="9.109375" defaultRowHeight="13.8" x14ac:dyDescent="0.25"/>
  <cols>
    <col min="1" max="1" width="50.109375" style="2" customWidth="1"/>
    <col min="2" max="2" width="13.109375" style="2" bestFit="1" customWidth="1"/>
    <col min="3" max="4" width="13.44140625" style="2" bestFit="1" customWidth="1"/>
    <col min="5" max="5" width="13.88671875" style="2" bestFit="1" customWidth="1"/>
    <col min="6" max="16384" width="9.109375" style="2"/>
  </cols>
  <sheetData>
    <row r="1" spans="1:4" ht="20.399999999999999" x14ac:dyDescent="0.35">
      <c r="A1" s="193" t="s">
        <v>184</v>
      </c>
      <c r="B1" s="193"/>
      <c r="C1" s="193"/>
      <c r="D1" s="193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200"/>
      <c r="D3" s="200"/>
    </row>
    <row r="4" spans="1:4" x14ac:dyDescent="0.25">
      <c r="A4" s="8"/>
      <c r="B4" s="9"/>
      <c r="C4" s="12"/>
      <c r="D4" s="12"/>
    </row>
    <row r="5" spans="1:4" x14ac:dyDescent="0.25">
      <c r="A5" s="21" t="s">
        <v>33</v>
      </c>
      <c r="B5" s="21" t="s">
        <v>34</v>
      </c>
      <c r="C5" s="22" t="s">
        <v>35</v>
      </c>
      <c r="D5" s="22" t="s">
        <v>36</v>
      </c>
    </row>
    <row r="6" spans="1:4" x14ac:dyDescent="0.25">
      <c r="A6" s="24" t="s">
        <v>102</v>
      </c>
      <c r="B6" s="194">
        <v>306642.94</v>
      </c>
      <c r="C6" s="195"/>
      <c r="D6" s="196"/>
    </row>
    <row r="7" spans="1:4" x14ac:dyDescent="0.25">
      <c r="A7" s="30" t="s">
        <v>46</v>
      </c>
      <c r="B7" s="47" t="s">
        <v>20</v>
      </c>
      <c r="C7" s="31">
        <v>314547.36</v>
      </c>
      <c r="D7" s="48">
        <v>319809.76</v>
      </c>
    </row>
    <row r="8" spans="1:4" x14ac:dyDescent="0.25">
      <c r="A8" s="30" t="s">
        <v>103</v>
      </c>
      <c r="B8" s="47" t="s">
        <v>20</v>
      </c>
      <c r="C8" s="31">
        <v>98500</v>
      </c>
      <c r="D8" s="48">
        <v>109256.32000000001</v>
      </c>
    </row>
    <row r="9" spans="1:4" x14ac:dyDescent="0.25">
      <c r="A9" s="30" t="s">
        <v>123</v>
      </c>
      <c r="B9" s="47" t="s">
        <v>20</v>
      </c>
      <c r="C9" s="31">
        <v>22213.8</v>
      </c>
      <c r="D9" s="48">
        <v>10832.54</v>
      </c>
    </row>
    <row r="10" spans="1:4" x14ac:dyDescent="0.25">
      <c r="A10" s="30" t="s">
        <v>50</v>
      </c>
      <c r="B10" s="47" t="s">
        <v>20</v>
      </c>
      <c r="C10" s="31">
        <v>111957.6</v>
      </c>
      <c r="D10" s="48">
        <v>127958.2</v>
      </c>
    </row>
    <row r="11" spans="1:4" x14ac:dyDescent="0.25">
      <c r="A11" s="30" t="s">
        <v>97</v>
      </c>
      <c r="B11" s="47" t="s">
        <v>20</v>
      </c>
      <c r="C11" s="31">
        <v>8986.7800000000007</v>
      </c>
      <c r="D11" s="48">
        <v>4832.9799999999996</v>
      </c>
    </row>
    <row r="12" spans="1:4" x14ac:dyDescent="0.25">
      <c r="A12" s="30" t="s">
        <v>124</v>
      </c>
      <c r="B12" s="47" t="s">
        <v>20</v>
      </c>
      <c r="C12" s="31">
        <v>17326.8</v>
      </c>
      <c r="D12" s="48">
        <v>19246.310000000001</v>
      </c>
    </row>
    <row r="13" spans="1:4" x14ac:dyDescent="0.25">
      <c r="A13" s="30" t="s">
        <v>84</v>
      </c>
      <c r="B13" s="47" t="s">
        <v>20</v>
      </c>
      <c r="C13" s="31">
        <v>21769.56</v>
      </c>
      <c r="D13" s="48">
        <v>12056.66</v>
      </c>
    </row>
    <row r="14" spans="1:4" x14ac:dyDescent="0.25">
      <c r="A14" s="30" t="s">
        <v>98</v>
      </c>
      <c r="B14" s="47" t="s">
        <v>20</v>
      </c>
      <c r="C14" s="31">
        <v>3038.79</v>
      </c>
      <c r="D14" s="48" t="s">
        <v>20</v>
      </c>
    </row>
    <row r="15" spans="1:4" x14ac:dyDescent="0.25">
      <c r="A15" s="46" t="s">
        <v>99</v>
      </c>
      <c r="B15" s="47" t="s">
        <v>20</v>
      </c>
      <c r="C15" s="31">
        <v>10646.16</v>
      </c>
      <c r="D15" s="48">
        <v>7994.31</v>
      </c>
    </row>
    <row r="16" spans="1:4" x14ac:dyDescent="0.25">
      <c r="A16" s="46" t="s">
        <v>100</v>
      </c>
      <c r="B16" s="47" t="s">
        <v>20</v>
      </c>
      <c r="C16" s="31">
        <v>2363.5100000000002</v>
      </c>
      <c r="D16" s="48">
        <v>3850.9</v>
      </c>
    </row>
    <row r="17" spans="1:4" x14ac:dyDescent="0.25">
      <c r="A17" s="46" t="s">
        <v>101</v>
      </c>
      <c r="B17" s="47" t="s">
        <v>20</v>
      </c>
      <c r="C17" s="31">
        <v>18004.330000000002</v>
      </c>
      <c r="D17" s="48">
        <v>5439.15</v>
      </c>
    </row>
    <row r="18" spans="1:4" x14ac:dyDescent="0.25">
      <c r="A18" s="30" t="s">
        <v>185</v>
      </c>
      <c r="B18" s="47">
        <v>18000</v>
      </c>
      <c r="C18" s="31"/>
      <c r="D18" s="48"/>
    </row>
    <row r="19" spans="1:4" x14ac:dyDescent="0.25">
      <c r="A19" s="30" t="s">
        <v>8</v>
      </c>
      <c r="B19" s="47">
        <f>Акт!E7</f>
        <v>5900.23</v>
      </c>
      <c r="C19" s="31" t="s">
        <v>20</v>
      </c>
      <c r="D19" s="48" t="s">
        <v>20</v>
      </c>
    </row>
    <row r="20" spans="1:4" x14ac:dyDescent="0.25">
      <c r="A20" s="30" t="s">
        <v>37</v>
      </c>
      <c r="B20" s="47">
        <f>SUM(Акт!E9:E19)</f>
        <v>53378.25</v>
      </c>
      <c r="C20" s="31" t="s">
        <v>20</v>
      </c>
      <c r="D20" s="48" t="s">
        <v>20</v>
      </c>
    </row>
    <row r="21" spans="1:4" ht="27.6" x14ac:dyDescent="0.25">
      <c r="A21" s="30" t="s">
        <v>51</v>
      </c>
      <c r="B21" s="47">
        <f>Акт!E21</f>
        <v>114373.73</v>
      </c>
      <c r="C21" s="31" t="s">
        <v>20</v>
      </c>
      <c r="D21" s="48" t="s">
        <v>20</v>
      </c>
    </row>
    <row r="22" spans="1:4" x14ac:dyDescent="0.25">
      <c r="A22" s="30" t="s">
        <v>104</v>
      </c>
      <c r="B22" s="47">
        <f>Акт!E23</f>
        <v>8924.4</v>
      </c>
      <c r="C22" s="31" t="s">
        <v>20</v>
      </c>
      <c r="D22" s="48" t="s">
        <v>20</v>
      </c>
    </row>
    <row r="23" spans="1:4" ht="27.6" x14ac:dyDescent="0.25">
      <c r="A23" s="30" t="s">
        <v>89</v>
      </c>
      <c r="B23" s="47">
        <f>SUM(Акт!E25:E28)</f>
        <v>21422.880000000001</v>
      </c>
      <c r="C23" s="31" t="s">
        <v>20</v>
      </c>
      <c r="D23" s="48" t="s">
        <v>20</v>
      </c>
    </row>
    <row r="24" spans="1:4" ht="27.6" x14ac:dyDescent="0.25">
      <c r="A24" s="30" t="s">
        <v>73</v>
      </c>
      <c r="B24" s="47">
        <f>Акт!E30</f>
        <v>17700.2</v>
      </c>
      <c r="C24" s="31" t="s">
        <v>20</v>
      </c>
      <c r="D24" s="48" t="s">
        <v>20</v>
      </c>
    </row>
    <row r="25" spans="1:4" x14ac:dyDescent="0.25">
      <c r="A25" s="30" t="s">
        <v>38</v>
      </c>
      <c r="B25" s="47">
        <f>SUM(Акт!E32:E49)</f>
        <v>54525.96</v>
      </c>
      <c r="C25" s="31" t="s">
        <v>20</v>
      </c>
      <c r="D25" s="48" t="s">
        <v>20</v>
      </c>
    </row>
    <row r="26" spans="1:4" x14ac:dyDescent="0.25">
      <c r="A26" s="30" t="s">
        <v>39</v>
      </c>
      <c r="B26" s="47">
        <f>SUM(Акт!E51:E62)</f>
        <v>58865.06</v>
      </c>
      <c r="C26" s="31" t="s">
        <v>20</v>
      </c>
      <c r="D26" s="48" t="s">
        <v>20</v>
      </c>
    </row>
    <row r="27" spans="1:4" x14ac:dyDescent="0.25">
      <c r="A27" s="30" t="s">
        <v>84</v>
      </c>
      <c r="B27" s="47">
        <f>Акт!E64</f>
        <v>21600</v>
      </c>
      <c r="C27" s="31" t="s">
        <v>20</v>
      </c>
      <c r="D27" s="48" t="s">
        <v>20</v>
      </c>
    </row>
    <row r="28" spans="1:4" ht="27.6" x14ac:dyDescent="0.25">
      <c r="A28" s="30" t="s">
        <v>105</v>
      </c>
      <c r="B28" s="47">
        <f>Акт!E66</f>
        <v>3640.79</v>
      </c>
      <c r="C28" s="31" t="s">
        <v>20</v>
      </c>
      <c r="D28" s="48" t="s">
        <v>20</v>
      </c>
    </row>
    <row r="29" spans="1:4" s="11" customFormat="1" ht="15.75" customHeight="1" x14ac:dyDescent="0.3">
      <c r="A29" s="46" t="s">
        <v>40</v>
      </c>
      <c r="B29" s="47">
        <f>SUM(Акт!E68:E69)</f>
        <v>1302.9100000000001</v>
      </c>
      <c r="C29" s="31" t="s">
        <v>20</v>
      </c>
      <c r="D29" s="48" t="s">
        <v>20</v>
      </c>
    </row>
    <row r="30" spans="1:4" s="11" customFormat="1" ht="27.6" x14ac:dyDescent="0.3">
      <c r="A30" s="30" t="s">
        <v>80</v>
      </c>
      <c r="B30" s="47">
        <f>SUM(Акт!E71:E104)</f>
        <v>203688.16</v>
      </c>
      <c r="C30" s="31" t="s">
        <v>20</v>
      </c>
      <c r="D30" s="48" t="s">
        <v>20</v>
      </c>
    </row>
    <row r="31" spans="1:4" s="11" customFormat="1" ht="15.75" customHeight="1" x14ac:dyDescent="0.3">
      <c r="A31" s="46" t="s">
        <v>41</v>
      </c>
      <c r="B31" s="47">
        <f>SUM(Акт!E106:E107)</f>
        <v>13519.060000000001</v>
      </c>
      <c r="C31" s="31" t="s">
        <v>20</v>
      </c>
      <c r="D31" s="48" t="s">
        <v>20</v>
      </c>
    </row>
    <row r="32" spans="1:4" s="11" customFormat="1" ht="15.75" customHeight="1" x14ac:dyDescent="0.3">
      <c r="A32" s="46" t="s">
        <v>81</v>
      </c>
      <c r="B32" s="47">
        <f>Акт!E109</f>
        <v>56733</v>
      </c>
      <c r="C32" s="31" t="s">
        <v>20</v>
      </c>
      <c r="D32" s="48" t="s">
        <v>20</v>
      </c>
    </row>
    <row r="33" spans="1:5" s="11" customFormat="1" ht="14.4" x14ac:dyDescent="0.3">
      <c r="A33" s="30" t="s">
        <v>9</v>
      </c>
      <c r="B33" s="47">
        <f>Акт!E111</f>
        <v>89865.07</v>
      </c>
      <c r="C33" s="31" t="s">
        <v>20</v>
      </c>
      <c r="D33" s="48" t="s">
        <v>20</v>
      </c>
    </row>
    <row r="34" spans="1:5" s="11" customFormat="1" ht="15.75" customHeight="1" x14ac:dyDescent="0.3">
      <c r="A34" s="46" t="s">
        <v>10</v>
      </c>
      <c r="B34" s="47">
        <f>Акт!E113</f>
        <v>62935.469000000019</v>
      </c>
      <c r="C34" s="31" t="s">
        <v>20</v>
      </c>
      <c r="D34" s="48" t="s">
        <v>20</v>
      </c>
    </row>
    <row r="35" spans="1:5" x14ac:dyDescent="0.25">
      <c r="A35" s="23" t="s">
        <v>24</v>
      </c>
      <c r="B35" s="25">
        <f>SUM(B7:B34)</f>
        <v>806375.16899999999</v>
      </c>
      <c r="C35" s="25">
        <f t="shared" ref="C35" si="0">SUM(C7:C34)</f>
        <v>629354.69000000018</v>
      </c>
      <c r="D35" s="25">
        <f>SUM(D7:D34)</f>
        <v>621277.13000000012</v>
      </c>
    </row>
    <row r="36" spans="1:5" s="11" customFormat="1" ht="24.75" customHeight="1" x14ac:dyDescent="0.3">
      <c r="A36" s="197" t="s">
        <v>186</v>
      </c>
      <c r="B36" s="198"/>
      <c r="C36" s="198"/>
      <c r="D36" s="199"/>
      <c r="E36" s="63">
        <f>B6+D35-B35</f>
        <v>121544.90100000007</v>
      </c>
    </row>
    <row r="37" spans="1:5" s="11" customFormat="1" ht="24.75" customHeight="1" x14ac:dyDescent="0.3">
      <c r="A37" s="197" t="s">
        <v>183</v>
      </c>
      <c r="B37" s="198"/>
      <c r="C37" s="198"/>
      <c r="D37" s="199"/>
    </row>
    <row r="38" spans="1:5" s="11" customFormat="1" ht="24.75" customHeight="1" x14ac:dyDescent="0.3">
      <c r="A38" s="2"/>
      <c r="B38" s="2"/>
      <c r="C38" s="2"/>
      <c r="D38" s="2"/>
    </row>
    <row r="39" spans="1:5" ht="15" customHeight="1" x14ac:dyDescent="0.25">
      <c r="A39" s="10" t="s">
        <v>44</v>
      </c>
      <c r="B39" s="9"/>
      <c r="C39" s="9"/>
      <c r="D39" s="7"/>
    </row>
    <row r="40" spans="1:5" ht="22.5" customHeight="1" x14ac:dyDescent="0.25">
      <c r="A40" s="9" t="s">
        <v>45</v>
      </c>
      <c r="B40" s="9"/>
      <c r="C40" s="9"/>
      <c r="D40" s="7"/>
    </row>
    <row r="41" spans="1:5" ht="22.5" customHeight="1" x14ac:dyDescent="0.25">
      <c r="A41" s="10" t="s">
        <v>42</v>
      </c>
      <c r="B41" s="9"/>
      <c r="C41" s="9"/>
      <c r="D41" s="7"/>
    </row>
    <row r="42" spans="1:5" ht="22.5" customHeight="1" x14ac:dyDescent="0.25">
      <c r="A42" s="10" t="s">
        <v>43</v>
      </c>
      <c r="B42" s="9"/>
      <c r="C42" s="9"/>
      <c r="D42" s="7"/>
    </row>
    <row r="43" spans="1:5" ht="22.5" customHeight="1" x14ac:dyDescent="0.25">
      <c r="A43" s="1"/>
      <c r="B43" s="1"/>
      <c r="C43" s="1"/>
    </row>
  </sheetData>
  <mergeCells count="5">
    <mergeCell ref="A1:D1"/>
    <mergeCell ref="B6:D6"/>
    <mergeCell ref="A36:D36"/>
    <mergeCell ref="A37:D37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H12" sqref="H12"/>
    </sheetView>
  </sheetViews>
  <sheetFormatPr defaultColWidth="9.109375" defaultRowHeight="14.4" x14ac:dyDescent="0.3"/>
  <cols>
    <col min="1" max="1" width="12.5546875" style="93" customWidth="1"/>
    <col min="2" max="2" width="14.5546875" style="93" customWidth="1"/>
    <col min="3" max="3" width="19.5546875" style="93" customWidth="1"/>
    <col min="4" max="4" width="14.44140625" style="93" customWidth="1"/>
    <col min="5" max="5" width="18.33203125" style="93" customWidth="1"/>
    <col min="6" max="6" width="16.33203125" style="93" customWidth="1"/>
    <col min="7" max="16384" width="9.109375" style="93"/>
  </cols>
  <sheetData>
    <row r="1" spans="1:19" s="59" customFormat="1" ht="35.25" customHeight="1" x14ac:dyDescent="0.35">
      <c r="A1" s="204" t="s">
        <v>214</v>
      </c>
      <c r="B1" s="204"/>
      <c r="C1" s="204"/>
      <c r="D1" s="204"/>
      <c r="E1" s="204"/>
      <c r="F1" s="204"/>
    </row>
    <row r="2" spans="1:19" s="59" customFormat="1" ht="13.8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188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5" t="s">
        <v>189</v>
      </c>
      <c r="B5" s="205"/>
      <c r="C5" s="205"/>
      <c r="D5" s="205"/>
      <c r="E5" s="205"/>
      <c r="F5" s="205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7" t="s">
        <v>190</v>
      </c>
      <c r="B6" s="117">
        <v>4</v>
      </c>
      <c r="C6" s="117" t="s">
        <v>191</v>
      </c>
      <c r="D6" s="118">
        <v>3701.4</v>
      </c>
      <c r="E6" s="117" t="s">
        <v>192</v>
      </c>
      <c r="F6" s="119">
        <v>1710</v>
      </c>
      <c r="G6" s="70"/>
      <c r="H6" s="72"/>
      <c r="I6" s="73"/>
      <c r="J6" s="74"/>
      <c r="K6" s="75"/>
      <c r="L6" s="76"/>
      <c r="M6" s="76"/>
      <c r="N6" s="76"/>
      <c r="O6" s="76"/>
      <c r="P6" s="77"/>
      <c r="Q6" s="206"/>
      <c r="R6" s="207"/>
      <c r="S6" s="78"/>
    </row>
    <row r="7" spans="1:19" s="81" customFormat="1" ht="32.25" customHeight="1" x14ac:dyDescent="0.25">
      <c r="A7" s="117" t="s">
        <v>193</v>
      </c>
      <c r="B7" s="117">
        <v>4</v>
      </c>
      <c r="C7" s="117" t="s">
        <v>194</v>
      </c>
      <c r="D7" s="118">
        <v>80.8</v>
      </c>
      <c r="E7" s="117" t="s">
        <v>195</v>
      </c>
      <c r="F7" s="119">
        <v>1140</v>
      </c>
      <c r="G7" s="70"/>
      <c r="H7" s="72"/>
      <c r="I7" s="73"/>
      <c r="J7" s="74"/>
      <c r="K7" s="75"/>
      <c r="L7" s="76"/>
      <c r="M7" s="76"/>
      <c r="N7" s="76"/>
      <c r="O7" s="76"/>
      <c r="P7" s="77"/>
      <c r="Q7" s="206"/>
      <c r="R7" s="208"/>
      <c r="S7" s="80"/>
    </row>
    <row r="8" spans="1:19" s="81" customFormat="1" ht="33.75" customHeight="1" x14ac:dyDescent="0.25">
      <c r="A8" s="117" t="s">
        <v>196</v>
      </c>
      <c r="B8" s="117">
        <v>55</v>
      </c>
      <c r="C8" s="117" t="s">
        <v>197</v>
      </c>
      <c r="D8" s="119">
        <v>387.3</v>
      </c>
      <c r="E8" s="117" t="s">
        <v>198</v>
      </c>
      <c r="F8" s="119">
        <v>903.8</v>
      </c>
      <c r="G8" s="70"/>
      <c r="H8" s="72"/>
      <c r="I8" s="73"/>
      <c r="J8" s="74"/>
      <c r="K8" s="75"/>
      <c r="L8" s="76"/>
      <c r="M8" s="76"/>
      <c r="N8" s="76"/>
      <c r="O8" s="76"/>
      <c r="P8" s="77"/>
      <c r="Q8" s="206"/>
      <c r="R8" s="207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75"/>
      <c r="L9" s="76"/>
      <c r="M9" s="76"/>
      <c r="N9" s="76"/>
      <c r="O9" s="76"/>
      <c r="P9" s="70"/>
      <c r="Q9" s="75"/>
      <c r="R9" s="84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86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3">
      <c r="A11" s="201" t="s">
        <v>199</v>
      </c>
      <c r="B11" s="202"/>
      <c r="C11" s="202"/>
      <c r="D11" s="202"/>
      <c r="E11" s="203"/>
      <c r="F11" s="88" t="s">
        <v>200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1" customFormat="1" ht="30" customHeight="1" x14ac:dyDescent="0.3">
      <c r="A12" s="216" t="s">
        <v>215</v>
      </c>
      <c r="B12" s="217"/>
      <c r="C12" s="217"/>
      <c r="D12" s="217"/>
      <c r="E12" s="218"/>
      <c r="F12" s="109">
        <v>18000</v>
      </c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</row>
    <row r="13" spans="1:19" s="114" customFormat="1" ht="30" customHeight="1" x14ac:dyDescent="0.3">
      <c r="A13" s="210" t="s">
        <v>201</v>
      </c>
      <c r="B13" s="211"/>
      <c r="C13" s="211"/>
      <c r="D13" s="211"/>
      <c r="E13" s="212"/>
      <c r="F13" s="112">
        <f>121544.9+F12</f>
        <v>139544.9</v>
      </c>
      <c r="G13" s="113"/>
    </row>
    <row r="14" spans="1:19" s="114" customFormat="1" ht="30" customHeight="1" x14ac:dyDescent="0.3">
      <c r="A14" s="210" t="s">
        <v>202</v>
      </c>
      <c r="B14" s="211"/>
      <c r="C14" s="211"/>
      <c r="D14" s="211"/>
      <c r="E14" s="212"/>
      <c r="F14" s="112">
        <v>182269.43</v>
      </c>
    </row>
    <row r="15" spans="1:19" s="114" customFormat="1" ht="30" customHeight="1" x14ac:dyDescent="0.3">
      <c r="A15" s="210" t="s">
        <v>203</v>
      </c>
      <c r="B15" s="211"/>
      <c r="C15" s="211"/>
      <c r="D15" s="211"/>
      <c r="E15" s="212"/>
      <c r="F15" s="115">
        <f>SUM(F16:F18)</f>
        <v>605578.05999999994</v>
      </c>
    </row>
    <row r="16" spans="1:19" s="87" customFormat="1" ht="28.5" customHeight="1" x14ac:dyDescent="0.3">
      <c r="A16" s="213" t="s">
        <v>204</v>
      </c>
      <c r="B16" s="214"/>
      <c r="C16" s="214"/>
      <c r="D16" s="214"/>
      <c r="E16" s="215"/>
      <c r="F16" s="108">
        <f>512806.38+11033.37</f>
        <v>523839.75</v>
      </c>
    </row>
    <row r="17" spans="1:19" s="87" customFormat="1" ht="24.75" customHeight="1" x14ac:dyDescent="0.3">
      <c r="A17" s="213" t="s">
        <v>205</v>
      </c>
      <c r="B17" s="214"/>
      <c r="C17" s="214"/>
      <c r="D17" s="214"/>
      <c r="E17" s="215"/>
      <c r="F17" s="108">
        <v>10072.209999999999</v>
      </c>
    </row>
    <row r="18" spans="1:19" s="87" customFormat="1" ht="30" customHeight="1" x14ac:dyDescent="0.3">
      <c r="A18" s="213" t="s">
        <v>206</v>
      </c>
      <c r="B18" s="214"/>
      <c r="C18" s="214"/>
      <c r="D18" s="214"/>
      <c r="E18" s="215"/>
      <c r="F18" s="108">
        <v>71666.100000000006</v>
      </c>
    </row>
    <row r="19" spans="1:19" s="114" customFormat="1" ht="30" customHeight="1" x14ac:dyDescent="0.3">
      <c r="A19" s="210" t="s">
        <v>207</v>
      </c>
      <c r="B19" s="211"/>
      <c r="C19" s="211"/>
      <c r="D19" s="211"/>
      <c r="E19" s="212"/>
      <c r="F19" s="115">
        <f>SUM(F20:F22)</f>
        <v>623789.74000000011</v>
      </c>
    </row>
    <row r="20" spans="1:19" s="87" customFormat="1" ht="30" customHeight="1" x14ac:dyDescent="0.3">
      <c r="A20" s="213" t="s">
        <v>204</v>
      </c>
      <c r="B20" s="214"/>
      <c r="C20" s="214"/>
      <c r="D20" s="214"/>
      <c r="E20" s="215"/>
      <c r="F20" s="108">
        <v>558627.06000000006</v>
      </c>
    </row>
    <row r="21" spans="1:19" s="87" customFormat="1" ht="30" customHeight="1" x14ac:dyDescent="0.3">
      <c r="A21" s="213" t="s">
        <v>205</v>
      </c>
      <c r="B21" s="214"/>
      <c r="C21" s="214"/>
      <c r="D21" s="214"/>
      <c r="E21" s="215"/>
      <c r="F21" s="108">
        <v>9100.18</v>
      </c>
    </row>
    <row r="22" spans="1:19" s="90" customFormat="1" ht="30" customHeight="1" x14ac:dyDescent="0.25">
      <c r="A22" s="213" t="s">
        <v>206</v>
      </c>
      <c r="B22" s="214"/>
      <c r="C22" s="214"/>
      <c r="D22" s="214"/>
      <c r="E22" s="215"/>
      <c r="F22" s="108">
        <v>56062.5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</row>
    <row r="23" spans="1:19" s="116" customFormat="1" ht="30" customHeight="1" x14ac:dyDescent="0.25">
      <c r="A23" s="210" t="s">
        <v>208</v>
      </c>
      <c r="B23" s="211"/>
      <c r="C23" s="211"/>
      <c r="D23" s="211"/>
      <c r="E23" s="212"/>
      <c r="F23" s="115">
        <f>F13+F19</f>
        <v>763334.64000000013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10" t="s">
        <v>209</v>
      </c>
      <c r="B24" s="211"/>
      <c r="C24" s="211"/>
      <c r="D24" s="211"/>
      <c r="E24" s="212"/>
      <c r="F24" s="115">
        <f>'Акт (2)'!E126</f>
        <v>672819.32300000009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10" t="s">
        <v>210</v>
      </c>
      <c r="B25" s="211"/>
      <c r="C25" s="211"/>
      <c r="D25" s="211"/>
      <c r="E25" s="212"/>
      <c r="F25" s="115">
        <f>F23-F24</f>
        <v>90515.317000000039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116" customFormat="1" ht="30" customHeight="1" x14ac:dyDescent="0.25">
      <c r="A26" s="210" t="s">
        <v>211</v>
      </c>
      <c r="B26" s="211"/>
      <c r="C26" s="211"/>
      <c r="D26" s="211"/>
      <c r="E26" s="212"/>
      <c r="F26" s="112">
        <f>F14+F15-F19</f>
        <v>164057.74999999988</v>
      </c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</row>
    <row r="27" spans="1:19" s="90" customFormat="1" ht="11.4" customHeight="1" x14ac:dyDescent="0.25">
      <c r="A27" s="91"/>
      <c r="B27" s="91"/>
      <c r="C27" s="91"/>
      <c r="D27" s="91"/>
      <c r="E27" s="91"/>
      <c r="F27" s="91"/>
    </row>
    <row r="28" spans="1:19" s="92" customFormat="1" ht="32.25" customHeight="1" x14ac:dyDescent="0.25">
      <c r="A28" s="209" t="s">
        <v>212</v>
      </c>
      <c r="B28" s="209"/>
      <c r="C28" s="209"/>
      <c r="D28" s="209"/>
    </row>
    <row r="29" spans="1:19" s="59" customFormat="1" ht="21.75" customHeight="1" x14ac:dyDescent="0.25">
      <c r="A29" s="219" t="s">
        <v>213</v>
      </c>
      <c r="B29" s="219"/>
      <c r="C29" s="219"/>
      <c r="D29" s="219"/>
    </row>
    <row r="30" spans="1:19" s="59" customFormat="1" ht="22.5" customHeight="1" x14ac:dyDescent="0.25">
      <c r="A30" s="209" t="s">
        <v>42</v>
      </c>
      <c r="B30" s="209"/>
      <c r="C30" s="209"/>
      <c r="D30" s="209"/>
    </row>
    <row r="31" spans="1:19" s="59" customFormat="1" ht="22.5" customHeight="1" x14ac:dyDescent="0.25">
      <c r="A31" s="209" t="s">
        <v>43</v>
      </c>
      <c r="B31" s="209"/>
      <c r="C31" s="209"/>
      <c r="D31" s="66"/>
    </row>
  </sheetData>
  <mergeCells count="25"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  <mergeCell ref="A30:D30"/>
    <mergeCell ref="A31:C31"/>
    <mergeCell ref="A19:E19"/>
    <mergeCell ref="A20:E20"/>
    <mergeCell ref="A21:E21"/>
    <mergeCell ref="A22:E22"/>
    <mergeCell ref="A23:E23"/>
    <mergeCell ref="A24:E24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3"/>
  <sheetViews>
    <sheetView view="pageBreakPreview" topLeftCell="A37" zoomScaleSheetLayoutView="100" workbookViewId="0">
      <selection activeCell="B58" sqref="B58:E58"/>
    </sheetView>
  </sheetViews>
  <sheetFormatPr defaultColWidth="9.109375" defaultRowHeight="13.2" x14ac:dyDescent="0.25"/>
  <cols>
    <col min="1" max="1" width="50.44140625" style="1" customWidth="1"/>
    <col min="2" max="2" width="16.33203125" style="1" bestFit="1" customWidth="1"/>
    <col min="3" max="3" width="12.88671875" style="1" customWidth="1"/>
    <col min="4" max="4" width="13.88671875" style="57" customWidth="1"/>
    <col min="5" max="5" width="15" style="57" customWidth="1"/>
    <col min="6" max="6" width="10.6640625" style="1" bestFit="1" customWidth="1"/>
    <col min="7" max="16384" width="9.109375" style="1"/>
  </cols>
  <sheetData>
    <row r="1" spans="1:9" ht="13.8" x14ac:dyDescent="0.25">
      <c r="A1" s="190" t="s">
        <v>305</v>
      </c>
      <c r="B1" s="190"/>
      <c r="C1" s="190"/>
      <c r="D1" s="190"/>
      <c r="E1" s="190"/>
      <c r="I1" s="3"/>
    </row>
    <row r="2" spans="1:9" ht="31.5" customHeight="1" x14ac:dyDescent="0.25">
      <c r="A2" s="189" t="s">
        <v>140</v>
      </c>
      <c r="B2" s="189"/>
      <c r="C2" s="189"/>
      <c r="D2" s="189"/>
      <c r="E2" s="189"/>
      <c r="I2" s="3"/>
    </row>
    <row r="3" spans="1:9" ht="13.8" x14ac:dyDescent="0.25">
      <c r="A3" s="19" t="s">
        <v>6</v>
      </c>
      <c r="B3" s="64"/>
      <c r="C3" s="64"/>
      <c r="D3" s="191" t="s">
        <v>306</v>
      </c>
      <c r="E3" s="191"/>
      <c r="I3" s="3" t="s">
        <v>5</v>
      </c>
    </row>
    <row r="4" spans="1:9" x14ac:dyDescent="0.25">
      <c r="A4" s="16"/>
      <c r="B4" s="17"/>
      <c r="C4" s="17"/>
      <c r="D4" s="49"/>
      <c r="E4" s="49"/>
      <c r="I4" s="3"/>
    </row>
    <row r="5" spans="1:9" s="18" customFormat="1" ht="110.4" x14ac:dyDescent="0.25">
      <c r="A5" s="32" t="s">
        <v>2</v>
      </c>
      <c r="B5" s="32" t="s">
        <v>3</v>
      </c>
      <c r="C5" s="32" t="s">
        <v>0</v>
      </c>
      <c r="D5" s="50" t="s">
        <v>4</v>
      </c>
      <c r="E5" s="50" t="s">
        <v>1</v>
      </c>
      <c r="I5" s="3"/>
    </row>
    <row r="6" spans="1:9" s="104" customFormat="1" ht="13.8" x14ac:dyDescent="0.25">
      <c r="A6" s="102" t="s">
        <v>8</v>
      </c>
      <c r="B6" s="103"/>
      <c r="C6" s="103"/>
      <c r="D6" s="103"/>
      <c r="E6" s="103"/>
    </row>
    <row r="7" spans="1:9" s="94" customFormat="1" ht="13.8" x14ac:dyDescent="0.25">
      <c r="A7" s="95" t="s">
        <v>52</v>
      </c>
      <c r="B7" s="96" t="s">
        <v>21</v>
      </c>
      <c r="C7" s="96" t="s">
        <v>11</v>
      </c>
      <c r="D7" s="97">
        <f>E7</f>
        <v>5900.23</v>
      </c>
      <c r="E7" s="97">
        <v>5900.23</v>
      </c>
    </row>
    <row r="8" spans="1:9" s="104" customFormat="1" ht="13.8" x14ac:dyDescent="0.25">
      <c r="A8" s="102" t="s">
        <v>37</v>
      </c>
      <c r="B8" s="103"/>
      <c r="C8" s="103"/>
      <c r="D8" s="103"/>
      <c r="E8" s="103"/>
    </row>
    <row r="9" spans="1:9" s="94" customFormat="1" ht="27.6" x14ac:dyDescent="0.25">
      <c r="A9" s="95" t="s">
        <v>141</v>
      </c>
      <c r="B9" s="97">
        <v>9.93</v>
      </c>
      <c r="C9" s="96" t="s">
        <v>128</v>
      </c>
      <c r="D9" s="101">
        <f>E9/B9</f>
        <v>1047.6696878147029</v>
      </c>
      <c r="E9" s="97">
        <v>10403.36</v>
      </c>
    </row>
    <row r="10" spans="1:9" s="94" customFormat="1" ht="27.6" x14ac:dyDescent="0.25">
      <c r="A10" s="95" t="s">
        <v>217</v>
      </c>
      <c r="B10" s="97">
        <v>4.67</v>
      </c>
      <c r="C10" s="96" t="s">
        <v>218</v>
      </c>
      <c r="D10" s="101">
        <f t="shared" ref="D10:D72" si="0">E10/B10</f>
        <v>1090.0599571734476</v>
      </c>
      <c r="E10" s="97">
        <v>5090.58</v>
      </c>
    </row>
    <row r="11" spans="1:9" s="94" customFormat="1" ht="13.8" x14ac:dyDescent="0.25">
      <c r="A11" s="95" t="s">
        <v>216</v>
      </c>
      <c r="B11" s="96" t="s">
        <v>22</v>
      </c>
      <c r="C11" s="96" t="s">
        <v>297</v>
      </c>
      <c r="D11" s="101">
        <f>E11</f>
        <v>1050</v>
      </c>
      <c r="E11" s="97">
        <v>1050</v>
      </c>
    </row>
    <row r="12" spans="1:9" s="94" customFormat="1" ht="13.8" x14ac:dyDescent="0.25">
      <c r="A12" s="95" t="s">
        <v>219</v>
      </c>
      <c r="B12" s="96" t="s">
        <v>22</v>
      </c>
      <c r="C12" s="96" t="s">
        <v>11</v>
      </c>
      <c r="D12" s="101">
        <f>E12</f>
        <v>4000</v>
      </c>
      <c r="E12" s="97">
        <v>4000</v>
      </c>
    </row>
    <row r="13" spans="1:9" s="94" customFormat="1" ht="13.8" x14ac:dyDescent="0.25">
      <c r="A13" s="95" t="s">
        <v>220</v>
      </c>
      <c r="B13" s="98">
        <v>9.6000000000000002E-2</v>
      </c>
      <c r="C13" s="96" t="s">
        <v>96</v>
      </c>
      <c r="D13" s="101">
        <f t="shared" si="0"/>
        <v>28376.979166666668</v>
      </c>
      <c r="E13" s="97">
        <v>2724.19</v>
      </c>
    </row>
    <row r="14" spans="1:9" s="94" customFormat="1" ht="13.8" x14ac:dyDescent="0.25">
      <c r="A14" s="95" t="s">
        <v>221</v>
      </c>
      <c r="B14" s="97">
        <v>0.06</v>
      </c>
      <c r="C14" s="96" t="s">
        <v>96</v>
      </c>
      <c r="D14" s="101">
        <f t="shared" si="0"/>
        <v>17728.5</v>
      </c>
      <c r="E14" s="97">
        <v>1063.71</v>
      </c>
    </row>
    <row r="15" spans="1:9" s="94" customFormat="1" ht="27.6" x14ac:dyDescent="0.25">
      <c r="A15" s="95" t="s">
        <v>222</v>
      </c>
      <c r="B15" s="98">
        <v>0.29099999999999998</v>
      </c>
      <c r="C15" s="96" t="s">
        <v>96</v>
      </c>
      <c r="D15" s="101">
        <f t="shared" si="0"/>
        <v>4720.4467353951895</v>
      </c>
      <c r="E15" s="97">
        <v>1373.65</v>
      </c>
    </row>
    <row r="16" spans="1:9" s="94" customFormat="1" ht="13.8" x14ac:dyDescent="0.25">
      <c r="A16" s="95" t="s">
        <v>223</v>
      </c>
      <c r="B16" s="99">
        <v>1</v>
      </c>
      <c r="C16" s="96" t="s">
        <v>13</v>
      </c>
      <c r="D16" s="101">
        <f t="shared" si="0"/>
        <v>605.29</v>
      </c>
      <c r="E16" s="97">
        <v>605.29</v>
      </c>
    </row>
    <row r="17" spans="1:5" s="94" customFormat="1" ht="13.8" x14ac:dyDescent="0.25">
      <c r="A17" s="95" t="s">
        <v>224</v>
      </c>
      <c r="B17" s="99">
        <v>28</v>
      </c>
      <c r="C17" s="96" t="s">
        <v>13</v>
      </c>
      <c r="D17" s="101">
        <f t="shared" si="0"/>
        <v>125.28928571428571</v>
      </c>
      <c r="E17" s="97">
        <v>3508.1</v>
      </c>
    </row>
    <row r="18" spans="1:5" s="94" customFormat="1" ht="13.8" x14ac:dyDescent="0.25">
      <c r="A18" s="95" t="s">
        <v>225</v>
      </c>
      <c r="B18" s="98">
        <v>1.4999999999999999E-2</v>
      </c>
      <c r="C18" s="96" t="s">
        <v>96</v>
      </c>
      <c r="D18" s="101">
        <f t="shared" si="0"/>
        <v>18351.333333333332</v>
      </c>
      <c r="E18" s="97">
        <v>275.27</v>
      </c>
    </row>
    <row r="19" spans="1:5" s="94" customFormat="1" ht="13.8" x14ac:dyDescent="0.25">
      <c r="A19" s="95" t="s">
        <v>226</v>
      </c>
      <c r="B19" s="99">
        <v>4</v>
      </c>
      <c r="C19" s="96" t="s">
        <v>13</v>
      </c>
      <c r="D19" s="101">
        <f t="shared" si="0"/>
        <v>303.65499999999997</v>
      </c>
      <c r="E19" s="97">
        <v>1214.6199999999999</v>
      </c>
    </row>
    <row r="20" spans="1:5" s="94" customFormat="1" ht="13.8" x14ac:dyDescent="0.25">
      <c r="A20" s="95" t="s">
        <v>227</v>
      </c>
      <c r="B20" s="99">
        <v>1</v>
      </c>
      <c r="C20" s="96" t="s">
        <v>13</v>
      </c>
      <c r="D20" s="101">
        <f t="shared" si="0"/>
        <v>516.25</v>
      </c>
      <c r="E20" s="97">
        <v>516.25</v>
      </c>
    </row>
    <row r="21" spans="1:5" s="94" customFormat="1" ht="13.8" x14ac:dyDescent="0.25">
      <c r="A21" s="95" t="s">
        <v>228</v>
      </c>
      <c r="B21" s="98">
        <v>1.6E-2</v>
      </c>
      <c r="C21" s="96" t="s">
        <v>96</v>
      </c>
      <c r="D21" s="101">
        <f t="shared" si="0"/>
        <v>28170</v>
      </c>
      <c r="E21" s="97">
        <v>450.72</v>
      </c>
    </row>
    <row r="22" spans="1:5" s="94" customFormat="1" ht="13.8" x14ac:dyDescent="0.25">
      <c r="A22" s="95" t="s">
        <v>229</v>
      </c>
      <c r="B22" s="98">
        <v>3.6999999999999998E-2</v>
      </c>
      <c r="C22" s="96" t="s">
        <v>96</v>
      </c>
      <c r="D22" s="101">
        <f t="shared" si="0"/>
        <v>28333.783783783783</v>
      </c>
      <c r="E22" s="97">
        <v>1048.3499999999999</v>
      </c>
    </row>
    <row r="23" spans="1:5" s="94" customFormat="1" ht="13.8" x14ac:dyDescent="0.25">
      <c r="A23" s="95" t="s">
        <v>230</v>
      </c>
      <c r="B23" s="97">
        <v>4.67</v>
      </c>
      <c r="C23" s="96" t="s">
        <v>218</v>
      </c>
      <c r="D23" s="101">
        <f t="shared" si="0"/>
        <v>598.82226980728058</v>
      </c>
      <c r="E23" s="97">
        <v>2796.5</v>
      </c>
    </row>
    <row r="24" spans="1:5" s="94" customFormat="1" ht="13.8" x14ac:dyDescent="0.25">
      <c r="A24" s="95" t="s">
        <v>147</v>
      </c>
      <c r="B24" s="99">
        <v>1</v>
      </c>
      <c r="C24" s="96" t="s">
        <v>13</v>
      </c>
      <c r="D24" s="101">
        <f t="shared" si="0"/>
        <v>853.07</v>
      </c>
      <c r="E24" s="97">
        <v>853.07</v>
      </c>
    </row>
    <row r="25" spans="1:5" s="94" customFormat="1" ht="13.8" x14ac:dyDescent="0.25">
      <c r="A25" s="95" t="s">
        <v>147</v>
      </c>
      <c r="B25" s="99">
        <v>1</v>
      </c>
      <c r="C25" s="96" t="s">
        <v>13</v>
      </c>
      <c r="D25" s="101">
        <f t="shared" si="0"/>
        <v>793.5</v>
      </c>
      <c r="E25" s="97">
        <v>793.5</v>
      </c>
    </row>
    <row r="26" spans="1:5" s="94" customFormat="1" ht="13.8" x14ac:dyDescent="0.25">
      <c r="A26" s="95" t="s">
        <v>231</v>
      </c>
      <c r="B26" s="99">
        <v>2</v>
      </c>
      <c r="C26" s="96" t="s">
        <v>13</v>
      </c>
      <c r="D26" s="101">
        <f t="shared" si="0"/>
        <v>2123.7350000000001</v>
      </c>
      <c r="E26" s="97">
        <v>4247.47</v>
      </c>
    </row>
    <row r="27" spans="1:5" s="94" customFormat="1" ht="13.8" x14ac:dyDescent="0.25">
      <c r="A27" s="95" t="s">
        <v>232</v>
      </c>
      <c r="B27" s="97">
        <v>4.67</v>
      </c>
      <c r="C27" s="96" t="s">
        <v>218</v>
      </c>
      <c r="D27" s="101">
        <f t="shared" si="0"/>
        <v>353.39614561027838</v>
      </c>
      <c r="E27" s="97">
        <v>1650.36</v>
      </c>
    </row>
    <row r="28" spans="1:5" s="104" customFormat="1" ht="13.8" x14ac:dyDescent="0.25">
      <c r="A28" s="102" t="s">
        <v>123</v>
      </c>
      <c r="B28" s="103"/>
      <c r="C28" s="103"/>
      <c r="D28" s="105"/>
      <c r="E28" s="103"/>
    </row>
    <row r="29" spans="1:5" s="94" customFormat="1" ht="13.8" x14ac:dyDescent="0.25">
      <c r="A29" s="95" t="s">
        <v>233</v>
      </c>
      <c r="B29" s="96" t="s">
        <v>20</v>
      </c>
      <c r="C29" s="96" t="s">
        <v>11</v>
      </c>
      <c r="D29" s="101">
        <f>E29</f>
        <v>20961.64</v>
      </c>
      <c r="E29" s="97">
        <v>20961.64</v>
      </c>
    </row>
    <row r="30" spans="1:5" s="94" customFormat="1" ht="13.8" x14ac:dyDescent="0.25">
      <c r="A30" s="95" t="s">
        <v>234</v>
      </c>
      <c r="B30" s="96" t="s">
        <v>20</v>
      </c>
      <c r="C30" s="96" t="s">
        <v>11</v>
      </c>
      <c r="D30" s="101">
        <f t="shared" ref="D30:D36" si="1">E30</f>
        <v>21361.61</v>
      </c>
      <c r="E30" s="97">
        <v>21361.61</v>
      </c>
    </row>
    <row r="31" spans="1:5" s="104" customFormat="1" ht="27.6" x14ac:dyDescent="0.25">
      <c r="A31" s="102" t="s">
        <v>51</v>
      </c>
      <c r="B31" s="103"/>
      <c r="C31" s="103"/>
      <c r="D31" s="101"/>
      <c r="E31" s="103"/>
    </row>
    <row r="32" spans="1:5" s="94" customFormat="1" ht="27.6" x14ac:dyDescent="0.25">
      <c r="A32" s="95" t="s">
        <v>235</v>
      </c>
      <c r="B32" s="96" t="s">
        <v>21</v>
      </c>
      <c r="C32" s="96" t="s">
        <v>11</v>
      </c>
      <c r="D32" s="101">
        <f t="shared" si="1"/>
        <v>114373.73</v>
      </c>
      <c r="E32" s="97">
        <v>114373.73</v>
      </c>
    </row>
    <row r="33" spans="1:5" s="104" customFormat="1" ht="27.6" x14ac:dyDescent="0.25">
      <c r="A33" s="102" t="s">
        <v>89</v>
      </c>
      <c r="B33" s="103"/>
      <c r="C33" s="103"/>
      <c r="D33" s="101"/>
      <c r="E33" s="103"/>
    </row>
    <row r="34" spans="1:5" s="94" customFormat="1" ht="27.6" x14ac:dyDescent="0.25">
      <c r="A34" s="95" t="s">
        <v>236</v>
      </c>
      <c r="B34" s="96" t="s">
        <v>22</v>
      </c>
      <c r="C34" s="96" t="s">
        <v>11</v>
      </c>
      <c r="D34" s="101">
        <f t="shared" si="1"/>
        <v>30411.37</v>
      </c>
      <c r="E34" s="97">
        <v>30411.37</v>
      </c>
    </row>
    <row r="35" spans="1:5" s="104" customFormat="1" ht="13.8" x14ac:dyDescent="0.25">
      <c r="A35" s="102" t="s">
        <v>237</v>
      </c>
      <c r="B35" s="103"/>
      <c r="C35" s="103"/>
      <c r="D35" s="101"/>
      <c r="E35" s="103"/>
    </row>
    <row r="36" spans="1:5" s="94" customFormat="1" ht="13.8" x14ac:dyDescent="0.25">
      <c r="A36" s="95" t="s">
        <v>238</v>
      </c>
      <c r="B36" s="96" t="s">
        <v>298</v>
      </c>
      <c r="C36" s="96" t="s">
        <v>107</v>
      </c>
      <c r="D36" s="101">
        <f t="shared" si="1"/>
        <v>16092.69</v>
      </c>
      <c r="E36" s="97">
        <v>16092.69</v>
      </c>
    </row>
    <row r="37" spans="1:5" s="104" customFormat="1" ht="27.6" x14ac:dyDescent="0.25">
      <c r="A37" s="102" t="s">
        <v>73</v>
      </c>
      <c r="B37" s="103"/>
      <c r="C37" s="103"/>
      <c r="D37" s="105"/>
      <c r="E37" s="103"/>
    </row>
    <row r="38" spans="1:5" s="94" customFormat="1" ht="13.8" x14ac:dyDescent="0.25">
      <c r="A38" s="95" t="s">
        <v>239</v>
      </c>
      <c r="B38" s="99">
        <v>1</v>
      </c>
      <c r="C38" s="96" t="s">
        <v>13</v>
      </c>
      <c r="D38" s="101">
        <f t="shared" si="0"/>
        <v>2603.34</v>
      </c>
      <c r="E38" s="97">
        <v>2603.34</v>
      </c>
    </row>
    <row r="39" spans="1:5" s="94" customFormat="1" ht="27.6" x14ac:dyDescent="0.25">
      <c r="A39" s="95" t="s">
        <v>74</v>
      </c>
      <c r="B39" s="96" t="s">
        <v>299</v>
      </c>
      <c r="C39" s="96" t="s">
        <v>11</v>
      </c>
      <c r="D39" s="101">
        <f>E39</f>
        <v>13302.900000000001</v>
      </c>
      <c r="E39" s="97">
        <f>4004.71+9298.19</f>
        <v>13302.900000000001</v>
      </c>
    </row>
    <row r="40" spans="1:5" s="94" customFormat="1" ht="13.8" x14ac:dyDescent="0.25">
      <c r="A40" s="95" t="s">
        <v>240</v>
      </c>
      <c r="B40" s="99">
        <v>2</v>
      </c>
      <c r="C40" s="96" t="s">
        <v>13</v>
      </c>
      <c r="D40" s="101">
        <f t="shared" si="0"/>
        <v>5146.8900000000003</v>
      </c>
      <c r="E40" s="97">
        <v>10293.780000000001</v>
      </c>
    </row>
    <row r="41" spans="1:5" s="104" customFormat="1" ht="13.8" x14ac:dyDescent="0.25">
      <c r="A41" s="102" t="s">
        <v>38</v>
      </c>
      <c r="B41" s="103"/>
      <c r="C41" s="103"/>
      <c r="D41" s="105"/>
      <c r="E41" s="103"/>
    </row>
    <row r="42" spans="1:5" s="94" customFormat="1" ht="13.8" x14ac:dyDescent="0.25">
      <c r="A42" s="95" t="s">
        <v>241</v>
      </c>
      <c r="B42" s="99">
        <v>1</v>
      </c>
      <c r="C42" s="96" t="s">
        <v>242</v>
      </c>
      <c r="D42" s="101">
        <f t="shared" si="0"/>
        <v>83.75</v>
      </c>
      <c r="E42" s="97">
        <v>83.75</v>
      </c>
    </row>
    <row r="43" spans="1:5" s="94" customFormat="1" ht="13.8" x14ac:dyDescent="0.25">
      <c r="A43" s="95" t="s">
        <v>55</v>
      </c>
      <c r="B43" s="99">
        <v>1</v>
      </c>
      <c r="C43" s="96" t="s">
        <v>14</v>
      </c>
      <c r="D43" s="101">
        <f t="shared" si="0"/>
        <v>839.52</v>
      </c>
      <c r="E43" s="97">
        <v>839.52</v>
      </c>
    </row>
    <row r="44" spans="1:5" s="94" customFormat="1" ht="27.6" x14ac:dyDescent="0.25">
      <c r="A44" s="95" t="s">
        <v>243</v>
      </c>
      <c r="B44" s="99">
        <v>5</v>
      </c>
      <c r="C44" s="96" t="s">
        <v>107</v>
      </c>
      <c r="D44" s="101">
        <f t="shared" si="0"/>
        <v>469.654</v>
      </c>
      <c r="E44" s="97">
        <v>2348.27</v>
      </c>
    </row>
    <row r="45" spans="1:5" s="94" customFormat="1" ht="13.8" x14ac:dyDescent="0.25">
      <c r="A45" s="95" t="s">
        <v>108</v>
      </c>
      <c r="B45" s="97">
        <v>0.09</v>
      </c>
      <c r="C45" s="96" t="s">
        <v>15</v>
      </c>
      <c r="D45" s="101">
        <f t="shared" si="0"/>
        <v>6088.8888888888887</v>
      </c>
      <c r="E45" s="97">
        <v>548</v>
      </c>
    </row>
    <row r="46" spans="1:5" s="94" customFormat="1" ht="27.6" x14ac:dyDescent="0.25">
      <c r="A46" s="95" t="s">
        <v>244</v>
      </c>
      <c r="B46" s="99">
        <v>3</v>
      </c>
      <c r="C46" s="96" t="s">
        <v>14</v>
      </c>
      <c r="D46" s="101">
        <f t="shared" si="0"/>
        <v>259.7766666666667</v>
      </c>
      <c r="E46" s="97">
        <v>779.33</v>
      </c>
    </row>
    <row r="47" spans="1:5" s="94" customFormat="1" ht="13.8" x14ac:dyDescent="0.25">
      <c r="A47" s="95" t="s">
        <v>69</v>
      </c>
      <c r="B47" s="97">
        <v>0.11</v>
      </c>
      <c r="C47" s="96" t="s">
        <v>70</v>
      </c>
      <c r="D47" s="101">
        <f t="shared" si="0"/>
        <v>25422.090909090908</v>
      </c>
      <c r="E47" s="97">
        <v>2796.43</v>
      </c>
    </row>
    <row r="48" spans="1:5" s="94" customFormat="1" ht="27.6" x14ac:dyDescent="0.25">
      <c r="A48" s="95" t="s">
        <v>56</v>
      </c>
      <c r="B48" s="98">
        <v>6.9039999999999999</v>
      </c>
      <c r="C48" s="96" t="s">
        <v>16</v>
      </c>
      <c r="D48" s="101">
        <f t="shared" si="0"/>
        <v>1704.4568366164542</v>
      </c>
      <c r="E48" s="97">
        <v>11767.57</v>
      </c>
    </row>
    <row r="49" spans="1:5" s="94" customFormat="1" ht="13.8" x14ac:dyDescent="0.25">
      <c r="A49" s="95" t="s">
        <v>245</v>
      </c>
      <c r="B49" s="97">
        <v>0.02</v>
      </c>
      <c r="C49" s="96" t="s">
        <v>70</v>
      </c>
      <c r="D49" s="101">
        <f t="shared" si="0"/>
        <v>24862</v>
      </c>
      <c r="E49" s="97">
        <v>497.24</v>
      </c>
    </row>
    <row r="50" spans="1:5" s="94" customFormat="1" ht="27.6" x14ac:dyDescent="0.25">
      <c r="A50" s="95" t="s">
        <v>58</v>
      </c>
      <c r="B50" s="99">
        <v>1</v>
      </c>
      <c r="C50" s="96" t="s">
        <v>14</v>
      </c>
      <c r="D50" s="101">
        <f t="shared" si="0"/>
        <v>503.4</v>
      </c>
      <c r="E50" s="97">
        <v>503.4</v>
      </c>
    </row>
    <row r="51" spans="1:5" s="94" customFormat="1" ht="13.8" x14ac:dyDescent="0.25">
      <c r="A51" s="95" t="s">
        <v>83</v>
      </c>
      <c r="B51" s="97">
        <v>0.03</v>
      </c>
      <c r="C51" s="96" t="s">
        <v>15</v>
      </c>
      <c r="D51" s="101">
        <f t="shared" si="0"/>
        <v>14861.333333333334</v>
      </c>
      <c r="E51" s="97">
        <v>445.84</v>
      </c>
    </row>
    <row r="52" spans="1:5" s="94" customFormat="1" ht="27.6" x14ac:dyDescent="0.25">
      <c r="A52" s="95" t="s">
        <v>59</v>
      </c>
      <c r="B52" s="99">
        <v>3</v>
      </c>
      <c r="C52" s="96" t="s">
        <v>18</v>
      </c>
      <c r="D52" s="101">
        <f t="shared" si="0"/>
        <v>218.60666666666668</v>
      </c>
      <c r="E52" s="97">
        <v>655.82</v>
      </c>
    </row>
    <row r="53" spans="1:5" s="94" customFormat="1" ht="13.8" x14ac:dyDescent="0.25">
      <c r="A53" s="95" t="s">
        <v>246</v>
      </c>
      <c r="B53" s="99">
        <v>1</v>
      </c>
      <c r="C53" s="96" t="s">
        <v>14</v>
      </c>
      <c r="D53" s="101">
        <f t="shared" si="0"/>
        <v>1254.21</v>
      </c>
      <c r="E53" s="97">
        <v>1254.21</v>
      </c>
    </row>
    <row r="54" spans="1:5" s="94" customFormat="1" ht="13.8" x14ac:dyDescent="0.25">
      <c r="A54" s="95" t="s">
        <v>247</v>
      </c>
      <c r="B54" s="99">
        <v>2</v>
      </c>
      <c r="C54" s="96" t="s">
        <v>242</v>
      </c>
      <c r="D54" s="101">
        <f t="shared" si="0"/>
        <v>65.465000000000003</v>
      </c>
      <c r="E54" s="97">
        <v>130.93</v>
      </c>
    </row>
    <row r="55" spans="1:5" s="94" customFormat="1" ht="13.8" x14ac:dyDescent="0.25">
      <c r="A55" s="95" t="s">
        <v>109</v>
      </c>
      <c r="B55" s="99">
        <v>1</v>
      </c>
      <c r="C55" s="96" t="s">
        <v>13</v>
      </c>
      <c r="D55" s="101">
        <f t="shared" si="0"/>
        <v>5327.8</v>
      </c>
      <c r="E55" s="97">
        <v>5327.8</v>
      </c>
    </row>
    <row r="56" spans="1:5" s="94" customFormat="1" ht="27.6" x14ac:dyDescent="0.25">
      <c r="A56" s="95" t="s">
        <v>248</v>
      </c>
      <c r="B56" s="97">
        <v>0.05</v>
      </c>
      <c r="C56" s="96" t="s">
        <v>110</v>
      </c>
      <c r="D56" s="101">
        <f t="shared" si="0"/>
        <v>6598.2</v>
      </c>
      <c r="E56" s="97">
        <v>329.91</v>
      </c>
    </row>
    <row r="57" spans="1:5" s="94" customFormat="1" ht="27.6" x14ac:dyDescent="0.25">
      <c r="A57" s="95" t="s">
        <v>249</v>
      </c>
      <c r="B57" s="96" t="s">
        <v>20</v>
      </c>
      <c r="C57" s="96" t="s">
        <v>11</v>
      </c>
      <c r="D57" s="101">
        <f>E57</f>
        <v>5424</v>
      </c>
      <c r="E57" s="97">
        <v>5424</v>
      </c>
    </row>
    <row r="58" spans="1:5" s="94" customFormat="1" ht="13.8" x14ac:dyDescent="0.25">
      <c r="A58" s="95" t="s">
        <v>78</v>
      </c>
      <c r="B58" s="99">
        <v>17771</v>
      </c>
      <c r="C58" s="96" t="s">
        <v>79</v>
      </c>
      <c r="D58" s="101">
        <f t="shared" si="0"/>
        <v>1.1732018457036746</v>
      </c>
      <c r="E58" s="97">
        <v>20848.97</v>
      </c>
    </row>
    <row r="59" spans="1:5" s="94" customFormat="1" ht="13.8" x14ac:dyDescent="0.25">
      <c r="A59" s="95" t="s">
        <v>250</v>
      </c>
      <c r="B59" s="99">
        <v>1</v>
      </c>
      <c r="C59" s="96" t="s">
        <v>13</v>
      </c>
      <c r="D59" s="101">
        <f t="shared" si="0"/>
        <v>1254.21</v>
      </c>
      <c r="E59" s="97">
        <v>1254.21</v>
      </c>
    </row>
    <row r="60" spans="1:5" s="94" customFormat="1" ht="13.8" x14ac:dyDescent="0.25">
      <c r="A60" s="95" t="s">
        <v>251</v>
      </c>
      <c r="B60" s="99">
        <v>1</v>
      </c>
      <c r="C60" s="96" t="s">
        <v>68</v>
      </c>
      <c r="D60" s="101">
        <f t="shared" si="0"/>
        <v>614.26</v>
      </c>
      <c r="E60" s="97">
        <v>614.26</v>
      </c>
    </row>
    <row r="61" spans="1:5" s="94" customFormat="1" ht="13.8" x14ac:dyDescent="0.25">
      <c r="A61" s="95" t="s">
        <v>252</v>
      </c>
      <c r="B61" s="99">
        <v>1</v>
      </c>
      <c r="C61" s="96" t="s">
        <v>13</v>
      </c>
      <c r="D61" s="101">
        <f t="shared" si="0"/>
        <v>177.62</v>
      </c>
      <c r="E61" s="97">
        <v>177.62</v>
      </c>
    </row>
    <row r="62" spans="1:5" s="94" customFormat="1" ht="27.6" x14ac:dyDescent="0.25">
      <c r="A62" s="95" t="s">
        <v>253</v>
      </c>
      <c r="B62" s="97">
        <v>0.01</v>
      </c>
      <c r="C62" s="96" t="s">
        <v>17</v>
      </c>
      <c r="D62" s="101">
        <f t="shared" si="0"/>
        <v>69961</v>
      </c>
      <c r="E62" s="97">
        <v>699.61</v>
      </c>
    </row>
    <row r="63" spans="1:5" s="94" customFormat="1" ht="13.8" x14ac:dyDescent="0.25">
      <c r="A63" s="95" t="s">
        <v>254</v>
      </c>
      <c r="B63" s="99">
        <v>2</v>
      </c>
      <c r="C63" s="96" t="s">
        <v>255</v>
      </c>
      <c r="D63" s="101">
        <f t="shared" si="0"/>
        <v>252.03</v>
      </c>
      <c r="E63" s="97">
        <v>504.06</v>
      </c>
    </row>
    <row r="64" spans="1:5" s="94" customFormat="1" ht="13.8" x14ac:dyDescent="0.25">
      <c r="A64" s="95" t="s">
        <v>256</v>
      </c>
      <c r="B64" s="99">
        <v>1</v>
      </c>
      <c r="C64" s="96" t="s">
        <v>255</v>
      </c>
      <c r="D64" s="101">
        <f t="shared" si="0"/>
        <v>251.84</v>
      </c>
      <c r="E64" s="97">
        <v>251.84</v>
      </c>
    </row>
    <row r="65" spans="1:5" s="94" customFormat="1" ht="13.8" x14ac:dyDescent="0.25">
      <c r="A65" s="95" t="s">
        <v>61</v>
      </c>
      <c r="B65" s="99">
        <v>30</v>
      </c>
      <c r="C65" s="96" t="s">
        <v>19</v>
      </c>
      <c r="D65" s="101">
        <f t="shared" si="0"/>
        <v>254.23433333333332</v>
      </c>
      <c r="E65" s="97">
        <v>7627.03</v>
      </c>
    </row>
    <row r="66" spans="1:5" s="94" customFormat="1" ht="27.6" x14ac:dyDescent="0.25">
      <c r="A66" s="95" t="s">
        <v>257</v>
      </c>
      <c r="B66" s="99">
        <v>1</v>
      </c>
      <c r="C66" s="96" t="s">
        <v>258</v>
      </c>
      <c r="D66" s="101">
        <f t="shared" si="0"/>
        <v>66.569999999999993</v>
      </c>
      <c r="E66" s="97">
        <v>66.569999999999993</v>
      </c>
    </row>
    <row r="67" spans="1:5" s="94" customFormat="1" ht="13.8" x14ac:dyDescent="0.25">
      <c r="A67" s="95" t="s">
        <v>134</v>
      </c>
      <c r="B67" s="99">
        <v>3</v>
      </c>
      <c r="C67" s="96" t="s">
        <v>135</v>
      </c>
      <c r="D67" s="101">
        <f t="shared" si="0"/>
        <v>290.94666666666666</v>
      </c>
      <c r="E67" s="97">
        <v>872.84</v>
      </c>
    </row>
    <row r="68" spans="1:5" s="104" customFormat="1" ht="13.8" x14ac:dyDescent="0.25">
      <c r="A68" s="102" t="s">
        <v>39</v>
      </c>
      <c r="B68" s="103"/>
      <c r="C68" s="103"/>
      <c r="D68" s="105"/>
      <c r="E68" s="103"/>
    </row>
    <row r="69" spans="1:5" s="94" customFormat="1" ht="13.8" x14ac:dyDescent="0.25">
      <c r="A69" s="95" t="s">
        <v>259</v>
      </c>
      <c r="B69" s="100">
        <v>0.1</v>
      </c>
      <c r="C69" s="96" t="s">
        <v>111</v>
      </c>
      <c r="D69" s="101">
        <f t="shared" si="0"/>
        <v>1888.8999999999999</v>
      </c>
      <c r="E69" s="97">
        <v>188.89</v>
      </c>
    </row>
    <row r="70" spans="1:5" s="94" customFormat="1" ht="27.6" x14ac:dyDescent="0.25">
      <c r="A70" s="95" t="s">
        <v>114</v>
      </c>
      <c r="B70" s="97">
        <v>4.8600000000000003</v>
      </c>
      <c r="C70" s="96" t="s">
        <v>16</v>
      </c>
      <c r="D70" s="101">
        <f t="shared" si="0"/>
        <v>1638.5555555555554</v>
      </c>
      <c r="E70" s="97">
        <v>7963.38</v>
      </c>
    </row>
    <row r="71" spans="1:5" s="94" customFormat="1" ht="13.8" x14ac:dyDescent="0.25">
      <c r="A71" s="95" t="s">
        <v>260</v>
      </c>
      <c r="B71" s="97">
        <v>0.01</v>
      </c>
      <c r="C71" s="96" t="s">
        <v>17</v>
      </c>
      <c r="D71" s="101">
        <f t="shared" si="0"/>
        <v>22803</v>
      </c>
      <c r="E71" s="97">
        <v>228.03</v>
      </c>
    </row>
    <row r="72" spans="1:5" s="94" customFormat="1" ht="13.8" x14ac:dyDescent="0.25">
      <c r="A72" s="95" t="s">
        <v>261</v>
      </c>
      <c r="B72" s="99">
        <v>12</v>
      </c>
      <c r="C72" s="96" t="s">
        <v>76</v>
      </c>
      <c r="D72" s="101">
        <f t="shared" si="0"/>
        <v>56.970833333333331</v>
      </c>
      <c r="E72" s="97">
        <v>683.65</v>
      </c>
    </row>
    <row r="73" spans="1:5" s="94" customFormat="1" ht="13.8" x14ac:dyDescent="0.25">
      <c r="A73" s="95" t="s">
        <v>126</v>
      </c>
      <c r="B73" s="99">
        <v>1</v>
      </c>
      <c r="C73" s="96" t="s">
        <v>107</v>
      </c>
      <c r="D73" s="101">
        <f t="shared" ref="D73:D114" si="2">E73/B73</f>
        <v>209.79</v>
      </c>
      <c r="E73" s="97">
        <v>209.79</v>
      </c>
    </row>
    <row r="74" spans="1:5" s="94" customFormat="1" ht="13.8" x14ac:dyDescent="0.25">
      <c r="A74" s="95" t="s">
        <v>262</v>
      </c>
      <c r="B74" s="99">
        <v>1</v>
      </c>
      <c r="C74" s="96" t="s">
        <v>76</v>
      </c>
      <c r="D74" s="101">
        <f t="shared" si="2"/>
        <v>48.87</v>
      </c>
      <c r="E74" s="97">
        <v>48.87</v>
      </c>
    </row>
    <row r="75" spans="1:5" s="94" customFormat="1" ht="27.6" x14ac:dyDescent="0.25">
      <c r="A75" s="95" t="s">
        <v>263</v>
      </c>
      <c r="B75" s="96" t="s">
        <v>20</v>
      </c>
      <c r="C75" s="96" t="s">
        <v>12</v>
      </c>
      <c r="D75" s="101">
        <f>E75</f>
        <v>19600.169999999998</v>
      </c>
      <c r="E75" s="97">
        <v>19600.169999999998</v>
      </c>
    </row>
    <row r="76" spans="1:5" s="94" customFormat="1" ht="13.8" x14ac:dyDescent="0.25">
      <c r="A76" s="95" t="s">
        <v>117</v>
      </c>
      <c r="B76" s="97">
        <v>0.01</v>
      </c>
      <c r="C76" s="96" t="s">
        <v>110</v>
      </c>
      <c r="D76" s="101">
        <f t="shared" si="2"/>
        <v>29072.000000000004</v>
      </c>
      <c r="E76" s="97">
        <v>290.72000000000003</v>
      </c>
    </row>
    <row r="77" spans="1:5" s="94" customFormat="1" ht="13.8" x14ac:dyDescent="0.25">
      <c r="A77" s="95" t="s">
        <v>264</v>
      </c>
      <c r="B77" s="97">
        <v>0.02</v>
      </c>
      <c r="C77" s="96" t="s">
        <v>110</v>
      </c>
      <c r="D77" s="101">
        <f t="shared" si="2"/>
        <v>51299.5</v>
      </c>
      <c r="E77" s="97">
        <v>1025.99</v>
      </c>
    </row>
    <row r="78" spans="1:5" s="94" customFormat="1" ht="13.8" x14ac:dyDescent="0.25">
      <c r="A78" s="95" t="s">
        <v>265</v>
      </c>
      <c r="B78" s="97">
        <v>0.01</v>
      </c>
      <c r="C78" s="96" t="s">
        <v>110</v>
      </c>
      <c r="D78" s="101">
        <f t="shared" si="2"/>
        <v>33971</v>
      </c>
      <c r="E78" s="97">
        <v>339.71</v>
      </c>
    </row>
    <row r="79" spans="1:5" s="104" customFormat="1" ht="13.8" x14ac:dyDescent="0.25">
      <c r="A79" s="102" t="s">
        <v>84</v>
      </c>
      <c r="B79" s="103"/>
      <c r="C79" s="103"/>
      <c r="D79" s="105"/>
      <c r="E79" s="103"/>
    </row>
    <row r="80" spans="1:5" s="94" customFormat="1" ht="13.8" x14ac:dyDescent="0.25">
      <c r="A80" s="95" t="s">
        <v>85</v>
      </c>
      <c r="B80" s="96" t="s">
        <v>298</v>
      </c>
      <c r="C80" s="96" t="s">
        <v>11</v>
      </c>
      <c r="D80" s="101">
        <f>E80</f>
        <v>21600</v>
      </c>
      <c r="E80" s="97">
        <v>21600</v>
      </c>
    </row>
    <row r="81" spans="1:5" s="104" customFormat="1" ht="27.6" x14ac:dyDescent="0.25">
      <c r="A81" s="102" t="s">
        <v>105</v>
      </c>
      <c r="B81" s="103"/>
      <c r="C81" s="103"/>
      <c r="D81" s="105"/>
      <c r="E81" s="103"/>
    </row>
    <row r="82" spans="1:5" s="94" customFormat="1" ht="13.8" x14ac:dyDescent="0.25">
      <c r="A82" s="95" t="s">
        <v>119</v>
      </c>
      <c r="B82" s="96" t="s">
        <v>22</v>
      </c>
      <c r="C82" s="96" t="s">
        <v>11</v>
      </c>
      <c r="D82" s="101">
        <f>E82</f>
        <v>306.01</v>
      </c>
      <c r="E82" s="97">
        <v>306.01</v>
      </c>
    </row>
    <row r="83" spans="1:5" s="104" customFormat="1" ht="13.8" x14ac:dyDescent="0.25">
      <c r="A83" s="102" t="s">
        <v>40</v>
      </c>
      <c r="B83" s="103"/>
      <c r="C83" s="103"/>
      <c r="D83" s="105"/>
      <c r="E83" s="103"/>
    </row>
    <row r="84" spans="1:5" s="94" customFormat="1" ht="13.8" x14ac:dyDescent="0.25">
      <c r="A84" s="95" t="s">
        <v>266</v>
      </c>
      <c r="B84" s="97">
        <v>0.01</v>
      </c>
      <c r="C84" s="96" t="s">
        <v>267</v>
      </c>
      <c r="D84" s="101">
        <f t="shared" si="2"/>
        <v>25297</v>
      </c>
      <c r="E84" s="97">
        <v>252.97</v>
      </c>
    </row>
    <row r="85" spans="1:5" s="94" customFormat="1" ht="13.8" x14ac:dyDescent="0.25">
      <c r="A85" s="95" t="s">
        <v>268</v>
      </c>
      <c r="B85" s="99">
        <v>5</v>
      </c>
      <c r="C85" s="96" t="s">
        <v>13</v>
      </c>
      <c r="D85" s="101">
        <f t="shared" si="2"/>
        <v>938.45</v>
      </c>
      <c r="E85" s="97">
        <v>4692.25</v>
      </c>
    </row>
    <row r="86" spans="1:5" s="94" customFormat="1" ht="27.6" x14ac:dyDescent="0.25">
      <c r="A86" s="95" t="s">
        <v>269</v>
      </c>
      <c r="B86" s="98">
        <v>2.3E-2</v>
      </c>
      <c r="C86" s="96" t="s">
        <v>15</v>
      </c>
      <c r="D86" s="101">
        <f t="shared" si="2"/>
        <v>59110.869565217392</v>
      </c>
      <c r="E86" s="97">
        <v>1359.55</v>
      </c>
    </row>
    <row r="87" spans="1:5" s="94" customFormat="1" ht="27.6" x14ac:dyDescent="0.25">
      <c r="A87" s="95" t="s">
        <v>270</v>
      </c>
      <c r="B87" s="98">
        <v>2.3E-2</v>
      </c>
      <c r="C87" s="96" t="s">
        <v>15</v>
      </c>
      <c r="D87" s="101">
        <f t="shared" si="2"/>
        <v>29224.782608695652</v>
      </c>
      <c r="E87" s="97">
        <v>672.17</v>
      </c>
    </row>
    <row r="88" spans="1:5" s="94" customFormat="1" ht="13.8" x14ac:dyDescent="0.25">
      <c r="A88" s="95" t="s">
        <v>271</v>
      </c>
      <c r="B88" s="99">
        <v>1</v>
      </c>
      <c r="C88" s="96" t="s">
        <v>13</v>
      </c>
      <c r="D88" s="101">
        <f t="shared" si="2"/>
        <v>760.49</v>
      </c>
      <c r="E88" s="97">
        <v>760.49</v>
      </c>
    </row>
    <row r="89" spans="1:5" s="94" customFormat="1" ht="27.6" x14ac:dyDescent="0.25">
      <c r="A89" s="95" t="s">
        <v>272</v>
      </c>
      <c r="B89" s="99">
        <v>1</v>
      </c>
      <c r="C89" s="96" t="s">
        <v>273</v>
      </c>
      <c r="D89" s="101">
        <f t="shared" si="2"/>
        <v>634.13</v>
      </c>
      <c r="E89" s="97">
        <v>634.13</v>
      </c>
    </row>
    <row r="90" spans="1:5" s="94" customFormat="1" ht="13.8" x14ac:dyDescent="0.25">
      <c r="A90" s="95" t="s">
        <v>274</v>
      </c>
      <c r="B90" s="97">
        <v>0.01</v>
      </c>
      <c r="C90" s="96" t="s">
        <v>17</v>
      </c>
      <c r="D90" s="101">
        <f t="shared" si="2"/>
        <v>54904.999999999993</v>
      </c>
      <c r="E90" s="97">
        <v>549.04999999999995</v>
      </c>
    </row>
    <row r="91" spans="1:5" s="104" customFormat="1" ht="27.6" x14ac:dyDescent="0.25">
      <c r="A91" s="102" t="s">
        <v>80</v>
      </c>
      <c r="B91" s="103"/>
      <c r="C91" s="103"/>
      <c r="D91" s="105"/>
      <c r="E91" s="103"/>
    </row>
    <row r="92" spans="1:5" s="94" customFormat="1" ht="13.8" x14ac:dyDescent="0.25">
      <c r="A92" s="95" t="s">
        <v>275</v>
      </c>
      <c r="B92" s="98">
        <v>4.3999999999999997E-2</v>
      </c>
      <c r="C92" s="96" t="s">
        <v>218</v>
      </c>
      <c r="D92" s="101">
        <f t="shared" si="2"/>
        <v>15255.909090909092</v>
      </c>
      <c r="E92" s="97">
        <v>671.26</v>
      </c>
    </row>
    <row r="93" spans="1:5" s="94" customFormat="1" ht="27.6" x14ac:dyDescent="0.25">
      <c r="A93" s="95" t="s">
        <v>129</v>
      </c>
      <c r="B93" s="98">
        <v>2.4E-2</v>
      </c>
      <c r="C93" s="96" t="s">
        <v>15</v>
      </c>
      <c r="D93" s="101">
        <f t="shared" si="2"/>
        <v>49958.333333333336</v>
      </c>
      <c r="E93" s="97">
        <v>1199</v>
      </c>
    </row>
    <row r="94" spans="1:5" s="94" customFormat="1" ht="13.8" x14ac:dyDescent="0.25">
      <c r="A94" s="95" t="s">
        <v>276</v>
      </c>
      <c r="B94" s="98">
        <v>4.5999999999999999E-2</v>
      </c>
      <c r="C94" s="96" t="s">
        <v>96</v>
      </c>
      <c r="D94" s="101">
        <f t="shared" si="2"/>
        <v>7208.04347826087</v>
      </c>
      <c r="E94" s="97">
        <v>331.57</v>
      </c>
    </row>
    <row r="95" spans="1:5" s="94" customFormat="1" ht="27.6" x14ac:dyDescent="0.25">
      <c r="A95" s="95" t="s">
        <v>155</v>
      </c>
      <c r="B95" s="97">
        <v>0.04</v>
      </c>
      <c r="C95" s="96" t="s">
        <v>156</v>
      </c>
      <c r="D95" s="101">
        <f t="shared" si="2"/>
        <v>32755</v>
      </c>
      <c r="E95" s="97">
        <v>1310.2</v>
      </c>
    </row>
    <row r="96" spans="1:5" s="94" customFormat="1" ht="27.6" x14ac:dyDescent="0.25">
      <c r="A96" s="95" t="s">
        <v>157</v>
      </c>
      <c r="B96" s="97">
        <v>0.03</v>
      </c>
      <c r="C96" s="96" t="s">
        <v>156</v>
      </c>
      <c r="D96" s="101">
        <f t="shared" si="2"/>
        <v>63328.333333333336</v>
      </c>
      <c r="E96" s="97">
        <v>1899.85</v>
      </c>
    </row>
    <row r="97" spans="1:5" s="94" customFormat="1" ht="13.8" x14ac:dyDescent="0.25">
      <c r="A97" s="95" t="s">
        <v>158</v>
      </c>
      <c r="B97" s="99">
        <v>2</v>
      </c>
      <c r="C97" s="96" t="s">
        <v>159</v>
      </c>
      <c r="D97" s="101">
        <f t="shared" si="2"/>
        <v>116.845</v>
      </c>
      <c r="E97" s="97">
        <v>233.69</v>
      </c>
    </row>
    <row r="98" spans="1:5" s="94" customFormat="1" ht="13.8" x14ac:dyDescent="0.25">
      <c r="A98" s="95" t="s">
        <v>277</v>
      </c>
      <c r="B98" s="96" t="s">
        <v>300</v>
      </c>
      <c r="C98" s="96" t="s">
        <v>11</v>
      </c>
      <c r="D98" s="101">
        <f>E98</f>
        <v>12548.67</v>
      </c>
      <c r="E98" s="97">
        <v>12548.67</v>
      </c>
    </row>
    <row r="99" spans="1:5" s="94" customFormat="1" ht="13.8" x14ac:dyDescent="0.25">
      <c r="A99" s="95" t="s">
        <v>160</v>
      </c>
      <c r="B99" s="98">
        <v>0.28499999999999998</v>
      </c>
      <c r="C99" s="96" t="s">
        <v>15</v>
      </c>
      <c r="D99" s="101">
        <f t="shared" si="2"/>
        <v>540.98245614035091</v>
      </c>
      <c r="E99" s="97">
        <v>154.18</v>
      </c>
    </row>
    <row r="100" spans="1:5" s="94" customFormat="1" ht="13.8" x14ac:dyDescent="0.25">
      <c r="A100" s="95" t="s">
        <v>278</v>
      </c>
      <c r="B100" s="98">
        <v>3.4000000000000002E-2</v>
      </c>
      <c r="C100" s="96" t="s">
        <v>218</v>
      </c>
      <c r="D100" s="101">
        <f t="shared" si="2"/>
        <v>75489.117647058825</v>
      </c>
      <c r="E100" s="97">
        <v>2566.63</v>
      </c>
    </row>
    <row r="101" spans="1:5" s="94" customFormat="1" ht="27.6" x14ac:dyDescent="0.25">
      <c r="A101" s="95" t="s">
        <v>279</v>
      </c>
      <c r="B101" s="98">
        <v>5.0000000000000001E-3</v>
      </c>
      <c r="C101" s="96" t="s">
        <v>96</v>
      </c>
      <c r="D101" s="101">
        <f t="shared" si="2"/>
        <v>30012</v>
      </c>
      <c r="E101" s="97">
        <v>150.06</v>
      </c>
    </row>
    <row r="102" spans="1:5" s="94" customFormat="1" ht="27.6" x14ac:dyDescent="0.25">
      <c r="A102" s="95" t="s">
        <v>280</v>
      </c>
      <c r="B102" s="98">
        <v>1.2999999999999999E-2</v>
      </c>
      <c r="C102" s="96" t="s">
        <v>96</v>
      </c>
      <c r="D102" s="101">
        <f t="shared" si="2"/>
        <v>29042.307692307695</v>
      </c>
      <c r="E102" s="97">
        <v>377.55</v>
      </c>
    </row>
    <row r="103" spans="1:5" s="94" customFormat="1" ht="27.6" x14ac:dyDescent="0.25">
      <c r="A103" s="95" t="s">
        <v>281</v>
      </c>
      <c r="B103" s="98">
        <v>7.0000000000000001E-3</v>
      </c>
      <c r="C103" s="96" t="s">
        <v>282</v>
      </c>
      <c r="D103" s="101">
        <f t="shared" si="2"/>
        <v>502795.71428571432</v>
      </c>
      <c r="E103" s="97">
        <v>3519.57</v>
      </c>
    </row>
    <row r="104" spans="1:5" s="94" customFormat="1" ht="13.8" x14ac:dyDescent="0.25">
      <c r="A104" s="95" t="s">
        <v>283</v>
      </c>
      <c r="B104" s="98">
        <v>3.1E-2</v>
      </c>
      <c r="C104" s="96" t="s">
        <v>96</v>
      </c>
      <c r="D104" s="101">
        <f t="shared" si="2"/>
        <v>65801.93548387097</v>
      </c>
      <c r="E104" s="97">
        <v>2039.86</v>
      </c>
    </row>
    <row r="105" spans="1:5" s="94" customFormat="1" ht="27.6" x14ac:dyDescent="0.25">
      <c r="A105" s="95" t="s">
        <v>284</v>
      </c>
      <c r="B105" s="99">
        <v>1</v>
      </c>
      <c r="C105" s="96" t="s">
        <v>13</v>
      </c>
      <c r="D105" s="101">
        <f t="shared" si="2"/>
        <v>380.11</v>
      </c>
      <c r="E105" s="97">
        <v>380.11</v>
      </c>
    </row>
    <row r="106" spans="1:5" s="94" customFormat="1" ht="27.6" x14ac:dyDescent="0.25">
      <c r="A106" s="95" t="s">
        <v>285</v>
      </c>
      <c r="B106" s="97">
        <v>0.02</v>
      </c>
      <c r="C106" s="96" t="s">
        <v>156</v>
      </c>
      <c r="D106" s="101">
        <f t="shared" si="2"/>
        <v>37695.5</v>
      </c>
      <c r="E106" s="97">
        <v>753.91</v>
      </c>
    </row>
    <row r="107" spans="1:5" s="94" customFormat="1" ht="13.8" x14ac:dyDescent="0.25">
      <c r="A107" s="95" t="s">
        <v>286</v>
      </c>
      <c r="B107" s="97">
        <v>0.25</v>
      </c>
      <c r="C107" s="96" t="s">
        <v>12</v>
      </c>
      <c r="D107" s="101">
        <f t="shared" si="2"/>
        <v>2190.92</v>
      </c>
      <c r="E107" s="97">
        <v>547.73</v>
      </c>
    </row>
    <row r="108" spans="1:5" s="94" customFormat="1" ht="27.6" x14ac:dyDescent="0.25">
      <c r="A108" s="95" t="s">
        <v>287</v>
      </c>
      <c r="B108" s="97">
        <v>1.26</v>
      </c>
      <c r="C108" s="96" t="s">
        <v>12</v>
      </c>
      <c r="D108" s="101">
        <f t="shared" si="2"/>
        <v>266.03968253968253</v>
      </c>
      <c r="E108" s="97">
        <v>335.21</v>
      </c>
    </row>
    <row r="109" spans="1:5" s="94" customFormat="1" ht="27.6" x14ac:dyDescent="0.25">
      <c r="A109" s="95" t="s">
        <v>288</v>
      </c>
      <c r="B109" s="100">
        <v>0.8</v>
      </c>
      <c r="C109" s="96" t="s">
        <v>12</v>
      </c>
      <c r="D109" s="101">
        <f t="shared" si="2"/>
        <v>348.59999999999997</v>
      </c>
      <c r="E109" s="97">
        <v>278.88</v>
      </c>
    </row>
    <row r="110" spans="1:5" s="94" customFormat="1" ht="13.8" x14ac:dyDescent="0.25">
      <c r="A110" s="95" t="s">
        <v>289</v>
      </c>
      <c r="B110" s="98">
        <v>0.68400000000000005</v>
      </c>
      <c r="C110" s="96" t="s">
        <v>79</v>
      </c>
      <c r="D110" s="101">
        <f t="shared" si="2"/>
        <v>19819.883040935671</v>
      </c>
      <c r="E110" s="97">
        <v>13556.8</v>
      </c>
    </row>
    <row r="111" spans="1:5" s="94" customFormat="1" ht="13.8" x14ac:dyDescent="0.25">
      <c r="A111" s="95" t="s">
        <v>290</v>
      </c>
      <c r="B111" s="96" t="s">
        <v>300</v>
      </c>
      <c r="C111" s="96" t="s">
        <v>13</v>
      </c>
      <c r="D111" s="101">
        <f>E111</f>
        <v>4031.72</v>
      </c>
      <c r="E111" s="97">
        <v>4031.72</v>
      </c>
    </row>
    <row r="112" spans="1:5" s="94" customFormat="1" ht="13.8" x14ac:dyDescent="0.25">
      <c r="A112" s="95" t="s">
        <v>291</v>
      </c>
      <c r="B112" s="100">
        <v>0.1</v>
      </c>
      <c r="C112" s="96" t="s">
        <v>111</v>
      </c>
      <c r="D112" s="101">
        <f t="shared" si="2"/>
        <v>5760.5999999999995</v>
      </c>
      <c r="E112" s="97">
        <v>576.05999999999995</v>
      </c>
    </row>
    <row r="113" spans="1:5" s="94" customFormat="1" ht="13.8" x14ac:dyDescent="0.25">
      <c r="A113" s="95" t="s">
        <v>131</v>
      </c>
      <c r="B113" s="97">
        <v>0.02</v>
      </c>
      <c r="C113" s="96" t="s">
        <v>17</v>
      </c>
      <c r="D113" s="101">
        <f t="shared" si="2"/>
        <v>47435</v>
      </c>
      <c r="E113" s="97">
        <v>948.7</v>
      </c>
    </row>
    <row r="114" spans="1:5" s="94" customFormat="1" ht="13.8" x14ac:dyDescent="0.25">
      <c r="A114" s="95" t="s">
        <v>292</v>
      </c>
      <c r="B114" s="98">
        <v>3.7999999999999999E-2</v>
      </c>
      <c r="C114" s="96" t="s">
        <v>293</v>
      </c>
      <c r="D114" s="101">
        <f t="shared" si="2"/>
        <v>12098.42105263158</v>
      </c>
      <c r="E114" s="97">
        <v>459.74</v>
      </c>
    </row>
    <row r="115" spans="1:5" s="104" customFormat="1" ht="13.8" x14ac:dyDescent="0.25">
      <c r="A115" s="102" t="s">
        <v>41</v>
      </c>
      <c r="B115" s="103"/>
      <c r="C115" s="103"/>
      <c r="D115" s="103"/>
      <c r="E115" s="103"/>
    </row>
    <row r="116" spans="1:5" s="94" customFormat="1" ht="13.8" x14ac:dyDescent="0.25">
      <c r="A116" s="95" t="s">
        <v>63</v>
      </c>
      <c r="B116" s="96" t="s">
        <v>22</v>
      </c>
      <c r="C116" s="96" t="s">
        <v>11</v>
      </c>
      <c r="D116" s="97">
        <f>E116</f>
        <v>3200</v>
      </c>
      <c r="E116" s="97">
        <v>3200</v>
      </c>
    </row>
    <row r="117" spans="1:5" s="104" customFormat="1" ht="13.8" x14ac:dyDescent="0.25">
      <c r="A117" s="102" t="s">
        <v>81</v>
      </c>
      <c r="B117" s="103"/>
      <c r="C117" s="103"/>
      <c r="D117" s="97"/>
      <c r="E117" s="103"/>
    </row>
    <row r="118" spans="1:5" s="94" customFormat="1" ht="13.8" x14ac:dyDescent="0.25">
      <c r="A118" s="95" t="s">
        <v>82</v>
      </c>
      <c r="B118" s="96" t="s">
        <v>301</v>
      </c>
      <c r="C118" s="96" t="s">
        <v>12</v>
      </c>
      <c r="D118" s="97">
        <f t="shared" ref="D118:D123" si="3">E118</f>
        <v>56733</v>
      </c>
      <c r="E118" s="97">
        <v>56733</v>
      </c>
    </row>
    <row r="119" spans="1:5" s="104" customFormat="1" ht="13.8" x14ac:dyDescent="0.25">
      <c r="A119" s="102" t="s">
        <v>9</v>
      </c>
      <c r="B119" s="103"/>
      <c r="C119" s="103"/>
      <c r="D119" s="97"/>
      <c r="E119" s="103"/>
    </row>
    <row r="120" spans="1:5" s="94" customFormat="1" ht="13.8" x14ac:dyDescent="0.25">
      <c r="A120" s="95" t="s">
        <v>64</v>
      </c>
      <c r="B120" s="96" t="s">
        <v>301</v>
      </c>
      <c r="C120" s="96" t="s">
        <v>12</v>
      </c>
      <c r="D120" s="97">
        <f t="shared" si="3"/>
        <v>84516.89</v>
      </c>
      <c r="E120" s="97">
        <v>84516.89</v>
      </c>
    </row>
    <row r="121" spans="1:5" s="94" customFormat="1" ht="27.6" x14ac:dyDescent="0.25">
      <c r="A121" s="95" t="s">
        <v>294</v>
      </c>
      <c r="B121" s="96" t="s">
        <v>22</v>
      </c>
      <c r="C121" s="96" t="s">
        <v>11</v>
      </c>
      <c r="D121" s="97">
        <f t="shared" si="3"/>
        <v>3389.77</v>
      </c>
      <c r="E121" s="97">
        <v>3389.77</v>
      </c>
    </row>
    <row r="122" spans="1:5" s="104" customFormat="1" ht="13.8" x14ac:dyDescent="0.25">
      <c r="A122" s="102" t="s">
        <v>295</v>
      </c>
      <c r="B122" s="103"/>
      <c r="C122" s="103"/>
      <c r="D122" s="97"/>
      <c r="E122" s="103"/>
    </row>
    <row r="123" spans="1:5" s="94" customFormat="1" ht="13.8" x14ac:dyDescent="0.25">
      <c r="A123" s="95" t="s">
        <v>296</v>
      </c>
      <c r="B123" s="96" t="s">
        <v>22</v>
      </c>
      <c r="C123" s="96" t="s">
        <v>12</v>
      </c>
      <c r="D123" s="97">
        <f t="shared" si="3"/>
        <v>7922.19</v>
      </c>
      <c r="E123" s="97">
        <v>7922.19</v>
      </c>
    </row>
    <row r="124" spans="1:5" ht="13.8" x14ac:dyDescent="0.25">
      <c r="A124" s="37" t="s">
        <v>10</v>
      </c>
      <c r="B124" s="38"/>
      <c r="C124" s="38"/>
      <c r="D124" s="51"/>
      <c r="E124" s="52"/>
    </row>
    <row r="125" spans="1:5" ht="13.8" x14ac:dyDescent="0.25">
      <c r="A125" s="39" t="s">
        <v>65</v>
      </c>
      <c r="B125" s="40" t="s">
        <v>21</v>
      </c>
      <c r="C125" s="40" t="s">
        <v>11</v>
      </c>
      <c r="D125" s="53">
        <f>E125</f>
        <v>61165.393000000011</v>
      </c>
      <c r="E125" s="54">
        <f>SUM(E7:E123)*10%</f>
        <v>61165.393000000011</v>
      </c>
    </row>
    <row r="126" spans="1:5" ht="14.25" customHeight="1" x14ac:dyDescent="0.25">
      <c r="A126" s="26" t="s">
        <v>24</v>
      </c>
      <c r="B126" s="29" t="s">
        <v>20</v>
      </c>
      <c r="C126" s="27"/>
      <c r="D126" s="55"/>
      <c r="E126" s="28">
        <f>SUM(E7:E125)</f>
        <v>672819.32300000009</v>
      </c>
    </row>
    <row r="127" spans="1:5" ht="15" customHeight="1" x14ac:dyDescent="0.25">
      <c r="D127" s="56"/>
    </row>
    <row r="128" spans="1:5" ht="15" customHeight="1" x14ac:dyDescent="0.25">
      <c r="A128" s="221" t="s">
        <v>304</v>
      </c>
      <c r="B128" s="221"/>
      <c r="C128" s="221"/>
      <c r="D128" s="221"/>
      <c r="E128" s="221"/>
    </row>
    <row r="129" spans="1:5" ht="15" customHeight="1" x14ac:dyDescent="0.25">
      <c r="A129" s="221"/>
      <c r="B129" s="221"/>
      <c r="C129" s="221"/>
      <c r="D129" s="221"/>
      <c r="E129" s="221"/>
    </row>
    <row r="130" spans="1:5" ht="15" customHeight="1" x14ac:dyDescent="0.25">
      <c r="A130" s="222" t="s">
        <v>31</v>
      </c>
      <c r="B130" s="222"/>
      <c r="C130" s="222"/>
      <c r="D130" s="222"/>
      <c r="E130" s="222"/>
    </row>
    <row r="131" spans="1:5" ht="15" customHeight="1" x14ac:dyDescent="0.25">
      <c r="A131" s="222" t="s">
        <v>32</v>
      </c>
      <c r="B131" s="222"/>
      <c r="C131" s="222"/>
      <c r="D131" s="222"/>
      <c r="E131" s="222"/>
    </row>
    <row r="132" spans="1:5" ht="15" customHeight="1" x14ac:dyDescent="0.25">
      <c r="A132" s="223" t="s">
        <v>302</v>
      </c>
      <c r="B132" s="223"/>
      <c r="C132" s="223"/>
      <c r="D132" s="223"/>
      <c r="E132" s="223"/>
    </row>
    <row r="133" spans="1:5" ht="15" customHeight="1" x14ac:dyDescent="0.25">
      <c r="A133" s="223"/>
      <c r="B133" s="223"/>
      <c r="C133" s="223"/>
      <c r="D133" s="223"/>
      <c r="E133" s="223"/>
    </row>
    <row r="134" spans="1:5" ht="15" customHeight="1" x14ac:dyDescent="0.25">
      <c r="A134" s="220"/>
      <c r="B134" s="220"/>
      <c r="C134" s="220"/>
      <c r="D134" s="220"/>
      <c r="E134" s="220"/>
    </row>
    <row r="135" spans="1:5" ht="13.8" x14ac:dyDescent="0.25">
      <c r="A135" s="14"/>
      <c r="B135" s="106"/>
      <c r="C135" s="106"/>
      <c r="D135" s="107"/>
      <c r="E135" s="106"/>
    </row>
    <row r="136" spans="1:5" ht="15" customHeight="1" x14ac:dyDescent="0.25">
      <c r="A136" s="6" t="s">
        <v>25</v>
      </c>
      <c r="B136" s="65"/>
      <c r="C136" s="65"/>
      <c r="D136" s="60"/>
      <c r="E136" s="65"/>
    </row>
    <row r="137" spans="1:5" ht="13.8" x14ac:dyDescent="0.25">
      <c r="A137" s="6"/>
      <c r="B137" s="65"/>
      <c r="C137" s="65" t="s">
        <v>20</v>
      </c>
      <c r="D137" s="60" t="s">
        <v>20</v>
      </c>
      <c r="E137" s="65"/>
    </row>
    <row r="138" spans="1:5" ht="15" customHeight="1" x14ac:dyDescent="0.25">
      <c r="A138" s="188" t="s">
        <v>303</v>
      </c>
      <c r="B138" s="188"/>
      <c r="C138" s="192" t="s">
        <v>29</v>
      </c>
      <c r="D138" s="192"/>
      <c r="E138" s="65"/>
    </row>
    <row r="139" spans="1:5" ht="15" customHeight="1" x14ac:dyDescent="0.25">
      <c r="A139" s="192" t="s">
        <v>49</v>
      </c>
      <c r="B139" s="192"/>
      <c r="C139" s="192" t="s">
        <v>26</v>
      </c>
      <c r="D139" s="192"/>
      <c r="E139" s="65"/>
    </row>
    <row r="140" spans="1:5" ht="15" customHeight="1" x14ac:dyDescent="0.25">
      <c r="A140" s="6"/>
      <c r="B140" s="65"/>
      <c r="C140" s="65"/>
      <c r="D140" s="60"/>
      <c r="E140" s="65"/>
    </row>
    <row r="141" spans="1:5" ht="15" customHeight="1" x14ac:dyDescent="0.25">
      <c r="A141" s="188" t="s">
        <v>28</v>
      </c>
      <c r="B141" s="188"/>
      <c r="C141" s="192" t="s">
        <v>29</v>
      </c>
      <c r="D141" s="192"/>
      <c r="E141" s="65"/>
    </row>
    <row r="142" spans="1:5" ht="13.8" x14ac:dyDescent="0.25">
      <c r="A142" s="15" t="s">
        <v>27</v>
      </c>
      <c r="B142" s="65"/>
      <c r="C142" s="192" t="s">
        <v>26</v>
      </c>
      <c r="D142" s="192"/>
      <c r="E142" s="65"/>
    </row>
    <row r="143" spans="1:5" x14ac:dyDescent="0.25">
      <c r="D143" s="1"/>
      <c r="E143" s="1"/>
    </row>
  </sheetData>
  <mergeCells count="15">
    <mergeCell ref="A1:E1"/>
    <mergeCell ref="A2:E2"/>
    <mergeCell ref="D3:E3"/>
    <mergeCell ref="A138:B138"/>
    <mergeCell ref="A128:E129"/>
    <mergeCell ref="A130:E130"/>
    <mergeCell ref="A131:E131"/>
    <mergeCell ref="A132:E133"/>
    <mergeCell ref="C142:D142"/>
    <mergeCell ref="A134:E134"/>
    <mergeCell ref="C138:D138"/>
    <mergeCell ref="A139:B139"/>
    <mergeCell ref="C139:D139"/>
    <mergeCell ref="A141:B141"/>
    <mergeCell ref="C141:D14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workbookViewId="0">
      <selection activeCell="J22" sqref="J22"/>
    </sheetView>
  </sheetViews>
  <sheetFormatPr defaultColWidth="9.109375" defaultRowHeight="14.4" x14ac:dyDescent="0.3"/>
  <cols>
    <col min="1" max="1" width="12.5546875" style="93" customWidth="1"/>
    <col min="2" max="2" width="14.5546875" style="93" customWidth="1"/>
    <col min="3" max="3" width="19.5546875" style="93" customWidth="1"/>
    <col min="4" max="4" width="14.44140625" style="93" customWidth="1"/>
    <col min="5" max="5" width="18.33203125" style="93" customWidth="1"/>
    <col min="6" max="6" width="16.33203125" style="93" customWidth="1"/>
    <col min="7" max="16384" width="9.109375" style="93"/>
  </cols>
  <sheetData>
    <row r="1" spans="1:19" s="59" customFormat="1" ht="35.25" customHeight="1" x14ac:dyDescent="0.35">
      <c r="A1" s="204" t="s">
        <v>377</v>
      </c>
      <c r="B1" s="204"/>
      <c r="C1" s="204"/>
      <c r="D1" s="204"/>
      <c r="E1" s="204"/>
      <c r="F1" s="204"/>
    </row>
    <row r="2" spans="1:19" s="59" customFormat="1" ht="13.8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378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5" t="s">
        <v>189</v>
      </c>
      <c r="B5" s="205"/>
      <c r="C5" s="205"/>
      <c r="D5" s="205"/>
      <c r="E5" s="205"/>
      <c r="F5" s="205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7" t="s">
        <v>190</v>
      </c>
      <c r="B6" s="117">
        <v>4</v>
      </c>
      <c r="C6" s="117" t="s">
        <v>191</v>
      </c>
      <c r="D6" s="140">
        <v>3701.4</v>
      </c>
      <c r="E6" s="117" t="s">
        <v>192</v>
      </c>
      <c r="F6" s="119">
        <v>1710</v>
      </c>
      <c r="G6" s="70"/>
      <c r="H6" s="72"/>
      <c r="I6" s="73"/>
      <c r="J6" s="74"/>
      <c r="K6" s="120"/>
      <c r="L6" s="76"/>
      <c r="M6" s="76"/>
      <c r="N6" s="76"/>
      <c r="O6" s="76"/>
      <c r="P6" s="77"/>
      <c r="Q6" s="206"/>
      <c r="R6" s="207"/>
      <c r="S6" s="78"/>
    </row>
    <row r="7" spans="1:19" s="81" customFormat="1" ht="32.25" customHeight="1" x14ac:dyDescent="0.25">
      <c r="A7" s="117" t="s">
        <v>193</v>
      </c>
      <c r="B7" s="117">
        <v>4</v>
      </c>
      <c r="C7" s="117" t="s">
        <v>194</v>
      </c>
      <c r="D7" s="140">
        <v>80.8</v>
      </c>
      <c r="E7" s="117" t="s">
        <v>195</v>
      </c>
      <c r="F7" s="119">
        <v>1140</v>
      </c>
      <c r="G7" s="70"/>
      <c r="H7" s="72"/>
      <c r="I7" s="73"/>
      <c r="J7" s="74"/>
      <c r="K7" s="120"/>
      <c r="L7" s="76"/>
      <c r="M7" s="76"/>
      <c r="N7" s="76"/>
      <c r="O7" s="76"/>
      <c r="P7" s="77"/>
      <c r="Q7" s="206"/>
      <c r="R7" s="208"/>
      <c r="S7" s="80"/>
    </row>
    <row r="8" spans="1:19" s="81" customFormat="1" ht="47.25" customHeight="1" x14ac:dyDescent="0.25">
      <c r="A8" s="117" t="s">
        <v>196</v>
      </c>
      <c r="B8" s="117">
        <v>55</v>
      </c>
      <c r="C8" s="117" t="s">
        <v>197</v>
      </c>
      <c r="D8" s="119">
        <v>387.3</v>
      </c>
      <c r="E8" s="117" t="s">
        <v>198</v>
      </c>
      <c r="F8" s="119">
        <v>903.8</v>
      </c>
      <c r="G8" s="70"/>
      <c r="H8" s="72"/>
      <c r="I8" s="73"/>
      <c r="J8" s="74"/>
      <c r="K8" s="120"/>
      <c r="L8" s="76"/>
      <c r="M8" s="76"/>
      <c r="N8" s="76"/>
      <c r="O8" s="76"/>
      <c r="P8" s="77"/>
      <c r="Q8" s="206"/>
      <c r="R8" s="207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20"/>
      <c r="L9" s="76"/>
      <c r="M9" s="76"/>
      <c r="N9" s="76"/>
      <c r="O9" s="76"/>
      <c r="P9" s="70"/>
      <c r="Q9" s="120"/>
      <c r="R9" s="121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22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3">
      <c r="A11" s="201" t="s">
        <v>199</v>
      </c>
      <c r="B11" s="202"/>
      <c r="C11" s="202"/>
      <c r="D11" s="202"/>
      <c r="E11" s="203"/>
      <c r="F11" s="88" t="s">
        <v>200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4" customFormat="1" ht="30" customHeight="1" x14ac:dyDescent="0.3">
      <c r="A12" s="210" t="s">
        <v>201</v>
      </c>
      <c r="B12" s="211"/>
      <c r="C12" s="211"/>
      <c r="D12" s="211"/>
      <c r="E12" s="212"/>
      <c r="F12" s="112">
        <v>90515.317000000039</v>
      </c>
      <c r="G12" s="113"/>
    </row>
    <row r="13" spans="1:19" s="114" customFormat="1" ht="30" customHeight="1" x14ac:dyDescent="0.3">
      <c r="A13" s="210" t="s">
        <v>202</v>
      </c>
      <c r="B13" s="211"/>
      <c r="C13" s="211"/>
      <c r="D13" s="211"/>
      <c r="E13" s="212"/>
      <c r="F13" s="112">
        <v>201481.27</v>
      </c>
      <c r="G13" s="114" t="s">
        <v>379</v>
      </c>
    </row>
    <row r="14" spans="1:19" s="114" customFormat="1" ht="30" customHeight="1" x14ac:dyDescent="0.3">
      <c r="A14" s="210" t="s">
        <v>203</v>
      </c>
      <c r="B14" s="211"/>
      <c r="C14" s="211"/>
      <c r="D14" s="211"/>
      <c r="E14" s="212"/>
      <c r="F14" s="115">
        <f>SUM(F15:F17)</f>
        <v>617619.19000000006</v>
      </c>
    </row>
    <row r="15" spans="1:19" s="87" customFormat="1" ht="28.5" customHeight="1" x14ac:dyDescent="0.3">
      <c r="A15" s="213" t="s">
        <v>204</v>
      </c>
      <c r="B15" s="214"/>
      <c r="C15" s="214"/>
      <c r="D15" s="214"/>
      <c r="E15" s="215"/>
      <c r="F15" s="108">
        <f>1951.7+514829.35-309.68</f>
        <v>516471.37</v>
      </c>
    </row>
    <row r="16" spans="1:19" s="87" customFormat="1" ht="24.75" customHeight="1" x14ac:dyDescent="0.3">
      <c r="A16" s="213" t="s">
        <v>205</v>
      </c>
      <c r="B16" s="214"/>
      <c r="C16" s="214"/>
      <c r="D16" s="214"/>
      <c r="E16" s="215"/>
      <c r="F16" s="108">
        <v>11703.06</v>
      </c>
    </row>
    <row r="17" spans="1:19" s="87" customFormat="1" ht="30" customHeight="1" x14ac:dyDescent="0.3">
      <c r="A17" s="213" t="s">
        <v>206</v>
      </c>
      <c r="B17" s="214"/>
      <c r="C17" s="214"/>
      <c r="D17" s="214"/>
      <c r="E17" s="215"/>
      <c r="F17" s="108">
        <v>89444.76</v>
      </c>
    </row>
    <row r="18" spans="1:19" s="114" customFormat="1" ht="30" customHeight="1" x14ac:dyDescent="0.3">
      <c r="A18" s="210" t="s">
        <v>207</v>
      </c>
      <c r="B18" s="211"/>
      <c r="C18" s="211"/>
      <c r="D18" s="211"/>
      <c r="E18" s="212"/>
      <c r="F18" s="115">
        <f>SUM(F19:F21)</f>
        <v>605075.30000000005</v>
      </c>
    </row>
    <row r="19" spans="1:19" s="87" customFormat="1" ht="30" customHeight="1" x14ac:dyDescent="0.3">
      <c r="A19" s="213" t="s">
        <v>204</v>
      </c>
      <c r="B19" s="214"/>
      <c r="C19" s="214"/>
      <c r="D19" s="214"/>
      <c r="E19" s="215"/>
      <c r="F19" s="108">
        <f>1951.7+514714.53</f>
        <v>516666.23000000004</v>
      </c>
    </row>
    <row r="20" spans="1:19" s="87" customFormat="1" ht="30" customHeight="1" x14ac:dyDescent="0.3">
      <c r="A20" s="213" t="s">
        <v>205</v>
      </c>
      <c r="B20" s="214"/>
      <c r="C20" s="214"/>
      <c r="D20" s="214"/>
      <c r="E20" s="215"/>
      <c r="F20" s="108">
        <v>12675.09</v>
      </c>
    </row>
    <row r="21" spans="1:19" s="90" customFormat="1" ht="30" customHeight="1" x14ac:dyDescent="0.25">
      <c r="A21" s="213" t="s">
        <v>206</v>
      </c>
      <c r="B21" s="214"/>
      <c r="C21" s="214"/>
      <c r="D21" s="214"/>
      <c r="E21" s="215"/>
      <c r="F21" s="108">
        <v>75733.98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6" customFormat="1" ht="30" customHeight="1" x14ac:dyDescent="0.25">
      <c r="A22" s="210" t="s">
        <v>208</v>
      </c>
      <c r="B22" s="211"/>
      <c r="C22" s="211"/>
      <c r="D22" s="211"/>
      <c r="E22" s="212"/>
      <c r="F22" s="115">
        <f>F12+F18</f>
        <v>695590.61700000009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10" t="s">
        <v>209</v>
      </c>
      <c r="B23" s="211"/>
      <c r="C23" s="211"/>
      <c r="D23" s="211"/>
      <c r="E23" s="212"/>
      <c r="F23" s="115">
        <f>Лист3!E105</f>
        <v>492341.37700000027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10" t="s">
        <v>210</v>
      </c>
      <c r="B24" s="211"/>
      <c r="C24" s="211"/>
      <c r="D24" s="211"/>
      <c r="E24" s="212"/>
      <c r="F24" s="115">
        <f>F22-F23</f>
        <v>203249.23999999982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10" t="s">
        <v>211</v>
      </c>
      <c r="B25" s="211"/>
      <c r="C25" s="211"/>
      <c r="D25" s="211"/>
      <c r="E25" s="212"/>
      <c r="F25" s="112">
        <f>F13+F14-F18</f>
        <v>214025.16000000003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0" customFormat="1" ht="11.4" customHeight="1" x14ac:dyDescent="0.25">
      <c r="A26" s="91"/>
      <c r="B26" s="91"/>
      <c r="C26" s="91"/>
      <c r="D26" s="91"/>
      <c r="E26" s="91"/>
      <c r="F26" s="91"/>
    </row>
    <row r="27" spans="1:19" s="92" customFormat="1" ht="32.25" customHeight="1" x14ac:dyDescent="0.25">
      <c r="A27" s="209" t="s">
        <v>212</v>
      </c>
      <c r="B27" s="209"/>
      <c r="C27" s="209"/>
      <c r="D27" s="209"/>
    </row>
    <row r="28" spans="1:19" s="59" customFormat="1" ht="21.75" customHeight="1" x14ac:dyDescent="0.25">
      <c r="A28" s="219" t="s">
        <v>213</v>
      </c>
      <c r="B28" s="219"/>
      <c r="C28" s="219"/>
      <c r="D28" s="219"/>
    </row>
    <row r="29" spans="1:19" s="59" customFormat="1" ht="22.5" customHeight="1" x14ac:dyDescent="0.25">
      <c r="A29" s="209" t="s">
        <v>42</v>
      </c>
      <c r="B29" s="209"/>
      <c r="C29" s="209"/>
      <c r="D29" s="209"/>
    </row>
    <row r="30" spans="1:19" s="59" customFormat="1" ht="22.5" customHeight="1" x14ac:dyDescent="0.25">
      <c r="A30" s="209" t="s">
        <v>43</v>
      </c>
      <c r="B30" s="209"/>
      <c r="C30" s="209"/>
      <c r="D30" s="66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Views>
    <sheetView view="pageBreakPreview" topLeftCell="A31" zoomScale="60" workbookViewId="0">
      <selection activeCell="E52" sqref="E52"/>
    </sheetView>
  </sheetViews>
  <sheetFormatPr defaultRowHeight="13.8" x14ac:dyDescent="0.25"/>
  <cols>
    <col min="1" max="1" width="51.33203125" style="94" customWidth="1"/>
    <col min="2" max="2" width="13.88671875" style="131" customWidth="1"/>
    <col min="3" max="3" width="14.44140625" style="132" customWidth="1"/>
    <col min="4" max="4" width="17.5546875" style="131" customWidth="1"/>
    <col min="5" max="5" width="14.6640625" style="131" customWidth="1"/>
    <col min="6" max="255" width="9.109375" style="94"/>
    <col min="256" max="256" width="8.6640625" style="94" customWidth="1"/>
    <col min="257" max="257" width="31.5546875" style="94" customWidth="1"/>
    <col min="258" max="258" width="13.88671875" style="94" customWidth="1"/>
    <col min="259" max="259" width="19.109375" style="94" customWidth="1"/>
    <col min="260" max="260" width="17.5546875" style="94" customWidth="1"/>
    <col min="261" max="261" width="14.6640625" style="94" customWidth="1"/>
    <col min="262" max="511" width="9.109375" style="94"/>
    <col min="512" max="512" width="8.6640625" style="94" customWidth="1"/>
    <col min="513" max="513" width="31.5546875" style="94" customWidth="1"/>
    <col min="514" max="514" width="13.88671875" style="94" customWidth="1"/>
    <col min="515" max="515" width="19.109375" style="94" customWidth="1"/>
    <col min="516" max="516" width="17.5546875" style="94" customWidth="1"/>
    <col min="517" max="517" width="14.6640625" style="94" customWidth="1"/>
    <col min="518" max="767" width="9.109375" style="94"/>
    <col min="768" max="768" width="8.6640625" style="94" customWidth="1"/>
    <col min="769" max="769" width="31.5546875" style="94" customWidth="1"/>
    <col min="770" max="770" width="13.88671875" style="94" customWidth="1"/>
    <col min="771" max="771" width="19.109375" style="94" customWidth="1"/>
    <col min="772" max="772" width="17.5546875" style="94" customWidth="1"/>
    <col min="773" max="773" width="14.6640625" style="94" customWidth="1"/>
    <col min="774" max="1023" width="9.109375" style="94"/>
    <col min="1024" max="1024" width="8.6640625" style="94" customWidth="1"/>
    <col min="1025" max="1025" width="31.5546875" style="94" customWidth="1"/>
    <col min="1026" max="1026" width="13.88671875" style="94" customWidth="1"/>
    <col min="1027" max="1027" width="19.109375" style="94" customWidth="1"/>
    <col min="1028" max="1028" width="17.5546875" style="94" customWidth="1"/>
    <col min="1029" max="1029" width="14.6640625" style="94" customWidth="1"/>
    <col min="1030" max="1279" width="9.109375" style="94"/>
    <col min="1280" max="1280" width="8.6640625" style="94" customWidth="1"/>
    <col min="1281" max="1281" width="31.5546875" style="94" customWidth="1"/>
    <col min="1282" max="1282" width="13.88671875" style="94" customWidth="1"/>
    <col min="1283" max="1283" width="19.109375" style="94" customWidth="1"/>
    <col min="1284" max="1284" width="17.5546875" style="94" customWidth="1"/>
    <col min="1285" max="1285" width="14.6640625" style="94" customWidth="1"/>
    <col min="1286" max="1535" width="9.109375" style="94"/>
    <col min="1536" max="1536" width="8.6640625" style="94" customWidth="1"/>
    <col min="1537" max="1537" width="31.5546875" style="94" customWidth="1"/>
    <col min="1538" max="1538" width="13.88671875" style="94" customWidth="1"/>
    <col min="1539" max="1539" width="19.109375" style="94" customWidth="1"/>
    <col min="1540" max="1540" width="17.5546875" style="94" customWidth="1"/>
    <col min="1541" max="1541" width="14.6640625" style="94" customWidth="1"/>
    <col min="1542" max="1791" width="9.109375" style="94"/>
    <col min="1792" max="1792" width="8.6640625" style="94" customWidth="1"/>
    <col min="1793" max="1793" width="31.5546875" style="94" customWidth="1"/>
    <col min="1794" max="1794" width="13.88671875" style="94" customWidth="1"/>
    <col min="1795" max="1795" width="19.109375" style="94" customWidth="1"/>
    <col min="1796" max="1796" width="17.5546875" style="94" customWidth="1"/>
    <col min="1797" max="1797" width="14.6640625" style="94" customWidth="1"/>
    <col min="1798" max="2047" width="9.109375" style="94"/>
    <col min="2048" max="2048" width="8.6640625" style="94" customWidth="1"/>
    <col min="2049" max="2049" width="31.5546875" style="94" customWidth="1"/>
    <col min="2050" max="2050" width="13.88671875" style="94" customWidth="1"/>
    <col min="2051" max="2051" width="19.109375" style="94" customWidth="1"/>
    <col min="2052" max="2052" width="17.5546875" style="94" customWidth="1"/>
    <col min="2053" max="2053" width="14.6640625" style="94" customWidth="1"/>
    <col min="2054" max="2303" width="9.109375" style="94"/>
    <col min="2304" max="2304" width="8.6640625" style="94" customWidth="1"/>
    <col min="2305" max="2305" width="31.5546875" style="94" customWidth="1"/>
    <col min="2306" max="2306" width="13.88671875" style="94" customWidth="1"/>
    <col min="2307" max="2307" width="19.109375" style="94" customWidth="1"/>
    <col min="2308" max="2308" width="17.5546875" style="94" customWidth="1"/>
    <col min="2309" max="2309" width="14.6640625" style="94" customWidth="1"/>
    <col min="2310" max="2559" width="9.109375" style="94"/>
    <col min="2560" max="2560" width="8.6640625" style="94" customWidth="1"/>
    <col min="2561" max="2561" width="31.5546875" style="94" customWidth="1"/>
    <col min="2562" max="2562" width="13.88671875" style="94" customWidth="1"/>
    <col min="2563" max="2563" width="19.109375" style="94" customWidth="1"/>
    <col min="2564" max="2564" width="17.5546875" style="94" customWidth="1"/>
    <col min="2565" max="2565" width="14.6640625" style="94" customWidth="1"/>
    <col min="2566" max="2815" width="9.109375" style="94"/>
    <col min="2816" max="2816" width="8.6640625" style="94" customWidth="1"/>
    <col min="2817" max="2817" width="31.5546875" style="94" customWidth="1"/>
    <col min="2818" max="2818" width="13.88671875" style="94" customWidth="1"/>
    <col min="2819" max="2819" width="19.109375" style="94" customWidth="1"/>
    <col min="2820" max="2820" width="17.5546875" style="94" customWidth="1"/>
    <col min="2821" max="2821" width="14.6640625" style="94" customWidth="1"/>
    <col min="2822" max="3071" width="9.109375" style="94"/>
    <col min="3072" max="3072" width="8.6640625" style="94" customWidth="1"/>
    <col min="3073" max="3073" width="31.5546875" style="94" customWidth="1"/>
    <col min="3074" max="3074" width="13.88671875" style="94" customWidth="1"/>
    <col min="3075" max="3075" width="19.109375" style="94" customWidth="1"/>
    <col min="3076" max="3076" width="17.5546875" style="94" customWidth="1"/>
    <col min="3077" max="3077" width="14.6640625" style="94" customWidth="1"/>
    <col min="3078" max="3327" width="9.109375" style="94"/>
    <col min="3328" max="3328" width="8.6640625" style="94" customWidth="1"/>
    <col min="3329" max="3329" width="31.5546875" style="94" customWidth="1"/>
    <col min="3330" max="3330" width="13.88671875" style="94" customWidth="1"/>
    <col min="3331" max="3331" width="19.109375" style="94" customWidth="1"/>
    <col min="3332" max="3332" width="17.5546875" style="94" customWidth="1"/>
    <col min="3333" max="3333" width="14.6640625" style="94" customWidth="1"/>
    <col min="3334" max="3583" width="9.109375" style="94"/>
    <col min="3584" max="3584" width="8.6640625" style="94" customWidth="1"/>
    <col min="3585" max="3585" width="31.5546875" style="94" customWidth="1"/>
    <col min="3586" max="3586" width="13.88671875" style="94" customWidth="1"/>
    <col min="3587" max="3587" width="19.109375" style="94" customWidth="1"/>
    <col min="3588" max="3588" width="17.5546875" style="94" customWidth="1"/>
    <col min="3589" max="3589" width="14.6640625" style="94" customWidth="1"/>
    <col min="3590" max="3839" width="9.109375" style="94"/>
    <col min="3840" max="3840" width="8.6640625" style="94" customWidth="1"/>
    <col min="3841" max="3841" width="31.5546875" style="94" customWidth="1"/>
    <col min="3842" max="3842" width="13.88671875" style="94" customWidth="1"/>
    <col min="3843" max="3843" width="19.109375" style="94" customWidth="1"/>
    <col min="3844" max="3844" width="17.5546875" style="94" customWidth="1"/>
    <col min="3845" max="3845" width="14.6640625" style="94" customWidth="1"/>
    <col min="3846" max="4095" width="9.109375" style="94"/>
    <col min="4096" max="4096" width="8.6640625" style="94" customWidth="1"/>
    <col min="4097" max="4097" width="31.5546875" style="94" customWidth="1"/>
    <col min="4098" max="4098" width="13.88671875" style="94" customWidth="1"/>
    <col min="4099" max="4099" width="19.109375" style="94" customWidth="1"/>
    <col min="4100" max="4100" width="17.5546875" style="94" customWidth="1"/>
    <col min="4101" max="4101" width="14.6640625" style="94" customWidth="1"/>
    <col min="4102" max="4351" width="9.109375" style="94"/>
    <col min="4352" max="4352" width="8.6640625" style="94" customWidth="1"/>
    <col min="4353" max="4353" width="31.5546875" style="94" customWidth="1"/>
    <col min="4354" max="4354" width="13.88671875" style="94" customWidth="1"/>
    <col min="4355" max="4355" width="19.109375" style="94" customWidth="1"/>
    <col min="4356" max="4356" width="17.5546875" style="94" customWidth="1"/>
    <col min="4357" max="4357" width="14.6640625" style="94" customWidth="1"/>
    <col min="4358" max="4607" width="9.109375" style="94"/>
    <col min="4608" max="4608" width="8.6640625" style="94" customWidth="1"/>
    <col min="4609" max="4609" width="31.5546875" style="94" customWidth="1"/>
    <col min="4610" max="4610" width="13.88671875" style="94" customWidth="1"/>
    <col min="4611" max="4611" width="19.109375" style="94" customWidth="1"/>
    <col min="4612" max="4612" width="17.5546875" style="94" customWidth="1"/>
    <col min="4613" max="4613" width="14.6640625" style="94" customWidth="1"/>
    <col min="4614" max="4863" width="9.109375" style="94"/>
    <col min="4864" max="4864" width="8.6640625" style="94" customWidth="1"/>
    <col min="4865" max="4865" width="31.5546875" style="94" customWidth="1"/>
    <col min="4866" max="4866" width="13.88671875" style="94" customWidth="1"/>
    <col min="4867" max="4867" width="19.109375" style="94" customWidth="1"/>
    <col min="4868" max="4868" width="17.5546875" style="94" customWidth="1"/>
    <col min="4869" max="4869" width="14.6640625" style="94" customWidth="1"/>
    <col min="4870" max="5119" width="9.109375" style="94"/>
    <col min="5120" max="5120" width="8.6640625" style="94" customWidth="1"/>
    <col min="5121" max="5121" width="31.5546875" style="94" customWidth="1"/>
    <col min="5122" max="5122" width="13.88671875" style="94" customWidth="1"/>
    <col min="5123" max="5123" width="19.109375" style="94" customWidth="1"/>
    <col min="5124" max="5124" width="17.5546875" style="94" customWidth="1"/>
    <col min="5125" max="5125" width="14.6640625" style="94" customWidth="1"/>
    <col min="5126" max="5375" width="9.109375" style="94"/>
    <col min="5376" max="5376" width="8.6640625" style="94" customWidth="1"/>
    <col min="5377" max="5377" width="31.5546875" style="94" customWidth="1"/>
    <col min="5378" max="5378" width="13.88671875" style="94" customWidth="1"/>
    <col min="5379" max="5379" width="19.109375" style="94" customWidth="1"/>
    <col min="5380" max="5380" width="17.5546875" style="94" customWidth="1"/>
    <col min="5381" max="5381" width="14.6640625" style="94" customWidth="1"/>
    <col min="5382" max="5631" width="9.109375" style="94"/>
    <col min="5632" max="5632" width="8.6640625" style="94" customWidth="1"/>
    <col min="5633" max="5633" width="31.5546875" style="94" customWidth="1"/>
    <col min="5634" max="5634" width="13.88671875" style="94" customWidth="1"/>
    <col min="5635" max="5635" width="19.109375" style="94" customWidth="1"/>
    <col min="5636" max="5636" width="17.5546875" style="94" customWidth="1"/>
    <col min="5637" max="5637" width="14.6640625" style="94" customWidth="1"/>
    <col min="5638" max="5887" width="9.109375" style="94"/>
    <col min="5888" max="5888" width="8.6640625" style="94" customWidth="1"/>
    <col min="5889" max="5889" width="31.5546875" style="94" customWidth="1"/>
    <col min="5890" max="5890" width="13.88671875" style="94" customWidth="1"/>
    <col min="5891" max="5891" width="19.109375" style="94" customWidth="1"/>
    <col min="5892" max="5892" width="17.5546875" style="94" customWidth="1"/>
    <col min="5893" max="5893" width="14.6640625" style="94" customWidth="1"/>
    <col min="5894" max="6143" width="9.109375" style="94"/>
    <col min="6144" max="6144" width="8.6640625" style="94" customWidth="1"/>
    <col min="6145" max="6145" width="31.5546875" style="94" customWidth="1"/>
    <col min="6146" max="6146" width="13.88671875" style="94" customWidth="1"/>
    <col min="6147" max="6147" width="19.109375" style="94" customWidth="1"/>
    <col min="6148" max="6148" width="17.5546875" style="94" customWidth="1"/>
    <col min="6149" max="6149" width="14.6640625" style="94" customWidth="1"/>
    <col min="6150" max="6399" width="9.109375" style="94"/>
    <col min="6400" max="6400" width="8.6640625" style="94" customWidth="1"/>
    <col min="6401" max="6401" width="31.5546875" style="94" customWidth="1"/>
    <col min="6402" max="6402" width="13.88671875" style="94" customWidth="1"/>
    <col min="6403" max="6403" width="19.109375" style="94" customWidth="1"/>
    <col min="6404" max="6404" width="17.5546875" style="94" customWidth="1"/>
    <col min="6405" max="6405" width="14.6640625" style="94" customWidth="1"/>
    <col min="6406" max="6655" width="9.109375" style="94"/>
    <col min="6656" max="6656" width="8.6640625" style="94" customWidth="1"/>
    <col min="6657" max="6657" width="31.5546875" style="94" customWidth="1"/>
    <col min="6658" max="6658" width="13.88671875" style="94" customWidth="1"/>
    <col min="6659" max="6659" width="19.109375" style="94" customWidth="1"/>
    <col min="6660" max="6660" width="17.5546875" style="94" customWidth="1"/>
    <col min="6661" max="6661" width="14.6640625" style="94" customWidth="1"/>
    <col min="6662" max="6911" width="9.109375" style="94"/>
    <col min="6912" max="6912" width="8.6640625" style="94" customWidth="1"/>
    <col min="6913" max="6913" width="31.5546875" style="94" customWidth="1"/>
    <col min="6914" max="6914" width="13.88671875" style="94" customWidth="1"/>
    <col min="6915" max="6915" width="19.109375" style="94" customWidth="1"/>
    <col min="6916" max="6916" width="17.5546875" style="94" customWidth="1"/>
    <col min="6917" max="6917" width="14.6640625" style="94" customWidth="1"/>
    <col min="6918" max="7167" width="9.109375" style="94"/>
    <col min="7168" max="7168" width="8.6640625" style="94" customWidth="1"/>
    <col min="7169" max="7169" width="31.5546875" style="94" customWidth="1"/>
    <col min="7170" max="7170" width="13.88671875" style="94" customWidth="1"/>
    <col min="7171" max="7171" width="19.109375" style="94" customWidth="1"/>
    <col min="7172" max="7172" width="17.5546875" style="94" customWidth="1"/>
    <col min="7173" max="7173" width="14.6640625" style="94" customWidth="1"/>
    <col min="7174" max="7423" width="9.109375" style="94"/>
    <col min="7424" max="7424" width="8.6640625" style="94" customWidth="1"/>
    <col min="7425" max="7425" width="31.5546875" style="94" customWidth="1"/>
    <col min="7426" max="7426" width="13.88671875" style="94" customWidth="1"/>
    <col min="7427" max="7427" width="19.109375" style="94" customWidth="1"/>
    <col min="7428" max="7428" width="17.5546875" style="94" customWidth="1"/>
    <col min="7429" max="7429" width="14.6640625" style="94" customWidth="1"/>
    <col min="7430" max="7679" width="9.109375" style="94"/>
    <col min="7680" max="7680" width="8.6640625" style="94" customWidth="1"/>
    <col min="7681" max="7681" width="31.5546875" style="94" customWidth="1"/>
    <col min="7682" max="7682" width="13.88671875" style="94" customWidth="1"/>
    <col min="7683" max="7683" width="19.109375" style="94" customWidth="1"/>
    <col min="7684" max="7684" width="17.5546875" style="94" customWidth="1"/>
    <col min="7685" max="7685" width="14.6640625" style="94" customWidth="1"/>
    <col min="7686" max="7935" width="9.109375" style="94"/>
    <col min="7936" max="7936" width="8.6640625" style="94" customWidth="1"/>
    <col min="7937" max="7937" width="31.5546875" style="94" customWidth="1"/>
    <col min="7938" max="7938" width="13.88671875" style="94" customWidth="1"/>
    <col min="7939" max="7939" width="19.109375" style="94" customWidth="1"/>
    <col min="7940" max="7940" width="17.5546875" style="94" customWidth="1"/>
    <col min="7941" max="7941" width="14.6640625" style="94" customWidth="1"/>
    <col min="7942" max="8191" width="9.109375" style="94"/>
    <col min="8192" max="8192" width="8.6640625" style="94" customWidth="1"/>
    <col min="8193" max="8193" width="31.5546875" style="94" customWidth="1"/>
    <col min="8194" max="8194" width="13.88671875" style="94" customWidth="1"/>
    <col min="8195" max="8195" width="19.109375" style="94" customWidth="1"/>
    <col min="8196" max="8196" width="17.5546875" style="94" customWidth="1"/>
    <col min="8197" max="8197" width="14.6640625" style="94" customWidth="1"/>
    <col min="8198" max="8447" width="9.109375" style="94"/>
    <col min="8448" max="8448" width="8.6640625" style="94" customWidth="1"/>
    <col min="8449" max="8449" width="31.5546875" style="94" customWidth="1"/>
    <col min="8450" max="8450" width="13.88671875" style="94" customWidth="1"/>
    <col min="8451" max="8451" width="19.109375" style="94" customWidth="1"/>
    <col min="8452" max="8452" width="17.5546875" style="94" customWidth="1"/>
    <col min="8453" max="8453" width="14.6640625" style="94" customWidth="1"/>
    <col min="8454" max="8703" width="9.109375" style="94"/>
    <col min="8704" max="8704" width="8.6640625" style="94" customWidth="1"/>
    <col min="8705" max="8705" width="31.5546875" style="94" customWidth="1"/>
    <col min="8706" max="8706" width="13.88671875" style="94" customWidth="1"/>
    <col min="8707" max="8707" width="19.109375" style="94" customWidth="1"/>
    <col min="8708" max="8708" width="17.5546875" style="94" customWidth="1"/>
    <col min="8709" max="8709" width="14.6640625" style="94" customWidth="1"/>
    <col min="8710" max="8959" width="9.109375" style="94"/>
    <col min="8960" max="8960" width="8.6640625" style="94" customWidth="1"/>
    <col min="8961" max="8961" width="31.5546875" style="94" customWidth="1"/>
    <col min="8962" max="8962" width="13.88671875" style="94" customWidth="1"/>
    <col min="8963" max="8963" width="19.109375" style="94" customWidth="1"/>
    <col min="8964" max="8964" width="17.5546875" style="94" customWidth="1"/>
    <col min="8965" max="8965" width="14.6640625" style="94" customWidth="1"/>
    <col min="8966" max="9215" width="9.109375" style="94"/>
    <col min="9216" max="9216" width="8.6640625" style="94" customWidth="1"/>
    <col min="9217" max="9217" width="31.5546875" style="94" customWidth="1"/>
    <col min="9218" max="9218" width="13.88671875" style="94" customWidth="1"/>
    <col min="9219" max="9219" width="19.109375" style="94" customWidth="1"/>
    <col min="9220" max="9220" width="17.5546875" style="94" customWidth="1"/>
    <col min="9221" max="9221" width="14.6640625" style="94" customWidth="1"/>
    <col min="9222" max="9471" width="9.109375" style="94"/>
    <col min="9472" max="9472" width="8.6640625" style="94" customWidth="1"/>
    <col min="9473" max="9473" width="31.5546875" style="94" customWidth="1"/>
    <col min="9474" max="9474" width="13.88671875" style="94" customWidth="1"/>
    <col min="9475" max="9475" width="19.109375" style="94" customWidth="1"/>
    <col min="9476" max="9476" width="17.5546875" style="94" customWidth="1"/>
    <col min="9477" max="9477" width="14.6640625" style="94" customWidth="1"/>
    <col min="9478" max="9727" width="9.109375" style="94"/>
    <col min="9728" max="9728" width="8.6640625" style="94" customWidth="1"/>
    <col min="9729" max="9729" width="31.5546875" style="94" customWidth="1"/>
    <col min="9730" max="9730" width="13.88671875" style="94" customWidth="1"/>
    <col min="9731" max="9731" width="19.109375" style="94" customWidth="1"/>
    <col min="9732" max="9732" width="17.5546875" style="94" customWidth="1"/>
    <col min="9733" max="9733" width="14.6640625" style="94" customWidth="1"/>
    <col min="9734" max="9983" width="9.109375" style="94"/>
    <col min="9984" max="9984" width="8.6640625" style="94" customWidth="1"/>
    <col min="9985" max="9985" width="31.5546875" style="94" customWidth="1"/>
    <col min="9986" max="9986" width="13.88671875" style="94" customWidth="1"/>
    <col min="9987" max="9987" width="19.109375" style="94" customWidth="1"/>
    <col min="9988" max="9988" width="17.5546875" style="94" customWidth="1"/>
    <col min="9989" max="9989" width="14.6640625" style="94" customWidth="1"/>
    <col min="9990" max="10239" width="9.109375" style="94"/>
    <col min="10240" max="10240" width="8.6640625" style="94" customWidth="1"/>
    <col min="10241" max="10241" width="31.5546875" style="94" customWidth="1"/>
    <col min="10242" max="10242" width="13.88671875" style="94" customWidth="1"/>
    <col min="10243" max="10243" width="19.109375" style="94" customWidth="1"/>
    <col min="10244" max="10244" width="17.5546875" style="94" customWidth="1"/>
    <col min="10245" max="10245" width="14.6640625" style="94" customWidth="1"/>
    <col min="10246" max="10495" width="9.109375" style="94"/>
    <col min="10496" max="10496" width="8.6640625" style="94" customWidth="1"/>
    <col min="10497" max="10497" width="31.5546875" style="94" customWidth="1"/>
    <col min="10498" max="10498" width="13.88671875" style="94" customWidth="1"/>
    <col min="10499" max="10499" width="19.109375" style="94" customWidth="1"/>
    <col min="10500" max="10500" width="17.5546875" style="94" customWidth="1"/>
    <col min="10501" max="10501" width="14.6640625" style="94" customWidth="1"/>
    <col min="10502" max="10751" width="9.109375" style="94"/>
    <col min="10752" max="10752" width="8.6640625" style="94" customWidth="1"/>
    <col min="10753" max="10753" width="31.5546875" style="94" customWidth="1"/>
    <col min="10754" max="10754" width="13.88671875" style="94" customWidth="1"/>
    <col min="10755" max="10755" width="19.109375" style="94" customWidth="1"/>
    <col min="10756" max="10756" width="17.5546875" style="94" customWidth="1"/>
    <col min="10757" max="10757" width="14.6640625" style="94" customWidth="1"/>
    <col min="10758" max="11007" width="9.109375" style="94"/>
    <col min="11008" max="11008" width="8.6640625" style="94" customWidth="1"/>
    <col min="11009" max="11009" width="31.5546875" style="94" customWidth="1"/>
    <col min="11010" max="11010" width="13.88671875" style="94" customWidth="1"/>
    <col min="11011" max="11011" width="19.109375" style="94" customWidth="1"/>
    <col min="11012" max="11012" width="17.5546875" style="94" customWidth="1"/>
    <col min="11013" max="11013" width="14.6640625" style="94" customWidth="1"/>
    <col min="11014" max="11263" width="9.109375" style="94"/>
    <col min="11264" max="11264" width="8.6640625" style="94" customWidth="1"/>
    <col min="11265" max="11265" width="31.5546875" style="94" customWidth="1"/>
    <col min="11266" max="11266" width="13.88671875" style="94" customWidth="1"/>
    <col min="11267" max="11267" width="19.109375" style="94" customWidth="1"/>
    <col min="11268" max="11268" width="17.5546875" style="94" customWidth="1"/>
    <col min="11269" max="11269" width="14.6640625" style="94" customWidth="1"/>
    <col min="11270" max="11519" width="9.109375" style="94"/>
    <col min="11520" max="11520" width="8.6640625" style="94" customWidth="1"/>
    <col min="11521" max="11521" width="31.5546875" style="94" customWidth="1"/>
    <col min="11522" max="11522" width="13.88671875" style="94" customWidth="1"/>
    <col min="11523" max="11523" width="19.109375" style="94" customWidth="1"/>
    <col min="11524" max="11524" width="17.5546875" style="94" customWidth="1"/>
    <col min="11525" max="11525" width="14.6640625" style="94" customWidth="1"/>
    <col min="11526" max="11775" width="9.109375" style="94"/>
    <col min="11776" max="11776" width="8.6640625" style="94" customWidth="1"/>
    <col min="11777" max="11777" width="31.5546875" style="94" customWidth="1"/>
    <col min="11778" max="11778" width="13.88671875" style="94" customWidth="1"/>
    <col min="11779" max="11779" width="19.109375" style="94" customWidth="1"/>
    <col min="11780" max="11780" width="17.5546875" style="94" customWidth="1"/>
    <col min="11781" max="11781" width="14.6640625" style="94" customWidth="1"/>
    <col min="11782" max="12031" width="9.109375" style="94"/>
    <col min="12032" max="12032" width="8.6640625" style="94" customWidth="1"/>
    <col min="12033" max="12033" width="31.5546875" style="94" customWidth="1"/>
    <col min="12034" max="12034" width="13.88671875" style="94" customWidth="1"/>
    <col min="12035" max="12035" width="19.109375" style="94" customWidth="1"/>
    <col min="12036" max="12036" width="17.5546875" style="94" customWidth="1"/>
    <col min="12037" max="12037" width="14.6640625" style="94" customWidth="1"/>
    <col min="12038" max="12287" width="9.109375" style="94"/>
    <col min="12288" max="12288" width="8.6640625" style="94" customWidth="1"/>
    <col min="12289" max="12289" width="31.5546875" style="94" customWidth="1"/>
    <col min="12290" max="12290" width="13.88671875" style="94" customWidth="1"/>
    <col min="12291" max="12291" width="19.109375" style="94" customWidth="1"/>
    <col min="12292" max="12292" width="17.5546875" style="94" customWidth="1"/>
    <col min="12293" max="12293" width="14.6640625" style="94" customWidth="1"/>
    <col min="12294" max="12543" width="9.109375" style="94"/>
    <col min="12544" max="12544" width="8.6640625" style="94" customWidth="1"/>
    <col min="12545" max="12545" width="31.5546875" style="94" customWidth="1"/>
    <col min="12546" max="12546" width="13.88671875" style="94" customWidth="1"/>
    <col min="12547" max="12547" width="19.109375" style="94" customWidth="1"/>
    <col min="12548" max="12548" width="17.5546875" style="94" customWidth="1"/>
    <col min="12549" max="12549" width="14.6640625" style="94" customWidth="1"/>
    <col min="12550" max="12799" width="9.109375" style="94"/>
    <col min="12800" max="12800" width="8.6640625" style="94" customWidth="1"/>
    <col min="12801" max="12801" width="31.5546875" style="94" customWidth="1"/>
    <col min="12802" max="12802" width="13.88671875" style="94" customWidth="1"/>
    <col min="12803" max="12803" width="19.109375" style="94" customWidth="1"/>
    <col min="12804" max="12804" width="17.5546875" style="94" customWidth="1"/>
    <col min="12805" max="12805" width="14.6640625" style="94" customWidth="1"/>
    <col min="12806" max="13055" width="9.109375" style="94"/>
    <col min="13056" max="13056" width="8.6640625" style="94" customWidth="1"/>
    <col min="13057" max="13057" width="31.5546875" style="94" customWidth="1"/>
    <col min="13058" max="13058" width="13.88671875" style="94" customWidth="1"/>
    <col min="13059" max="13059" width="19.109375" style="94" customWidth="1"/>
    <col min="13060" max="13060" width="17.5546875" style="94" customWidth="1"/>
    <col min="13061" max="13061" width="14.6640625" style="94" customWidth="1"/>
    <col min="13062" max="13311" width="9.109375" style="94"/>
    <col min="13312" max="13312" width="8.6640625" style="94" customWidth="1"/>
    <col min="13313" max="13313" width="31.5546875" style="94" customWidth="1"/>
    <col min="13314" max="13314" width="13.88671875" style="94" customWidth="1"/>
    <col min="13315" max="13315" width="19.109375" style="94" customWidth="1"/>
    <col min="13316" max="13316" width="17.5546875" style="94" customWidth="1"/>
    <col min="13317" max="13317" width="14.6640625" style="94" customWidth="1"/>
    <col min="13318" max="13567" width="9.109375" style="94"/>
    <col min="13568" max="13568" width="8.6640625" style="94" customWidth="1"/>
    <col min="13569" max="13569" width="31.5546875" style="94" customWidth="1"/>
    <col min="13570" max="13570" width="13.88671875" style="94" customWidth="1"/>
    <col min="13571" max="13571" width="19.109375" style="94" customWidth="1"/>
    <col min="13572" max="13572" width="17.5546875" style="94" customWidth="1"/>
    <col min="13573" max="13573" width="14.6640625" style="94" customWidth="1"/>
    <col min="13574" max="13823" width="9.109375" style="94"/>
    <col min="13824" max="13824" width="8.6640625" style="94" customWidth="1"/>
    <col min="13825" max="13825" width="31.5546875" style="94" customWidth="1"/>
    <col min="13826" max="13826" width="13.88671875" style="94" customWidth="1"/>
    <col min="13827" max="13827" width="19.109375" style="94" customWidth="1"/>
    <col min="13828" max="13828" width="17.5546875" style="94" customWidth="1"/>
    <col min="13829" max="13829" width="14.6640625" style="94" customWidth="1"/>
    <col min="13830" max="14079" width="9.109375" style="94"/>
    <col min="14080" max="14080" width="8.6640625" style="94" customWidth="1"/>
    <col min="14081" max="14081" width="31.5546875" style="94" customWidth="1"/>
    <col min="14082" max="14082" width="13.88671875" style="94" customWidth="1"/>
    <col min="14083" max="14083" width="19.109375" style="94" customWidth="1"/>
    <col min="14084" max="14084" width="17.5546875" style="94" customWidth="1"/>
    <col min="14085" max="14085" width="14.6640625" style="94" customWidth="1"/>
    <col min="14086" max="14335" width="9.109375" style="94"/>
    <col min="14336" max="14336" width="8.6640625" style="94" customWidth="1"/>
    <col min="14337" max="14337" width="31.5546875" style="94" customWidth="1"/>
    <col min="14338" max="14338" width="13.88671875" style="94" customWidth="1"/>
    <col min="14339" max="14339" width="19.109375" style="94" customWidth="1"/>
    <col min="14340" max="14340" width="17.5546875" style="94" customWidth="1"/>
    <col min="14341" max="14341" width="14.6640625" style="94" customWidth="1"/>
    <col min="14342" max="14591" width="9.109375" style="94"/>
    <col min="14592" max="14592" width="8.6640625" style="94" customWidth="1"/>
    <col min="14593" max="14593" width="31.5546875" style="94" customWidth="1"/>
    <col min="14594" max="14594" width="13.88671875" style="94" customWidth="1"/>
    <col min="14595" max="14595" width="19.109375" style="94" customWidth="1"/>
    <col min="14596" max="14596" width="17.5546875" style="94" customWidth="1"/>
    <col min="14597" max="14597" width="14.6640625" style="94" customWidth="1"/>
    <col min="14598" max="14847" width="9.109375" style="94"/>
    <col min="14848" max="14848" width="8.6640625" style="94" customWidth="1"/>
    <col min="14849" max="14849" width="31.5546875" style="94" customWidth="1"/>
    <col min="14850" max="14850" width="13.88671875" style="94" customWidth="1"/>
    <col min="14851" max="14851" width="19.109375" style="94" customWidth="1"/>
    <col min="14852" max="14852" width="17.5546875" style="94" customWidth="1"/>
    <col min="14853" max="14853" width="14.6640625" style="94" customWidth="1"/>
    <col min="14854" max="15103" width="9.109375" style="94"/>
    <col min="15104" max="15104" width="8.6640625" style="94" customWidth="1"/>
    <col min="15105" max="15105" width="31.5546875" style="94" customWidth="1"/>
    <col min="15106" max="15106" width="13.88671875" style="94" customWidth="1"/>
    <col min="15107" max="15107" width="19.109375" style="94" customWidth="1"/>
    <col min="15108" max="15108" width="17.5546875" style="94" customWidth="1"/>
    <col min="15109" max="15109" width="14.6640625" style="94" customWidth="1"/>
    <col min="15110" max="15359" width="9.109375" style="94"/>
    <col min="15360" max="15360" width="8.6640625" style="94" customWidth="1"/>
    <col min="15361" max="15361" width="31.5546875" style="94" customWidth="1"/>
    <col min="15362" max="15362" width="13.88671875" style="94" customWidth="1"/>
    <col min="15363" max="15363" width="19.109375" style="94" customWidth="1"/>
    <col min="15364" max="15364" width="17.5546875" style="94" customWidth="1"/>
    <col min="15365" max="15365" width="14.6640625" style="94" customWidth="1"/>
    <col min="15366" max="15615" width="9.109375" style="94"/>
    <col min="15616" max="15616" width="8.6640625" style="94" customWidth="1"/>
    <col min="15617" max="15617" width="31.5546875" style="94" customWidth="1"/>
    <col min="15618" max="15618" width="13.88671875" style="94" customWidth="1"/>
    <col min="15619" max="15619" width="19.109375" style="94" customWidth="1"/>
    <col min="15620" max="15620" width="17.5546875" style="94" customWidth="1"/>
    <col min="15621" max="15621" width="14.6640625" style="94" customWidth="1"/>
    <col min="15622" max="15871" width="9.109375" style="94"/>
    <col min="15872" max="15872" width="8.6640625" style="94" customWidth="1"/>
    <col min="15873" max="15873" width="31.5546875" style="94" customWidth="1"/>
    <col min="15874" max="15874" width="13.88671875" style="94" customWidth="1"/>
    <col min="15875" max="15875" width="19.109375" style="94" customWidth="1"/>
    <col min="15876" max="15876" width="17.5546875" style="94" customWidth="1"/>
    <col min="15877" max="15877" width="14.6640625" style="94" customWidth="1"/>
    <col min="15878" max="16127" width="9.109375" style="94"/>
    <col min="16128" max="16128" width="8.6640625" style="94" customWidth="1"/>
    <col min="16129" max="16129" width="31.5546875" style="94" customWidth="1"/>
    <col min="16130" max="16130" width="13.88671875" style="94" customWidth="1"/>
    <col min="16131" max="16131" width="19.109375" style="94" customWidth="1"/>
    <col min="16132" max="16132" width="17.5546875" style="94" customWidth="1"/>
    <col min="16133" max="16133" width="14.6640625" style="94" customWidth="1"/>
    <col min="16134" max="16384" width="9.109375" style="94"/>
  </cols>
  <sheetData>
    <row r="1" spans="1:5" ht="23.25" customHeight="1" x14ac:dyDescent="0.25">
      <c r="E1" s="132"/>
    </row>
    <row r="2" spans="1:5" x14ac:dyDescent="0.25">
      <c r="A2" s="94" t="s">
        <v>307</v>
      </c>
    </row>
    <row r="3" spans="1:5" ht="15.75" customHeight="1" x14ac:dyDescent="0.25">
      <c r="B3" s="124" t="s">
        <v>373</v>
      </c>
    </row>
    <row r="4" spans="1:5" x14ac:dyDescent="0.25">
      <c r="B4" s="124" t="s">
        <v>308</v>
      </c>
      <c r="C4" s="133"/>
      <c r="D4" s="124"/>
    </row>
    <row r="5" spans="1:5" x14ac:dyDescent="0.25">
      <c r="B5" s="124" t="s">
        <v>309</v>
      </c>
      <c r="C5" s="133"/>
      <c r="D5" s="124"/>
    </row>
    <row r="6" spans="1:5" ht="26.25" customHeight="1" x14ac:dyDescent="0.25">
      <c r="A6" s="123" t="s">
        <v>310</v>
      </c>
      <c r="E6" s="124" t="s">
        <v>311</v>
      </c>
    </row>
    <row r="8" spans="1:5" ht="28.5" customHeight="1" x14ac:dyDescent="0.25">
      <c r="A8" s="224" t="s">
        <v>374</v>
      </c>
      <c r="B8" s="224"/>
      <c r="C8" s="224"/>
      <c r="D8" s="224"/>
      <c r="E8" s="224"/>
    </row>
    <row r="9" spans="1:5" ht="29.25" customHeight="1" x14ac:dyDescent="0.25">
      <c r="A9" s="224" t="s">
        <v>312</v>
      </c>
      <c r="B9" s="224"/>
      <c r="C9" s="224"/>
      <c r="D9" s="224"/>
      <c r="E9" s="224"/>
    </row>
    <row r="10" spans="1:5" ht="30" customHeight="1" x14ac:dyDescent="0.25">
      <c r="A10" s="224" t="s">
        <v>313</v>
      </c>
      <c r="B10" s="224"/>
      <c r="C10" s="224"/>
      <c r="D10" s="224"/>
      <c r="E10" s="224"/>
    </row>
    <row r="11" spans="1:5" ht="30" customHeight="1" x14ac:dyDescent="0.25">
      <c r="A11" s="224" t="s">
        <v>314</v>
      </c>
      <c r="B11" s="224"/>
      <c r="C11" s="224"/>
      <c r="D11" s="224"/>
      <c r="E11" s="224"/>
    </row>
    <row r="12" spans="1:5" ht="29.25" customHeight="1" x14ac:dyDescent="0.25">
      <c r="A12" s="224" t="s">
        <v>315</v>
      </c>
      <c r="B12" s="224"/>
      <c r="C12" s="224"/>
      <c r="D12" s="224"/>
      <c r="E12" s="224"/>
    </row>
    <row r="13" spans="1:5" ht="28.5" customHeight="1" x14ac:dyDescent="0.25">
      <c r="A13" s="224" t="s">
        <v>316</v>
      </c>
      <c r="B13" s="224"/>
      <c r="C13" s="224"/>
      <c r="D13" s="224"/>
      <c r="E13" s="224"/>
    </row>
    <row r="14" spans="1:5" ht="15.75" customHeight="1" x14ac:dyDescent="0.25"/>
    <row r="15" spans="1:5" ht="124.2" x14ac:dyDescent="0.25">
      <c r="A15" s="127" t="s">
        <v>2</v>
      </c>
      <c r="B15" s="128" t="s">
        <v>318</v>
      </c>
      <c r="C15" s="128" t="s">
        <v>0</v>
      </c>
      <c r="D15" s="128" t="s">
        <v>317</v>
      </c>
      <c r="E15" s="128" t="s">
        <v>1</v>
      </c>
    </row>
    <row r="16" spans="1:5" s="104" customFormat="1" x14ac:dyDescent="0.25">
      <c r="A16" s="134" t="s">
        <v>8</v>
      </c>
      <c r="B16" s="135"/>
      <c r="C16" s="135"/>
      <c r="D16" s="135"/>
      <c r="E16" s="135"/>
    </row>
    <row r="17" spans="1:5" x14ac:dyDescent="0.25">
      <c r="A17" s="129" t="s">
        <v>52</v>
      </c>
      <c r="B17" s="130" t="s">
        <v>21</v>
      </c>
      <c r="C17" s="128" t="s">
        <v>11</v>
      </c>
      <c r="D17" s="130">
        <f>E17</f>
        <v>5900.23</v>
      </c>
      <c r="E17" s="130">
        <v>5900.23</v>
      </c>
    </row>
    <row r="18" spans="1:5" s="104" customFormat="1" ht="27.6" x14ac:dyDescent="0.25">
      <c r="A18" s="134" t="s">
        <v>319</v>
      </c>
      <c r="B18" s="135"/>
      <c r="C18" s="135"/>
      <c r="D18" s="130"/>
      <c r="E18" s="135"/>
    </row>
    <row r="19" spans="1:5" ht="27.6" x14ac:dyDescent="0.25">
      <c r="A19" s="129" t="s">
        <v>320</v>
      </c>
      <c r="B19" s="130" t="s">
        <v>301</v>
      </c>
      <c r="C19" s="128" t="s">
        <v>12</v>
      </c>
      <c r="D19" s="130">
        <f t="shared" ref="D19:D28" si="0">E19</f>
        <v>157588.99</v>
      </c>
      <c r="E19" s="130">
        <v>157588.99</v>
      </c>
    </row>
    <row r="20" spans="1:5" x14ac:dyDescent="0.25">
      <c r="A20" s="129" t="s">
        <v>321</v>
      </c>
      <c r="B20" s="130" t="s">
        <v>301</v>
      </c>
      <c r="C20" s="128" t="s">
        <v>12</v>
      </c>
      <c r="D20" s="130">
        <f t="shared" si="0"/>
        <v>9019.4699999999993</v>
      </c>
      <c r="E20" s="130">
        <f>6371.79+2647.68</f>
        <v>9019.4699999999993</v>
      </c>
    </row>
    <row r="21" spans="1:5" ht="27.6" x14ac:dyDescent="0.25">
      <c r="A21" s="129" t="s">
        <v>322</v>
      </c>
      <c r="B21" s="130" t="s">
        <v>22</v>
      </c>
      <c r="C21" s="128" t="s">
        <v>11</v>
      </c>
      <c r="D21" s="130">
        <f t="shared" si="0"/>
        <v>1065.8800000000001</v>
      </c>
      <c r="E21" s="130">
        <v>1065.8800000000001</v>
      </c>
    </row>
    <row r="22" spans="1:5" s="104" customFormat="1" x14ac:dyDescent="0.25">
      <c r="A22" s="134" t="s">
        <v>123</v>
      </c>
      <c r="B22" s="135"/>
      <c r="C22" s="135"/>
      <c r="D22" s="130"/>
      <c r="E22" s="135"/>
    </row>
    <row r="23" spans="1:5" x14ac:dyDescent="0.25">
      <c r="A23" s="129" t="s">
        <v>233</v>
      </c>
      <c r="B23" s="130" t="s">
        <v>22</v>
      </c>
      <c r="C23" s="128" t="s">
        <v>11</v>
      </c>
      <c r="D23" s="130">
        <f t="shared" si="0"/>
        <v>21752.86</v>
      </c>
      <c r="E23" s="130">
        <v>21752.86</v>
      </c>
    </row>
    <row r="24" spans="1:5" s="104" customFormat="1" ht="27.6" x14ac:dyDescent="0.25">
      <c r="A24" s="134" t="s">
        <v>89</v>
      </c>
      <c r="B24" s="135"/>
      <c r="C24" s="135"/>
      <c r="D24" s="130"/>
      <c r="E24" s="135"/>
    </row>
    <row r="25" spans="1:5" ht="27.6" x14ac:dyDescent="0.25">
      <c r="A25" s="129" t="s">
        <v>236</v>
      </c>
      <c r="B25" s="130" t="s">
        <v>22</v>
      </c>
      <c r="C25" s="128" t="s">
        <v>11</v>
      </c>
      <c r="D25" s="130">
        <f t="shared" si="0"/>
        <v>32611.35</v>
      </c>
      <c r="E25" s="130">
        <v>32611.35</v>
      </c>
    </row>
    <row r="26" spans="1:5" s="104" customFormat="1" x14ac:dyDescent="0.25">
      <c r="A26" s="134" t="s">
        <v>237</v>
      </c>
      <c r="B26" s="135"/>
      <c r="C26" s="135"/>
      <c r="D26" s="130"/>
      <c r="E26" s="135"/>
    </row>
    <row r="27" spans="1:5" x14ac:dyDescent="0.25">
      <c r="A27" s="129" t="s">
        <v>323</v>
      </c>
      <c r="B27" s="130" t="s">
        <v>298</v>
      </c>
      <c r="C27" s="128" t="s">
        <v>11</v>
      </c>
      <c r="D27" s="130">
        <f t="shared" si="0"/>
        <v>25200</v>
      </c>
      <c r="E27" s="130">
        <v>25200</v>
      </c>
    </row>
    <row r="28" spans="1:5" x14ac:dyDescent="0.25">
      <c r="A28" s="129" t="s">
        <v>238</v>
      </c>
      <c r="B28" s="130" t="s">
        <v>298</v>
      </c>
      <c r="C28" s="128" t="s">
        <v>324</v>
      </c>
      <c r="D28" s="130">
        <f t="shared" si="0"/>
        <v>11900</v>
      </c>
      <c r="E28" s="130">
        <v>11900</v>
      </c>
    </row>
    <row r="29" spans="1:5" s="104" customFormat="1" ht="27.6" x14ac:dyDescent="0.25">
      <c r="A29" s="134" t="s">
        <v>325</v>
      </c>
      <c r="B29" s="135"/>
      <c r="C29" s="135"/>
      <c r="D29" s="135"/>
      <c r="E29" s="135"/>
    </row>
    <row r="30" spans="1:5" x14ac:dyDescent="0.25">
      <c r="A30" s="129" t="s">
        <v>326</v>
      </c>
      <c r="B30" s="130">
        <v>0.01</v>
      </c>
      <c r="C30" s="128" t="s">
        <v>17</v>
      </c>
      <c r="D30" s="130">
        <f>E30/B30</f>
        <v>91486</v>
      </c>
      <c r="E30" s="130">
        <v>914.86</v>
      </c>
    </row>
    <row r="31" spans="1:5" ht="27.6" x14ac:dyDescent="0.25">
      <c r="A31" s="129" t="s">
        <v>327</v>
      </c>
      <c r="B31" s="130">
        <v>1</v>
      </c>
      <c r="C31" s="128" t="s">
        <v>13</v>
      </c>
      <c r="D31" s="130">
        <f t="shared" ref="D31:D93" si="1">E31/B31</f>
        <v>453.68</v>
      </c>
      <c r="E31" s="130">
        <v>453.68</v>
      </c>
    </row>
    <row r="32" spans="1:5" ht="27.6" x14ac:dyDescent="0.25">
      <c r="A32" s="129" t="s">
        <v>328</v>
      </c>
      <c r="B32" s="130">
        <v>2</v>
      </c>
      <c r="C32" s="128" t="s">
        <v>13</v>
      </c>
      <c r="D32" s="130">
        <f t="shared" si="1"/>
        <v>303.72000000000003</v>
      </c>
      <c r="E32" s="130">
        <v>607.44000000000005</v>
      </c>
    </row>
    <row r="33" spans="1:5" ht="27.6" x14ac:dyDescent="0.25">
      <c r="A33" s="129" t="s">
        <v>272</v>
      </c>
      <c r="B33" s="130">
        <v>1</v>
      </c>
      <c r="C33" s="128" t="s">
        <v>273</v>
      </c>
      <c r="D33" s="130">
        <f t="shared" si="1"/>
        <v>859.88</v>
      </c>
      <c r="E33" s="130">
        <v>859.88</v>
      </c>
    </row>
    <row r="34" spans="1:5" ht="27.6" x14ac:dyDescent="0.25">
      <c r="A34" s="129" t="s">
        <v>329</v>
      </c>
      <c r="B34" s="130">
        <v>1</v>
      </c>
      <c r="C34" s="128" t="s">
        <v>273</v>
      </c>
      <c r="D34" s="130">
        <f t="shared" si="1"/>
        <v>1257.98</v>
      </c>
      <c r="E34" s="130">
        <v>1257.98</v>
      </c>
    </row>
    <row r="35" spans="1:5" ht="27.6" x14ac:dyDescent="0.25">
      <c r="A35" s="129" t="s">
        <v>330</v>
      </c>
      <c r="B35" s="130">
        <v>1</v>
      </c>
      <c r="C35" s="128" t="s">
        <v>13</v>
      </c>
      <c r="D35" s="130">
        <f t="shared" si="1"/>
        <v>791.91</v>
      </c>
      <c r="E35" s="130">
        <v>791.91</v>
      </c>
    </row>
    <row r="36" spans="1:5" x14ac:dyDescent="0.25">
      <c r="A36" s="129" t="s">
        <v>274</v>
      </c>
      <c r="B36" s="130">
        <v>0.01</v>
      </c>
      <c r="C36" s="128" t="s">
        <v>17</v>
      </c>
      <c r="D36" s="130">
        <f t="shared" si="1"/>
        <v>57470</v>
      </c>
      <c r="E36" s="130">
        <v>574.70000000000005</v>
      </c>
    </row>
    <row r="37" spans="1:5" ht="27.6" x14ac:dyDescent="0.25">
      <c r="A37" s="129" t="s">
        <v>331</v>
      </c>
      <c r="B37" s="130">
        <v>1</v>
      </c>
      <c r="C37" s="128" t="s">
        <v>332</v>
      </c>
      <c r="D37" s="130">
        <f t="shared" si="1"/>
        <v>241.84</v>
      </c>
      <c r="E37" s="130">
        <v>241.84</v>
      </c>
    </row>
    <row r="38" spans="1:5" x14ac:dyDescent="0.25">
      <c r="A38" s="129" t="s">
        <v>241</v>
      </c>
      <c r="B38" s="130">
        <v>2</v>
      </c>
      <c r="C38" s="128" t="s">
        <v>242</v>
      </c>
      <c r="D38" s="130">
        <f t="shared" si="1"/>
        <v>90.974999999999994</v>
      </c>
      <c r="E38" s="130">
        <v>181.95</v>
      </c>
    </row>
    <row r="39" spans="1:5" x14ac:dyDescent="0.25">
      <c r="A39" s="129" t="s">
        <v>108</v>
      </c>
      <c r="B39" s="130">
        <v>1</v>
      </c>
      <c r="C39" s="128" t="s">
        <v>15</v>
      </c>
      <c r="D39" s="130">
        <f t="shared" si="1"/>
        <v>812.33</v>
      </c>
      <c r="E39" s="130">
        <v>812.33</v>
      </c>
    </row>
    <row r="40" spans="1:5" ht="27.6" x14ac:dyDescent="0.25">
      <c r="A40" s="129" t="s">
        <v>333</v>
      </c>
      <c r="B40" s="130">
        <v>1</v>
      </c>
      <c r="C40" s="128" t="s">
        <v>334</v>
      </c>
      <c r="D40" s="130">
        <f t="shared" si="1"/>
        <v>547.36</v>
      </c>
      <c r="E40" s="130">
        <v>547.36</v>
      </c>
    </row>
    <row r="41" spans="1:5" ht="27.6" x14ac:dyDescent="0.25">
      <c r="A41" s="129" t="s">
        <v>335</v>
      </c>
      <c r="B41" s="130">
        <v>0.2</v>
      </c>
      <c r="C41" s="128" t="s">
        <v>16</v>
      </c>
      <c r="D41" s="130">
        <f t="shared" si="1"/>
        <v>3630.5</v>
      </c>
      <c r="E41" s="130">
        <v>726.1</v>
      </c>
    </row>
    <row r="42" spans="1:5" ht="27.6" x14ac:dyDescent="0.25">
      <c r="A42" s="129" t="s">
        <v>133</v>
      </c>
      <c r="B42" s="130">
        <v>0.1</v>
      </c>
      <c r="C42" s="128" t="s">
        <v>16</v>
      </c>
      <c r="D42" s="130">
        <f t="shared" si="1"/>
        <v>1791.3</v>
      </c>
      <c r="E42" s="130">
        <v>179.13</v>
      </c>
    </row>
    <row r="43" spans="1:5" ht="27.6" x14ac:dyDescent="0.25">
      <c r="A43" s="129" t="s">
        <v>336</v>
      </c>
      <c r="B43" s="130">
        <v>2.4</v>
      </c>
      <c r="C43" s="128" t="s">
        <v>16</v>
      </c>
      <c r="D43" s="130">
        <f t="shared" si="1"/>
        <v>1815</v>
      </c>
      <c r="E43" s="130">
        <v>4356</v>
      </c>
    </row>
    <row r="44" spans="1:5" x14ac:dyDescent="0.25">
      <c r="A44" s="129" t="s">
        <v>69</v>
      </c>
      <c r="B44" s="130">
        <v>0.23</v>
      </c>
      <c r="C44" s="128" t="s">
        <v>70</v>
      </c>
      <c r="D44" s="130">
        <f t="shared" si="1"/>
        <v>27227.565217391304</v>
      </c>
      <c r="E44" s="130">
        <v>6262.34</v>
      </c>
    </row>
    <row r="45" spans="1:5" ht="27.6" x14ac:dyDescent="0.25">
      <c r="A45" s="129" t="s">
        <v>56</v>
      </c>
      <c r="B45" s="130">
        <v>4.8600000000000003</v>
      </c>
      <c r="C45" s="128" t="s">
        <v>16</v>
      </c>
      <c r="D45" s="130">
        <f t="shared" si="1"/>
        <v>1805.3148148148148</v>
      </c>
      <c r="E45" s="130">
        <v>8773.83</v>
      </c>
    </row>
    <row r="46" spans="1:5" x14ac:dyDescent="0.25">
      <c r="A46" s="129" t="s">
        <v>337</v>
      </c>
      <c r="B46" s="130">
        <v>0.01</v>
      </c>
      <c r="C46" s="128" t="s">
        <v>70</v>
      </c>
      <c r="D46" s="130">
        <f t="shared" si="1"/>
        <v>26869</v>
      </c>
      <c r="E46" s="130">
        <v>268.69</v>
      </c>
    </row>
    <row r="47" spans="1:5" ht="27.6" x14ac:dyDescent="0.25">
      <c r="A47" s="129" t="s">
        <v>58</v>
      </c>
      <c r="B47" s="130">
        <v>1</v>
      </c>
      <c r="C47" s="128" t="s">
        <v>14</v>
      </c>
      <c r="D47" s="130">
        <f t="shared" si="1"/>
        <v>549.39</v>
      </c>
      <c r="E47" s="130">
        <v>549.39</v>
      </c>
    </row>
    <row r="48" spans="1:5" x14ac:dyDescent="0.25">
      <c r="A48" s="129" t="s">
        <v>83</v>
      </c>
      <c r="B48" s="130">
        <v>0.25</v>
      </c>
      <c r="C48" s="128" t="s">
        <v>15</v>
      </c>
      <c r="D48" s="130">
        <f t="shared" si="1"/>
        <v>15759.04</v>
      </c>
      <c r="E48" s="130">
        <v>3939.76</v>
      </c>
    </row>
    <row r="49" spans="1:5" ht="27.6" x14ac:dyDescent="0.25">
      <c r="A49" s="129" t="s">
        <v>59</v>
      </c>
      <c r="B49" s="130">
        <v>4</v>
      </c>
      <c r="C49" s="128" t="s">
        <v>18</v>
      </c>
      <c r="D49" s="130">
        <f t="shared" si="1"/>
        <v>225.345</v>
      </c>
      <c r="E49" s="130">
        <v>901.38</v>
      </c>
    </row>
    <row r="50" spans="1:5" x14ac:dyDescent="0.25">
      <c r="A50" s="129" t="s">
        <v>247</v>
      </c>
      <c r="B50" s="130">
        <v>2</v>
      </c>
      <c r="C50" s="128" t="s">
        <v>242</v>
      </c>
      <c r="D50" s="130">
        <f t="shared" si="1"/>
        <v>73.069999999999993</v>
      </c>
      <c r="E50" s="130">
        <v>146.13999999999999</v>
      </c>
    </row>
    <row r="51" spans="1:5" x14ac:dyDescent="0.25">
      <c r="A51" s="129" t="s">
        <v>338</v>
      </c>
      <c r="B51" s="130">
        <v>1</v>
      </c>
      <c r="C51" s="128" t="s">
        <v>13</v>
      </c>
      <c r="D51" s="130">
        <f t="shared" si="1"/>
        <v>7308.67</v>
      </c>
      <c r="E51" s="130">
        <v>7308.67</v>
      </c>
    </row>
    <row r="52" spans="1:5" x14ac:dyDescent="0.25">
      <c r="A52" s="129" t="s">
        <v>78</v>
      </c>
      <c r="B52" s="130">
        <v>17771</v>
      </c>
      <c r="C52" s="128" t="s">
        <v>79</v>
      </c>
      <c r="D52" s="130">
        <v>1.1732018457036746</v>
      </c>
      <c r="E52" s="130">
        <v>20848.97</v>
      </c>
    </row>
    <row r="53" spans="1:5" x14ac:dyDescent="0.25">
      <c r="A53" s="129" t="s">
        <v>339</v>
      </c>
      <c r="B53" s="130">
        <v>1</v>
      </c>
      <c r="C53" s="128" t="s">
        <v>242</v>
      </c>
      <c r="D53" s="130">
        <f t="shared" si="1"/>
        <v>1679.59</v>
      </c>
      <c r="E53" s="130">
        <v>1679.59</v>
      </c>
    </row>
    <row r="54" spans="1:5" ht="27.6" x14ac:dyDescent="0.25">
      <c r="A54" s="129" t="s">
        <v>340</v>
      </c>
      <c r="B54" s="130">
        <v>1</v>
      </c>
      <c r="C54" s="128" t="s">
        <v>19</v>
      </c>
      <c r="D54" s="130">
        <f t="shared" si="1"/>
        <v>716.63</v>
      </c>
      <c r="E54" s="130">
        <v>716.63</v>
      </c>
    </row>
    <row r="55" spans="1:5" ht="27.6" x14ac:dyDescent="0.25">
      <c r="A55" s="129" t="s">
        <v>341</v>
      </c>
      <c r="B55" s="130">
        <v>1</v>
      </c>
      <c r="C55" s="128" t="s">
        <v>19</v>
      </c>
      <c r="D55" s="130">
        <f t="shared" si="1"/>
        <v>604.44000000000005</v>
      </c>
      <c r="E55" s="130">
        <v>604.44000000000005</v>
      </c>
    </row>
    <row r="56" spans="1:5" x14ac:dyDescent="0.25">
      <c r="A56" s="129" t="s">
        <v>254</v>
      </c>
      <c r="B56" s="130">
        <v>1</v>
      </c>
      <c r="C56" s="128" t="s">
        <v>255</v>
      </c>
      <c r="D56" s="130">
        <f t="shared" si="1"/>
        <v>267.7</v>
      </c>
      <c r="E56" s="130">
        <v>267.7</v>
      </c>
    </row>
    <row r="57" spans="1:5" x14ac:dyDescent="0.25">
      <c r="A57" s="129" t="s">
        <v>61</v>
      </c>
      <c r="B57" s="130">
        <v>34</v>
      </c>
      <c r="C57" s="128" t="s">
        <v>19</v>
      </c>
      <c r="D57" s="130">
        <f t="shared" si="1"/>
        <v>271.55970588235294</v>
      </c>
      <c r="E57" s="130">
        <v>9233.0300000000007</v>
      </c>
    </row>
    <row r="58" spans="1:5" s="104" customFormat="1" ht="27.6" x14ac:dyDescent="0.25">
      <c r="A58" s="134" t="s">
        <v>342</v>
      </c>
      <c r="B58" s="135"/>
      <c r="C58" s="135"/>
      <c r="D58" s="136"/>
      <c r="E58" s="135"/>
    </row>
    <row r="59" spans="1:5" x14ac:dyDescent="0.25">
      <c r="A59" s="129" t="s">
        <v>343</v>
      </c>
      <c r="B59" s="130">
        <v>0.04</v>
      </c>
      <c r="C59" s="128" t="s">
        <v>17</v>
      </c>
      <c r="D59" s="130">
        <f t="shared" si="1"/>
        <v>16443.5</v>
      </c>
      <c r="E59" s="130">
        <v>657.74</v>
      </c>
    </row>
    <row r="60" spans="1:5" x14ac:dyDescent="0.25">
      <c r="A60" s="129" t="s">
        <v>344</v>
      </c>
      <c r="B60" s="130">
        <v>2.5000000000000001E-2</v>
      </c>
      <c r="C60" s="128" t="s">
        <v>218</v>
      </c>
      <c r="D60" s="130">
        <f t="shared" si="1"/>
        <v>15624.4</v>
      </c>
      <c r="E60" s="130">
        <v>390.61</v>
      </c>
    </row>
    <row r="61" spans="1:5" ht="27.6" x14ac:dyDescent="0.25">
      <c r="A61" s="129" t="s">
        <v>345</v>
      </c>
      <c r="B61" s="130">
        <v>2.8000000000000001E-2</v>
      </c>
      <c r="C61" s="128" t="s">
        <v>346</v>
      </c>
      <c r="D61" s="130">
        <f t="shared" si="1"/>
        <v>3298.2142857142853</v>
      </c>
      <c r="E61" s="130">
        <v>92.35</v>
      </c>
    </row>
    <row r="62" spans="1:5" x14ac:dyDescent="0.25">
      <c r="A62" s="129" t="s">
        <v>120</v>
      </c>
      <c r="B62" s="130">
        <v>8.9999999999999993E-3</v>
      </c>
      <c r="C62" s="128" t="s">
        <v>96</v>
      </c>
      <c r="D62" s="130">
        <f t="shared" si="1"/>
        <v>20763.333333333336</v>
      </c>
      <c r="E62" s="130">
        <v>186.87</v>
      </c>
    </row>
    <row r="63" spans="1:5" x14ac:dyDescent="0.25">
      <c r="A63" s="129" t="s">
        <v>368</v>
      </c>
      <c r="B63" s="130">
        <v>2.5000000000000001E-2</v>
      </c>
      <c r="C63" s="128" t="s">
        <v>96</v>
      </c>
      <c r="D63" s="130">
        <f t="shared" si="1"/>
        <v>165152.4</v>
      </c>
      <c r="E63" s="130">
        <v>4128.8100000000004</v>
      </c>
    </row>
    <row r="64" spans="1:5" ht="27.6" x14ac:dyDescent="0.25">
      <c r="A64" s="129" t="s">
        <v>280</v>
      </c>
      <c r="B64" s="130">
        <v>0.02</v>
      </c>
      <c r="C64" s="128" t="s">
        <v>96</v>
      </c>
      <c r="D64" s="130">
        <f t="shared" si="1"/>
        <v>31307.5</v>
      </c>
      <c r="E64" s="130">
        <v>626.15</v>
      </c>
    </row>
    <row r="65" spans="1:5" ht="27.6" x14ac:dyDescent="0.25">
      <c r="A65" s="129" t="s">
        <v>121</v>
      </c>
      <c r="B65" s="130">
        <v>18</v>
      </c>
      <c r="C65" s="128" t="s">
        <v>88</v>
      </c>
      <c r="D65" s="130">
        <f t="shared" si="1"/>
        <v>227.495</v>
      </c>
      <c r="E65" s="130">
        <v>4094.91</v>
      </c>
    </row>
    <row r="66" spans="1:5" ht="27.6" x14ac:dyDescent="0.25">
      <c r="A66" s="129" t="s">
        <v>347</v>
      </c>
      <c r="B66" s="130">
        <v>0.05</v>
      </c>
      <c r="C66" s="128" t="s">
        <v>15</v>
      </c>
      <c r="D66" s="130">
        <f t="shared" si="1"/>
        <v>69562.399999999994</v>
      </c>
      <c r="E66" s="130">
        <v>3478.12</v>
      </c>
    </row>
    <row r="67" spans="1:5" ht="27.6" x14ac:dyDescent="0.25">
      <c r="A67" s="129" t="s">
        <v>287</v>
      </c>
      <c r="B67" s="130">
        <v>3.78</v>
      </c>
      <c r="C67" s="128" t="s">
        <v>12</v>
      </c>
      <c r="D67" s="130">
        <f t="shared" si="1"/>
        <v>281.78571428571433</v>
      </c>
      <c r="E67" s="130">
        <v>1065.1500000000001</v>
      </c>
    </row>
    <row r="68" spans="1:5" ht="27.6" x14ac:dyDescent="0.25">
      <c r="A68" s="129" t="s">
        <v>348</v>
      </c>
      <c r="B68" s="130">
        <v>2.52</v>
      </c>
      <c r="C68" s="128" t="s">
        <v>12</v>
      </c>
      <c r="D68" s="130">
        <f t="shared" si="1"/>
        <v>954.49603174603169</v>
      </c>
      <c r="E68" s="130">
        <v>2405.33</v>
      </c>
    </row>
    <row r="69" spans="1:5" ht="27.6" x14ac:dyDescent="0.25">
      <c r="A69" s="129" t="s">
        <v>122</v>
      </c>
      <c r="B69" s="130">
        <v>0.6</v>
      </c>
      <c r="C69" s="128" t="s">
        <v>111</v>
      </c>
      <c r="D69" s="130">
        <f t="shared" si="1"/>
        <v>1280.3333333333335</v>
      </c>
      <c r="E69" s="130">
        <v>768.2</v>
      </c>
    </row>
    <row r="70" spans="1:5" x14ac:dyDescent="0.25">
      <c r="A70" s="129" t="s">
        <v>349</v>
      </c>
      <c r="B70" s="130">
        <v>0.01</v>
      </c>
      <c r="C70" s="128" t="s">
        <v>110</v>
      </c>
      <c r="D70" s="130">
        <f t="shared" si="1"/>
        <v>75458</v>
      </c>
      <c r="E70" s="130">
        <v>754.58</v>
      </c>
    </row>
    <row r="71" spans="1:5" x14ac:dyDescent="0.25">
      <c r="A71" s="129" t="s">
        <v>350</v>
      </c>
      <c r="B71" s="130">
        <v>2.1999999999999999E-2</v>
      </c>
      <c r="C71" s="128" t="s">
        <v>15</v>
      </c>
      <c r="D71" s="130">
        <f t="shared" si="1"/>
        <v>73380</v>
      </c>
      <c r="E71" s="130">
        <v>1614.36</v>
      </c>
    </row>
    <row r="72" spans="1:5" x14ac:dyDescent="0.25">
      <c r="A72" s="129" t="s">
        <v>131</v>
      </c>
      <c r="B72" s="130">
        <v>0.04</v>
      </c>
      <c r="C72" s="128" t="s">
        <v>17</v>
      </c>
      <c r="D72" s="130">
        <f t="shared" si="1"/>
        <v>49902.25</v>
      </c>
      <c r="E72" s="130">
        <v>1996.09</v>
      </c>
    </row>
    <row r="73" spans="1:5" x14ac:dyDescent="0.25">
      <c r="A73" s="129" t="s">
        <v>351</v>
      </c>
      <c r="B73" s="130">
        <v>0.01</v>
      </c>
      <c r="C73" s="128" t="s">
        <v>17</v>
      </c>
      <c r="D73" s="130">
        <f t="shared" si="1"/>
        <v>35419</v>
      </c>
      <c r="E73" s="130">
        <v>354.19</v>
      </c>
    </row>
    <row r="74" spans="1:5" x14ac:dyDescent="0.25">
      <c r="A74" s="129" t="s">
        <v>352</v>
      </c>
      <c r="B74" s="130">
        <v>0.1</v>
      </c>
      <c r="C74" s="128" t="s">
        <v>111</v>
      </c>
      <c r="D74" s="130">
        <f t="shared" si="1"/>
        <v>2107.5</v>
      </c>
      <c r="E74" s="130">
        <v>210.75</v>
      </c>
    </row>
    <row r="75" spans="1:5" x14ac:dyDescent="0.25">
      <c r="A75" s="129" t="s">
        <v>353</v>
      </c>
      <c r="B75" s="130">
        <v>0.02</v>
      </c>
      <c r="C75" s="128" t="s">
        <v>70</v>
      </c>
      <c r="D75" s="130">
        <f t="shared" si="1"/>
        <v>18093</v>
      </c>
      <c r="E75" s="130">
        <v>361.86</v>
      </c>
    </row>
    <row r="76" spans="1:5" x14ac:dyDescent="0.25">
      <c r="A76" s="129" t="s">
        <v>354</v>
      </c>
      <c r="B76" s="130">
        <v>0.17</v>
      </c>
      <c r="C76" s="128" t="s">
        <v>16</v>
      </c>
      <c r="D76" s="130">
        <f t="shared" si="1"/>
        <v>1906.9411764705881</v>
      </c>
      <c r="E76" s="130">
        <v>324.18</v>
      </c>
    </row>
    <row r="77" spans="1:5" ht="27.6" x14ac:dyDescent="0.25">
      <c r="A77" s="129" t="s">
        <v>62</v>
      </c>
      <c r="B77" s="130">
        <v>2.4300000000000002</v>
      </c>
      <c r="C77" s="128" t="s">
        <v>16</v>
      </c>
      <c r="D77" s="130">
        <f t="shared" si="1"/>
        <v>1849.8888888888887</v>
      </c>
      <c r="E77" s="130">
        <v>4495.2299999999996</v>
      </c>
    </row>
    <row r="78" spans="1:5" ht="27.6" x14ac:dyDescent="0.25">
      <c r="A78" s="129" t="s">
        <v>114</v>
      </c>
      <c r="B78" s="130">
        <v>2.4300000000000002</v>
      </c>
      <c r="C78" s="128" t="s">
        <v>16</v>
      </c>
      <c r="D78" s="130">
        <f t="shared" si="1"/>
        <v>1834.3580246913577</v>
      </c>
      <c r="E78" s="130">
        <v>4457.49</v>
      </c>
    </row>
    <row r="79" spans="1:5" ht="27.6" x14ac:dyDescent="0.25">
      <c r="A79" s="129" t="s">
        <v>355</v>
      </c>
      <c r="B79" s="130">
        <v>12</v>
      </c>
      <c r="C79" s="128" t="s">
        <v>356</v>
      </c>
      <c r="D79" s="130">
        <f t="shared" si="1"/>
        <v>107.2475</v>
      </c>
      <c r="E79" s="130">
        <v>1286.97</v>
      </c>
    </row>
    <row r="80" spans="1:5" x14ac:dyDescent="0.25">
      <c r="A80" s="129" t="s">
        <v>357</v>
      </c>
      <c r="B80" s="130">
        <v>2</v>
      </c>
      <c r="C80" s="128" t="s">
        <v>13</v>
      </c>
      <c r="D80" s="130">
        <f t="shared" si="1"/>
        <v>457.60500000000002</v>
      </c>
      <c r="E80" s="130">
        <v>915.21</v>
      </c>
    </row>
    <row r="81" spans="1:5" ht="27.6" x14ac:dyDescent="0.25">
      <c r="A81" s="129" t="s">
        <v>358</v>
      </c>
      <c r="B81" s="130">
        <v>125</v>
      </c>
      <c r="C81" s="128" t="s">
        <v>88</v>
      </c>
      <c r="D81" s="130">
        <f t="shared" si="1"/>
        <v>52.499679999999998</v>
      </c>
      <c r="E81" s="130">
        <v>6562.46</v>
      </c>
    </row>
    <row r="82" spans="1:5" ht="27.6" x14ac:dyDescent="0.25">
      <c r="A82" s="129" t="s">
        <v>359</v>
      </c>
      <c r="B82" s="130">
        <v>50</v>
      </c>
      <c r="C82" s="128" t="s">
        <v>88</v>
      </c>
      <c r="D82" s="130">
        <f t="shared" si="1"/>
        <v>100.76520000000001</v>
      </c>
      <c r="E82" s="130">
        <v>5038.26</v>
      </c>
    </row>
    <row r="83" spans="1:5" ht="27.6" x14ac:dyDescent="0.25">
      <c r="A83" s="129" t="s">
        <v>263</v>
      </c>
      <c r="B83" s="130" t="s">
        <v>375</v>
      </c>
      <c r="C83" s="128" t="s">
        <v>16</v>
      </c>
      <c r="D83" s="130">
        <f>E83</f>
        <v>11285</v>
      </c>
      <c r="E83" s="130">
        <v>11285</v>
      </c>
    </row>
    <row r="84" spans="1:5" x14ac:dyDescent="0.25">
      <c r="A84" s="129" t="s">
        <v>360</v>
      </c>
      <c r="B84" s="130">
        <v>18</v>
      </c>
      <c r="C84" s="128" t="s">
        <v>361</v>
      </c>
      <c r="D84" s="130">
        <f t="shared" si="1"/>
        <v>239.52277777777778</v>
      </c>
      <c r="E84" s="130">
        <v>4311.41</v>
      </c>
    </row>
    <row r="85" spans="1:5" ht="27.6" x14ac:dyDescent="0.25">
      <c r="A85" s="129" t="s">
        <v>152</v>
      </c>
      <c r="B85" s="130">
        <v>0.2</v>
      </c>
      <c r="C85" s="128" t="s">
        <v>16</v>
      </c>
      <c r="D85" s="130">
        <f t="shared" si="1"/>
        <v>1266.6500000000001</v>
      </c>
      <c r="E85" s="130">
        <v>253.33</v>
      </c>
    </row>
    <row r="86" spans="1:5" x14ac:dyDescent="0.25">
      <c r="A86" s="129" t="s">
        <v>362</v>
      </c>
      <c r="B86" s="130">
        <v>0.12</v>
      </c>
      <c r="C86" s="128" t="s">
        <v>16</v>
      </c>
      <c r="D86" s="130">
        <f t="shared" si="1"/>
        <v>1267.4166666666667</v>
      </c>
      <c r="E86" s="130">
        <v>152.09</v>
      </c>
    </row>
    <row r="87" spans="1:5" x14ac:dyDescent="0.25">
      <c r="A87" s="129" t="s">
        <v>363</v>
      </c>
      <c r="B87" s="130">
        <v>0.18</v>
      </c>
      <c r="C87" s="128" t="s">
        <v>15</v>
      </c>
      <c r="D87" s="130">
        <f t="shared" si="1"/>
        <v>7613.2777777777783</v>
      </c>
      <c r="E87" s="130">
        <v>1370.39</v>
      </c>
    </row>
    <row r="88" spans="1:5" x14ac:dyDescent="0.25">
      <c r="A88" s="129" t="s">
        <v>364</v>
      </c>
      <c r="B88" s="130">
        <v>0.03</v>
      </c>
      <c r="C88" s="128" t="s">
        <v>110</v>
      </c>
      <c r="D88" s="130">
        <f t="shared" si="1"/>
        <v>31809.333333333332</v>
      </c>
      <c r="E88" s="130">
        <v>954.28</v>
      </c>
    </row>
    <row r="89" spans="1:5" x14ac:dyDescent="0.25">
      <c r="A89" s="129" t="s">
        <v>117</v>
      </c>
      <c r="B89" s="130">
        <v>0.02</v>
      </c>
      <c r="C89" s="128" t="s">
        <v>110</v>
      </c>
      <c r="D89" s="130">
        <f t="shared" si="1"/>
        <v>30476</v>
      </c>
      <c r="E89" s="130">
        <v>609.52</v>
      </c>
    </row>
    <row r="90" spans="1:5" x14ac:dyDescent="0.25">
      <c r="A90" s="129" t="s">
        <v>265</v>
      </c>
      <c r="B90" s="130">
        <v>0.02</v>
      </c>
      <c r="C90" s="128" t="s">
        <v>110</v>
      </c>
      <c r="D90" s="130">
        <f t="shared" si="1"/>
        <v>26411.5</v>
      </c>
      <c r="E90" s="130">
        <v>528.23</v>
      </c>
    </row>
    <row r="91" spans="1:5" x14ac:dyDescent="0.25">
      <c r="A91" s="129" t="s">
        <v>365</v>
      </c>
      <c r="B91" s="130">
        <v>0.02</v>
      </c>
      <c r="C91" s="128" t="s">
        <v>17</v>
      </c>
      <c r="D91" s="130">
        <f t="shared" si="1"/>
        <v>19381</v>
      </c>
      <c r="E91" s="130">
        <v>387.62</v>
      </c>
    </row>
    <row r="92" spans="1:5" x14ac:dyDescent="0.25">
      <c r="A92" s="129" t="s">
        <v>366</v>
      </c>
      <c r="B92" s="130">
        <v>0.01</v>
      </c>
      <c r="C92" s="128" t="s">
        <v>17</v>
      </c>
      <c r="D92" s="130">
        <f t="shared" si="1"/>
        <v>59341.999999999993</v>
      </c>
      <c r="E92" s="130">
        <v>593.41999999999996</v>
      </c>
    </row>
    <row r="93" spans="1:5" ht="27.6" x14ac:dyDescent="0.25">
      <c r="A93" s="129" t="s">
        <v>95</v>
      </c>
      <c r="B93" s="130">
        <v>5.0000000000000001E-3</v>
      </c>
      <c r="C93" s="128" t="s">
        <v>96</v>
      </c>
      <c r="D93" s="130">
        <f t="shared" si="1"/>
        <v>147274</v>
      </c>
      <c r="E93" s="130">
        <v>736.37</v>
      </c>
    </row>
    <row r="94" spans="1:5" x14ac:dyDescent="0.25">
      <c r="A94" s="129" t="s">
        <v>118</v>
      </c>
      <c r="B94" s="130">
        <v>8.9999999999999993E-3</v>
      </c>
      <c r="C94" s="128" t="s">
        <v>96</v>
      </c>
      <c r="D94" s="130">
        <f t="shared" ref="D94:D95" si="2">E94/B94</f>
        <v>14818.888888888891</v>
      </c>
      <c r="E94" s="130">
        <v>133.37</v>
      </c>
    </row>
    <row r="95" spans="1:5" ht="27.6" x14ac:dyDescent="0.25">
      <c r="A95" s="129" t="s">
        <v>367</v>
      </c>
      <c r="B95" s="130">
        <v>0.02</v>
      </c>
      <c r="C95" s="128" t="s">
        <v>17</v>
      </c>
      <c r="D95" s="130">
        <f t="shared" si="2"/>
        <v>47028.5</v>
      </c>
      <c r="E95" s="130">
        <v>940.57</v>
      </c>
    </row>
    <row r="96" spans="1:5" s="104" customFormat="1" ht="27.6" x14ac:dyDescent="0.25">
      <c r="A96" s="134" t="s">
        <v>73</v>
      </c>
      <c r="B96" s="135"/>
      <c r="C96" s="135"/>
      <c r="D96" s="135"/>
      <c r="E96" s="135"/>
    </row>
    <row r="97" spans="1:5" ht="27.6" x14ac:dyDescent="0.25">
      <c r="A97" s="129" t="s">
        <v>74</v>
      </c>
      <c r="B97" s="130" t="s">
        <v>298</v>
      </c>
      <c r="C97" s="128" t="s">
        <v>11</v>
      </c>
      <c r="D97" s="130">
        <f>E97</f>
        <v>13226.32</v>
      </c>
      <c r="E97" s="130">
        <v>13226.32</v>
      </c>
    </row>
    <row r="98" spans="1:5" s="104" customFormat="1" x14ac:dyDescent="0.25">
      <c r="A98" s="134" t="s">
        <v>84</v>
      </c>
      <c r="B98" s="135"/>
      <c r="C98" s="135"/>
      <c r="D98" s="135"/>
      <c r="E98" s="135"/>
    </row>
    <row r="99" spans="1:5" x14ac:dyDescent="0.25">
      <c r="A99" s="129" t="s">
        <v>85</v>
      </c>
      <c r="B99" s="130" t="s">
        <v>298</v>
      </c>
      <c r="C99" s="128" t="s">
        <v>11</v>
      </c>
      <c r="D99" s="130">
        <f>E99</f>
        <v>21600</v>
      </c>
      <c r="E99" s="130">
        <v>21600</v>
      </c>
    </row>
    <row r="100" spans="1:5" s="104" customFormat="1" ht="27.6" x14ac:dyDescent="0.25">
      <c r="A100" s="134" t="s">
        <v>105</v>
      </c>
      <c r="B100" s="135"/>
      <c r="C100" s="135"/>
      <c r="D100" s="135"/>
      <c r="E100" s="135"/>
    </row>
    <row r="101" spans="1:5" x14ac:dyDescent="0.25">
      <c r="A101" s="129" t="s">
        <v>119</v>
      </c>
      <c r="B101" s="130" t="s">
        <v>22</v>
      </c>
      <c r="C101" s="128" t="s">
        <v>11</v>
      </c>
      <c r="D101" s="130">
        <f>E101</f>
        <v>870.78</v>
      </c>
      <c r="E101" s="130">
        <v>870.78</v>
      </c>
    </row>
    <row r="102" spans="1:5" s="1" customFormat="1" x14ac:dyDescent="0.25">
      <c r="A102" s="37" t="s">
        <v>10</v>
      </c>
      <c r="B102" s="38"/>
      <c r="C102" s="38"/>
      <c r="D102" s="51"/>
      <c r="E102" s="52"/>
    </row>
    <row r="103" spans="1:5" s="146" customFormat="1" x14ac:dyDescent="0.3">
      <c r="A103" s="144" t="s">
        <v>380</v>
      </c>
      <c r="B103" s="40"/>
      <c r="C103" s="40"/>
      <c r="D103" s="145"/>
      <c r="E103" s="97">
        <v>4320</v>
      </c>
    </row>
    <row r="104" spans="1:5" s="1" customFormat="1" x14ac:dyDescent="0.25">
      <c r="A104" s="39" t="s">
        <v>65</v>
      </c>
      <c r="B104" s="40" t="s">
        <v>21</v>
      </c>
      <c r="C104" s="40" t="s">
        <v>11</v>
      </c>
      <c r="D104" s="53">
        <f>E104</f>
        <v>44758.30700000003</v>
      </c>
      <c r="E104" s="54">
        <f>SUM(E17:E103)*10%</f>
        <v>44758.30700000003</v>
      </c>
    </row>
    <row r="105" spans="1:5" s="104" customFormat="1" x14ac:dyDescent="0.25">
      <c r="A105" s="137" t="s">
        <v>24</v>
      </c>
      <c r="B105" s="136"/>
      <c r="C105" s="138"/>
      <c r="D105" s="139"/>
      <c r="E105" s="136">
        <f>SUM(E17:E104)</f>
        <v>492341.37700000027</v>
      </c>
    </row>
    <row r="108" spans="1:5" ht="39.75" customHeight="1" x14ac:dyDescent="0.25">
      <c r="A108" s="224" t="s">
        <v>381</v>
      </c>
      <c r="B108" s="224"/>
      <c r="C108" s="224"/>
      <c r="D108" s="224"/>
      <c r="E108" s="224"/>
    </row>
    <row r="109" spans="1:5" ht="27.75" customHeight="1" x14ac:dyDescent="0.25">
      <c r="A109" s="224" t="s">
        <v>369</v>
      </c>
      <c r="B109" s="224"/>
      <c r="C109" s="224"/>
      <c r="D109" s="224"/>
      <c r="E109" s="224"/>
    </row>
    <row r="110" spans="1:5" ht="24" customHeight="1" x14ac:dyDescent="0.25">
      <c r="A110" s="224" t="s">
        <v>370</v>
      </c>
      <c r="B110" s="224"/>
      <c r="C110" s="224"/>
      <c r="D110" s="224"/>
      <c r="E110" s="224"/>
    </row>
    <row r="111" spans="1:5" ht="30.75" customHeight="1" x14ac:dyDescent="0.25">
      <c r="A111" s="224" t="s">
        <v>371</v>
      </c>
      <c r="B111" s="224"/>
      <c r="C111" s="224"/>
      <c r="D111" s="224"/>
      <c r="E111" s="224"/>
    </row>
    <row r="113" spans="1:4" ht="24.75" customHeight="1" x14ac:dyDescent="0.25"/>
    <row r="114" spans="1:4" ht="18.75" customHeight="1" x14ac:dyDescent="0.25">
      <c r="A114" s="125" t="s">
        <v>382</v>
      </c>
    </row>
    <row r="115" spans="1:4" ht="15.75" customHeight="1" x14ac:dyDescent="0.25">
      <c r="A115" s="126" t="s">
        <v>376</v>
      </c>
    </row>
    <row r="116" spans="1:4" ht="10.5" customHeight="1" x14ac:dyDescent="0.25">
      <c r="B116" s="124"/>
      <c r="D116" s="124" t="s">
        <v>26</v>
      </c>
    </row>
    <row r="118" spans="1:4" x14ac:dyDescent="0.25">
      <c r="A118" s="125" t="s">
        <v>372</v>
      </c>
    </row>
    <row r="119" spans="1:4" ht="10.5" customHeight="1" x14ac:dyDescent="0.25">
      <c r="B119" s="124"/>
      <c r="D119" s="124" t="s">
        <v>26</v>
      </c>
    </row>
    <row r="120" spans="1:4" ht="11.25" customHeight="1" x14ac:dyDescent="0.25"/>
  </sheetData>
  <mergeCells count="10">
    <mergeCell ref="A108:E108"/>
    <mergeCell ref="A109:E109"/>
    <mergeCell ref="A110:E110"/>
    <mergeCell ref="A111:E111"/>
    <mergeCell ref="A8:E8"/>
    <mergeCell ref="A9:E9"/>
    <mergeCell ref="A10:E10"/>
    <mergeCell ref="A11:E11"/>
    <mergeCell ref="A12:E12"/>
    <mergeCell ref="A13:E13"/>
  </mergeCells>
  <pageMargins left="0.11811023622047245" right="0" top="0.19685039370078741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09375" defaultRowHeight="14.4" x14ac:dyDescent="0.3"/>
  <cols>
    <col min="1" max="1" width="12.5546875" style="93" customWidth="1"/>
    <col min="2" max="2" width="14.5546875" style="93" customWidth="1"/>
    <col min="3" max="3" width="19.5546875" style="93" customWidth="1"/>
    <col min="4" max="4" width="14.44140625" style="93" customWidth="1"/>
    <col min="5" max="5" width="18.33203125" style="93" customWidth="1"/>
    <col min="6" max="6" width="16.33203125" style="93" customWidth="1"/>
    <col min="7" max="16384" width="9.109375" style="93"/>
  </cols>
  <sheetData>
    <row r="1" spans="1:19" s="59" customFormat="1" ht="35.25" customHeight="1" x14ac:dyDescent="0.35">
      <c r="A1" s="204" t="s">
        <v>383</v>
      </c>
      <c r="B1" s="204"/>
      <c r="C1" s="204"/>
      <c r="D1" s="204"/>
      <c r="E1" s="204"/>
      <c r="F1" s="204"/>
    </row>
    <row r="2" spans="1:19" s="59" customFormat="1" ht="13.8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384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5" t="s">
        <v>189</v>
      </c>
      <c r="B5" s="205"/>
      <c r="C5" s="205"/>
      <c r="D5" s="205"/>
      <c r="E5" s="205"/>
      <c r="F5" s="205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7" t="s">
        <v>190</v>
      </c>
      <c r="B6" s="117">
        <v>4</v>
      </c>
      <c r="C6" s="117" t="s">
        <v>191</v>
      </c>
      <c r="D6" s="140">
        <v>3701.4</v>
      </c>
      <c r="E6" s="117" t="s">
        <v>192</v>
      </c>
      <c r="F6" s="119">
        <v>1710</v>
      </c>
      <c r="G6" s="70"/>
      <c r="H6" s="72"/>
      <c r="I6" s="73"/>
      <c r="J6" s="74"/>
      <c r="K6" s="141"/>
      <c r="L6" s="76"/>
      <c r="M6" s="76"/>
      <c r="N6" s="76"/>
      <c r="O6" s="76"/>
      <c r="P6" s="77"/>
      <c r="Q6" s="206"/>
      <c r="R6" s="207"/>
      <c r="S6" s="78"/>
    </row>
    <row r="7" spans="1:19" s="81" customFormat="1" ht="32.25" customHeight="1" x14ac:dyDescent="0.25">
      <c r="A7" s="117" t="s">
        <v>193</v>
      </c>
      <c r="B7" s="117">
        <v>4</v>
      </c>
      <c r="C7" s="117" t="s">
        <v>194</v>
      </c>
      <c r="D7" s="140">
        <v>80.8</v>
      </c>
      <c r="E7" s="117" t="s">
        <v>195</v>
      </c>
      <c r="F7" s="119">
        <v>1140</v>
      </c>
      <c r="G7" s="70"/>
      <c r="H7" s="72"/>
      <c r="I7" s="73"/>
      <c r="J7" s="74"/>
      <c r="K7" s="141"/>
      <c r="L7" s="76"/>
      <c r="M7" s="76"/>
      <c r="N7" s="76"/>
      <c r="O7" s="76"/>
      <c r="P7" s="77"/>
      <c r="Q7" s="206"/>
      <c r="R7" s="208"/>
      <c r="S7" s="80"/>
    </row>
    <row r="8" spans="1:19" s="81" customFormat="1" ht="47.25" customHeight="1" x14ac:dyDescent="0.25">
      <c r="A8" s="117" t="s">
        <v>196</v>
      </c>
      <c r="B8" s="117">
        <v>55</v>
      </c>
      <c r="C8" s="117" t="s">
        <v>197</v>
      </c>
      <c r="D8" s="119">
        <v>387.3</v>
      </c>
      <c r="E8" s="117" t="s">
        <v>198</v>
      </c>
      <c r="F8" s="119">
        <v>903.8</v>
      </c>
      <c r="G8" s="70"/>
      <c r="H8" s="72"/>
      <c r="I8" s="73"/>
      <c r="J8" s="74"/>
      <c r="K8" s="141"/>
      <c r="L8" s="76"/>
      <c r="M8" s="76"/>
      <c r="N8" s="76"/>
      <c r="O8" s="76"/>
      <c r="P8" s="77"/>
      <c r="Q8" s="206"/>
      <c r="R8" s="207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41"/>
      <c r="L9" s="76"/>
      <c r="M9" s="76"/>
      <c r="N9" s="76"/>
      <c r="O9" s="76"/>
      <c r="P9" s="70"/>
      <c r="Q9" s="141"/>
      <c r="R9" s="142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43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3">
      <c r="A11" s="201" t="s">
        <v>199</v>
      </c>
      <c r="B11" s="202"/>
      <c r="C11" s="202"/>
      <c r="D11" s="202"/>
      <c r="E11" s="203"/>
      <c r="F11" s="88" t="s">
        <v>200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4" customFormat="1" ht="30" customHeight="1" x14ac:dyDescent="0.3">
      <c r="A12" s="210" t="s">
        <v>201</v>
      </c>
      <c r="B12" s="211"/>
      <c r="C12" s="211"/>
      <c r="D12" s="211"/>
      <c r="E12" s="212"/>
      <c r="F12" s="112">
        <v>203249.23999999982</v>
      </c>
      <c r="G12" s="113"/>
    </row>
    <row r="13" spans="1:19" s="114" customFormat="1" ht="30" customHeight="1" x14ac:dyDescent="0.3">
      <c r="A13" s="210" t="s">
        <v>202</v>
      </c>
      <c r="B13" s="211"/>
      <c r="C13" s="211"/>
      <c r="D13" s="211"/>
      <c r="E13" s="212"/>
      <c r="F13" s="112">
        <v>214025.16000000003</v>
      </c>
    </row>
    <row r="14" spans="1:19" s="114" customFormat="1" ht="30" customHeight="1" x14ac:dyDescent="0.3">
      <c r="A14" s="210" t="s">
        <v>203</v>
      </c>
      <c r="B14" s="211"/>
      <c r="C14" s="211"/>
      <c r="D14" s="211"/>
      <c r="E14" s="212"/>
      <c r="F14" s="115">
        <f>SUM(F15:F17)</f>
        <v>623828.55999999994</v>
      </c>
    </row>
    <row r="15" spans="1:19" s="87" customFormat="1" ht="28.5" customHeight="1" x14ac:dyDescent="0.3">
      <c r="A15" s="213" t="s">
        <v>204</v>
      </c>
      <c r="B15" s="214"/>
      <c r="C15" s="214"/>
      <c r="D15" s="214"/>
      <c r="E15" s="215"/>
      <c r="F15" s="108">
        <f>547183.83-16731.23+801.63-8820.93</f>
        <v>522433.3</v>
      </c>
    </row>
    <row r="16" spans="1:19" s="87" customFormat="1" ht="24.75" customHeight="1" x14ac:dyDescent="0.3">
      <c r="A16" s="213" t="s">
        <v>205</v>
      </c>
      <c r="B16" s="214"/>
      <c r="C16" s="214"/>
      <c r="D16" s="214"/>
      <c r="E16" s="215"/>
      <c r="F16" s="108">
        <v>11751.54</v>
      </c>
    </row>
    <row r="17" spans="1:19" s="87" customFormat="1" ht="30" customHeight="1" x14ac:dyDescent="0.3">
      <c r="A17" s="213" t="s">
        <v>206</v>
      </c>
      <c r="B17" s="214"/>
      <c r="C17" s="214"/>
      <c r="D17" s="214"/>
      <c r="E17" s="215"/>
      <c r="F17" s="108">
        <v>89643.72</v>
      </c>
    </row>
    <row r="18" spans="1:19" s="114" customFormat="1" ht="30" customHeight="1" x14ac:dyDescent="0.3">
      <c r="A18" s="210" t="s">
        <v>207</v>
      </c>
      <c r="B18" s="211"/>
      <c r="C18" s="211"/>
      <c r="D18" s="211"/>
      <c r="E18" s="212"/>
      <c r="F18" s="115">
        <f>SUM(F19:F21)</f>
        <v>662561.71</v>
      </c>
    </row>
    <row r="19" spans="1:19" s="87" customFormat="1" ht="30" customHeight="1" x14ac:dyDescent="0.3">
      <c r="A19" s="213" t="s">
        <v>204</v>
      </c>
      <c r="B19" s="214"/>
      <c r="C19" s="214"/>
      <c r="D19" s="214"/>
      <c r="E19" s="215"/>
      <c r="F19" s="108">
        <f>554609.47+801.63-5510.55</f>
        <v>549900.54999999993</v>
      </c>
    </row>
    <row r="20" spans="1:19" s="87" customFormat="1" ht="30" customHeight="1" x14ac:dyDescent="0.3">
      <c r="A20" s="213" t="s">
        <v>205</v>
      </c>
      <c r="B20" s="214"/>
      <c r="C20" s="214"/>
      <c r="D20" s="214"/>
      <c r="E20" s="215"/>
      <c r="F20" s="108">
        <v>8441.16</v>
      </c>
    </row>
    <row r="21" spans="1:19" s="90" customFormat="1" ht="30" customHeight="1" x14ac:dyDescent="0.25">
      <c r="A21" s="213" t="s">
        <v>206</v>
      </c>
      <c r="B21" s="214"/>
      <c r="C21" s="214"/>
      <c r="D21" s="214"/>
      <c r="E21" s="215"/>
      <c r="F21" s="108">
        <v>104220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6" customFormat="1" ht="30" customHeight="1" x14ac:dyDescent="0.25">
      <c r="A22" s="210" t="s">
        <v>208</v>
      </c>
      <c r="B22" s="211"/>
      <c r="C22" s="211"/>
      <c r="D22" s="211"/>
      <c r="E22" s="212"/>
      <c r="F22" s="115">
        <f>F12+F18</f>
        <v>865810.94999999972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10" t="s">
        <v>209</v>
      </c>
      <c r="B23" s="211"/>
      <c r="C23" s="211"/>
      <c r="D23" s="211"/>
      <c r="E23" s="212"/>
      <c r="F23" s="115">
        <f>Лист1!E111</f>
        <v>729998.47799999965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10" t="s">
        <v>385</v>
      </c>
      <c r="B24" s="211"/>
      <c r="C24" s="211"/>
      <c r="D24" s="211"/>
      <c r="E24" s="212"/>
      <c r="F24" s="115">
        <f>F22-F23</f>
        <v>135812.47200000007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210" t="s">
        <v>211</v>
      </c>
      <c r="B25" s="211"/>
      <c r="C25" s="211"/>
      <c r="D25" s="211"/>
      <c r="E25" s="212"/>
      <c r="F25" s="112">
        <f>F13+F14-F18</f>
        <v>175292.01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0" customFormat="1" ht="11.4" customHeight="1" x14ac:dyDescent="0.25">
      <c r="A26" s="91"/>
      <c r="B26" s="91"/>
      <c r="C26" s="91"/>
      <c r="D26" s="91"/>
      <c r="E26" s="91"/>
      <c r="F26" s="91"/>
    </row>
    <row r="27" spans="1:19" s="92" customFormat="1" ht="32.25" customHeight="1" x14ac:dyDescent="0.25">
      <c r="A27" s="209" t="s">
        <v>212</v>
      </c>
      <c r="B27" s="209"/>
      <c r="C27" s="209"/>
      <c r="D27" s="209"/>
    </row>
    <row r="28" spans="1:19" s="59" customFormat="1" ht="21.75" customHeight="1" x14ac:dyDescent="0.25">
      <c r="A28" s="219" t="s">
        <v>213</v>
      </c>
      <c r="B28" s="219"/>
      <c r="C28" s="219"/>
      <c r="D28" s="219"/>
    </row>
    <row r="29" spans="1:19" s="59" customFormat="1" ht="22.5" customHeight="1" x14ac:dyDescent="0.25">
      <c r="A29" s="209" t="s">
        <v>42</v>
      </c>
      <c r="B29" s="209"/>
      <c r="C29" s="209"/>
      <c r="D29" s="209"/>
    </row>
    <row r="30" spans="1:19" s="59" customFormat="1" ht="22.5" customHeight="1" x14ac:dyDescent="0.25">
      <c r="A30" s="209" t="s">
        <v>43</v>
      </c>
      <c r="B30" s="209"/>
      <c r="C30" s="209"/>
      <c r="D30" s="6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26"/>
  <sheetViews>
    <sheetView view="pageBreakPreview" topLeftCell="A13" zoomScaleSheetLayoutView="100" workbookViewId="0">
      <selection activeCell="A21" sqref="A21:E21"/>
    </sheetView>
  </sheetViews>
  <sheetFormatPr defaultRowHeight="14.4" x14ac:dyDescent="0.3"/>
  <cols>
    <col min="1" max="1" width="55.109375" style="147" customWidth="1"/>
    <col min="2" max="2" width="13.88671875" style="147" customWidth="1"/>
    <col min="3" max="3" width="12.33203125" style="147" customWidth="1"/>
    <col min="4" max="4" width="15.6640625" style="147" customWidth="1"/>
    <col min="5" max="5" width="14.6640625" style="147" customWidth="1"/>
    <col min="6" max="255" width="8.109375" style="147" customWidth="1"/>
    <col min="256" max="256" width="8.6640625" style="11" customWidth="1"/>
    <col min="257" max="257" width="31.5546875" style="11" customWidth="1"/>
    <col min="258" max="258" width="13.88671875" style="11" customWidth="1"/>
    <col min="259" max="259" width="19.109375" style="11" customWidth="1"/>
    <col min="260" max="260" width="17.5546875" style="11" customWidth="1"/>
    <col min="261" max="261" width="14.6640625" style="11" customWidth="1"/>
    <col min="262" max="511" width="8.109375" style="11" customWidth="1"/>
    <col min="512" max="512" width="8.6640625" style="11" customWidth="1"/>
    <col min="513" max="513" width="31.5546875" style="11" customWidth="1"/>
    <col min="514" max="514" width="13.88671875" style="11" customWidth="1"/>
    <col min="515" max="515" width="19.109375" style="11" customWidth="1"/>
    <col min="516" max="516" width="17.5546875" style="11" customWidth="1"/>
    <col min="517" max="517" width="14.6640625" style="11" customWidth="1"/>
    <col min="518" max="767" width="8.109375" style="11" customWidth="1"/>
    <col min="768" max="768" width="8.6640625" style="11" customWidth="1"/>
    <col min="769" max="769" width="31.5546875" style="11" customWidth="1"/>
    <col min="770" max="770" width="13.88671875" style="11" customWidth="1"/>
    <col min="771" max="771" width="19.109375" style="11" customWidth="1"/>
    <col min="772" max="772" width="17.5546875" style="11" customWidth="1"/>
    <col min="773" max="773" width="14.6640625" style="11" customWidth="1"/>
    <col min="774" max="1023" width="8.109375" style="11" customWidth="1"/>
    <col min="1024" max="1024" width="8.6640625" style="11" customWidth="1"/>
    <col min="1025" max="1025" width="31.5546875" style="11" customWidth="1"/>
    <col min="1026" max="1026" width="13.88671875" style="11" customWidth="1"/>
    <col min="1027" max="1027" width="19.109375" style="11" customWidth="1"/>
    <col min="1028" max="1028" width="17.5546875" style="11" customWidth="1"/>
    <col min="1029" max="1029" width="14.6640625" style="11" customWidth="1"/>
    <col min="1030" max="1279" width="8.109375" style="11" customWidth="1"/>
    <col min="1280" max="1280" width="8.6640625" style="11" customWidth="1"/>
    <col min="1281" max="1281" width="31.5546875" style="11" customWidth="1"/>
    <col min="1282" max="1282" width="13.88671875" style="11" customWidth="1"/>
    <col min="1283" max="1283" width="19.109375" style="11" customWidth="1"/>
    <col min="1284" max="1284" width="17.5546875" style="11" customWidth="1"/>
    <col min="1285" max="1285" width="14.6640625" style="11" customWidth="1"/>
    <col min="1286" max="1535" width="8.109375" style="11" customWidth="1"/>
    <col min="1536" max="1536" width="8.6640625" style="11" customWidth="1"/>
    <col min="1537" max="1537" width="31.5546875" style="11" customWidth="1"/>
    <col min="1538" max="1538" width="13.88671875" style="11" customWidth="1"/>
    <col min="1539" max="1539" width="19.109375" style="11" customWidth="1"/>
    <col min="1540" max="1540" width="17.5546875" style="11" customWidth="1"/>
    <col min="1541" max="1541" width="14.6640625" style="11" customWidth="1"/>
    <col min="1542" max="1791" width="8.109375" style="11" customWidth="1"/>
    <col min="1792" max="1792" width="8.6640625" style="11" customWidth="1"/>
    <col min="1793" max="1793" width="31.5546875" style="11" customWidth="1"/>
    <col min="1794" max="1794" width="13.88671875" style="11" customWidth="1"/>
    <col min="1795" max="1795" width="19.109375" style="11" customWidth="1"/>
    <col min="1796" max="1796" width="17.5546875" style="11" customWidth="1"/>
    <col min="1797" max="1797" width="14.6640625" style="11" customWidth="1"/>
    <col min="1798" max="2047" width="8.109375" style="11" customWidth="1"/>
    <col min="2048" max="2048" width="8.6640625" style="11" customWidth="1"/>
    <col min="2049" max="2049" width="31.5546875" style="11" customWidth="1"/>
    <col min="2050" max="2050" width="13.88671875" style="11" customWidth="1"/>
    <col min="2051" max="2051" width="19.109375" style="11" customWidth="1"/>
    <col min="2052" max="2052" width="17.5546875" style="11" customWidth="1"/>
    <col min="2053" max="2053" width="14.6640625" style="11" customWidth="1"/>
    <col min="2054" max="2303" width="8.109375" style="11" customWidth="1"/>
    <col min="2304" max="2304" width="8.6640625" style="11" customWidth="1"/>
    <col min="2305" max="2305" width="31.5546875" style="11" customWidth="1"/>
    <col min="2306" max="2306" width="13.88671875" style="11" customWidth="1"/>
    <col min="2307" max="2307" width="19.109375" style="11" customWidth="1"/>
    <col min="2308" max="2308" width="17.5546875" style="11" customWidth="1"/>
    <col min="2309" max="2309" width="14.6640625" style="11" customWidth="1"/>
    <col min="2310" max="2559" width="8.109375" style="11" customWidth="1"/>
    <col min="2560" max="2560" width="8.6640625" style="11" customWidth="1"/>
    <col min="2561" max="2561" width="31.5546875" style="11" customWidth="1"/>
    <col min="2562" max="2562" width="13.88671875" style="11" customWidth="1"/>
    <col min="2563" max="2563" width="19.109375" style="11" customWidth="1"/>
    <col min="2564" max="2564" width="17.5546875" style="11" customWidth="1"/>
    <col min="2565" max="2565" width="14.6640625" style="11" customWidth="1"/>
    <col min="2566" max="2815" width="8.109375" style="11" customWidth="1"/>
    <col min="2816" max="2816" width="8.6640625" style="11" customWidth="1"/>
    <col min="2817" max="2817" width="31.5546875" style="11" customWidth="1"/>
    <col min="2818" max="2818" width="13.88671875" style="11" customWidth="1"/>
    <col min="2819" max="2819" width="19.109375" style="11" customWidth="1"/>
    <col min="2820" max="2820" width="17.5546875" style="11" customWidth="1"/>
    <col min="2821" max="2821" width="14.6640625" style="11" customWidth="1"/>
    <col min="2822" max="3071" width="8.109375" style="11" customWidth="1"/>
    <col min="3072" max="3072" width="8.6640625" style="11" customWidth="1"/>
    <col min="3073" max="3073" width="31.5546875" style="11" customWidth="1"/>
    <col min="3074" max="3074" width="13.88671875" style="11" customWidth="1"/>
    <col min="3075" max="3075" width="19.109375" style="11" customWidth="1"/>
    <col min="3076" max="3076" width="17.5546875" style="11" customWidth="1"/>
    <col min="3077" max="3077" width="14.6640625" style="11" customWidth="1"/>
    <col min="3078" max="3327" width="8.109375" style="11" customWidth="1"/>
    <col min="3328" max="3328" width="8.6640625" style="11" customWidth="1"/>
    <col min="3329" max="3329" width="31.5546875" style="11" customWidth="1"/>
    <col min="3330" max="3330" width="13.88671875" style="11" customWidth="1"/>
    <col min="3331" max="3331" width="19.109375" style="11" customWidth="1"/>
    <col min="3332" max="3332" width="17.5546875" style="11" customWidth="1"/>
    <col min="3333" max="3333" width="14.6640625" style="11" customWidth="1"/>
    <col min="3334" max="3583" width="8.109375" style="11" customWidth="1"/>
    <col min="3584" max="3584" width="8.6640625" style="11" customWidth="1"/>
    <col min="3585" max="3585" width="31.5546875" style="11" customWidth="1"/>
    <col min="3586" max="3586" width="13.88671875" style="11" customWidth="1"/>
    <col min="3587" max="3587" width="19.109375" style="11" customWidth="1"/>
    <col min="3588" max="3588" width="17.5546875" style="11" customWidth="1"/>
    <col min="3589" max="3589" width="14.6640625" style="11" customWidth="1"/>
    <col min="3590" max="3839" width="8.109375" style="11" customWidth="1"/>
    <col min="3840" max="3840" width="8.6640625" style="11" customWidth="1"/>
    <col min="3841" max="3841" width="31.5546875" style="11" customWidth="1"/>
    <col min="3842" max="3842" width="13.88671875" style="11" customWidth="1"/>
    <col min="3843" max="3843" width="19.109375" style="11" customWidth="1"/>
    <col min="3844" max="3844" width="17.5546875" style="11" customWidth="1"/>
    <col min="3845" max="3845" width="14.6640625" style="11" customWidth="1"/>
    <col min="3846" max="4095" width="8.109375" style="11" customWidth="1"/>
    <col min="4096" max="4096" width="8.6640625" style="11" customWidth="1"/>
    <col min="4097" max="4097" width="31.5546875" style="11" customWidth="1"/>
    <col min="4098" max="4098" width="13.88671875" style="11" customWidth="1"/>
    <col min="4099" max="4099" width="19.109375" style="11" customWidth="1"/>
    <col min="4100" max="4100" width="17.5546875" style="11" customWidth="1"/>
    <col min="4101" max="4101" width="14.6640625" style="11" customWidth="1"/>
    <col min="4102" max="4351" width="8.109375" style="11" customWidth="1"/>
    <col min="4352" max="4352" width="8.6640625" style="11" customWidth="1"/>
    <col min="4353" max="4353" width="31.5546875" style="11" customWidth="1"/>
    <col min="4354" max="4354" width="13.88671875" style="11" customWidth="1"/>
    <col min="4355" max="4355" width="19.109375" style="11" customWidth="1"/>
    <col min="4356" max="4356" width="17.5546875" style="11" customWidth="1"/>
    <col min="4357" max="4357" width="14.6640625" style="11" customWidth="1"/>
    <col min="4358" max="4607" width="8.109375" style="11" customWidth="1"/>
    <col min="4608" max="4608" width="8.6640625" style="11" customWidth="1"/>
    <col min="4609" max="4609" width="31.5546875" style="11" customWidth="1"/>
    <col min="4610" max="4610" width="13.88671875" style="11" customWidth="1"/>
    <col min="4611" max="4611" width="19.109375" style="11" customWidth="1"/>
    <col min="4612" max="4612" width="17.5546875" style="11" customWidth="1"/>
    <col min="4613" max="4613" width="14.6640625" style="11" customWidth="1"/>
    <col min="4614" max="4863" width="8.109375" style="11" customWidth="1"/>
    <col min="4864" max="4864" width="8.6640625" style="11" customWidth="1"/>
    <col min="4865" max="4865" width="31.5546875" style="11" customWidth="1"/>
    <col min="4866" max="4866" width="13.88671875" style="11" customWidth="1"/>
    <col min="4867" max="4867" width="19.109375" style="11" customWidth="1"/>
    <col min="4868" max="4868" width="17.5546875" style="11" customWidth="1"/>
    <col min="4869" max="4869" width="14.6640625" style="11" customWidth="1"/>
    <col min="4870" max="5119" width="8.109375" style="11" customWidth="1"/>
    <col min="5120" max="5120" width="8.6640625" style="11" customWidth="1"/>
    <col min="5121" max="5121" width="31.5546875" style="11" customWidth="1"/>
    <col min="5122" max="5122" width="13.88671875" style="11" customWidth="1"/>
    <col min="5123" max="5123" width="19.109375" style="11" customWidth="1"/>
    <col min="5124" max="5124" width="17.5546875" style="11" customWidth="1"/>
    <col min="5125" max="5125" width="14.6640625" style="11" customWidth="1"/>
    <col min="5126" max="5375" width="8.109375" style="11" customWidth="1"/>
    <col min="5376" max="5376" width="8.6640625" style="11" customWidth="1"/>
    <col min="5377" max="5377" width="31.5546875" style="11" customWidth="1"/>
    <col min="5378" max="5378" width="13.88671875" style="11" customWidth="1"/>
    <col min="5379" max="5379" width="19.109375" style="11" customWidth="1"/>
    <col min="5380" max="5380" width="17.5546875" style="11" customWidth="1"/>
    <col min="5381" max="5381" width="14.6640625" style="11" customWidth="1"/>
    <col min="5382" max="5631" width="8.109375" style="11" customWidth="1"/>
    <col min="5632" max="5632" width="8.6640625" style="11" customWidth="1"/>
    <col min="5633" max="5633" width="31.5546875" style="11" customWidth="1"/>
    <col min="5634" max="5634" width="13.88671875" style="11" customWidth="1"/>
    <col min="5635" max="5635" width="19.109375" style="11" customWidth="1"/>
    <col min="5636" max="5636" width="17.5546875" style="11" customWidth="1"/>
    <col min="5637" max="5637" width="14.6640625" style="11" customWidth="1"/>
    <col min="5638" max="5887" width="8.109375" style="11" customWidth="1"/>
    <col min="5888" max="5888" width="8.6640625" style="11" customWidth="1"/>
    <col min="5889" max="5889" width="31.5546875" style="11" customWidth="1"/>
    <col min="5890" max="5890" width="13.88671875" style="11" customWidth="1"/>
    <col min="5891" max="5891" width="19.109375" style="11" customWidth="1"/>
    <col min="5892" max="5892" width="17.5546875" style="11" customWidth="1"/>
    <col min="5893" max="5893" width="14.6640625" style="11" customWidth="1"/>
    <col min="5894" max="6143" width="8.109375" style="11" customWidth="1"/>
    <col min="6144" max="6144" width="8.6640625" style="11" customWidth="1"/>
    <col min="6145" max="6145" width="31.5546875" style="11" customWidth="1"/>
    <col min="6146" max="6146" width="13.88671875" style="11" customWidth="1"/>
    <col min="6147" max="6147" width="19.109375" style="11" customWidth="1"/>
    <col min="6148" max="6148" width="17.5546875" style="11" customWidth="1"/>
    <col min="6149" max="6149" width="14.6640625" style="11" customWidth="1"/>
    <col min="6150" max="6399" width="8.109375" style="11" customWidth="1"/>
    <col min="6400" max="6400" width="8.6640625" style="11" customWidth="1"/>
    <col min="6401" max="6401" width="31.5546875" style="11" customWidth="1"/>
    <col min="6402" max="6402" width="13.88671875" style="11" customWidth="1"/>
    <col min="6403" max="6403" width="19.109375" style="11" customWidth="1"/>
    <col min="6404" max="6404" width="17.5546875" style="11" customWidth="1"/>
    <col min="6405" max="6405" width="14.6640625" style="11" customWidth="1"/>
    <col min="6406" max="6655" width="8.109375" style="11" customWidth="1"/>
    <col min="6656" max="6656" width="8.6640625" style="11" customWidth="1"/>
    <col min="6657" max="6657" width="31.5546875" style="11" customWidth="1"/>
    <col min="6658" max="6658" width="13.88671875" style="11" customWidth="1"/>
    <col min="6659" max="6659" width="19.109375" style="11" customWidth="1"/>
    <col min="6660" max="6660" width="17.5546875" style="11" customWidth="1"/>
    <col min="6661" max="6661" width="14.6640625" style="11" customWidth="1"/>
    <col min="6662" max="6911" width="8.109375" style="11" customWidth="1"/>
    <col min="6912" max="6912" width="8.6640625" style="11" customWidth="1"/>
    <col min="6913" max="6913" width="31.5546875" style="11" customWidth="1"/>
    <col min="6914" max="6914" width="13.88671875" style="11" customWidth="1"/>
    <col min="6915" max="6915" width="19.109375" style="11" customWidth="1"/>
    <col min="6916" max="6916" width="17.5546875" style="11" customWidth="1"/>
    <col min="6917" max="6917" width="14.6640625" style="11" customWidth="1"/>
    <col min="6918" max="7167" width="8.109375" style="11" customWidth="1"/>
    <col min="7168" max="7168" width="8.6640625" style="11" customWidth="1"/>
    <col min="7169" max="7169" width="31.5546875" style="11" customWidth="1"/>
    <col min="7170" max="7170" width="13.88671875" style="11" customWidth="1"/>
    <col min="7171" max="7171" width="19.109375" style="11" customWidth="1"/>
    <col min="7172" max="7172" width="17.5546875" style="11" customWidth="1"/>
    <col min="7173" max="7173" width="14.6640625" style="11" customWidth="1"/>
    <col min="7174" max="7423" width="8.109375" style="11" customWidth="1"/>
    <col min="7424" max="7424" width="8.6640625" style="11" customWidth="1"/>
    <col min="7425" max="7425" width="31.5546875" style="11" customWidth="1"/>
    <col min="7426" max="7426" width="13.88671875" style="11" customWidth="1"/>
    <col min="7427" max="7427" width="19.109375" style="11" customWidth="1"/>
    <col min="7428" max="7428" width="17.5546875" style="11" customWidth="1"/>
    <col min="7429" max="7429" width="14.6640625" style="11" customWidth="1"/>
    <col min="7430" max="7679" width="8.109375" style="11" customWidth="1"/>
    <col min="7680" max="7680" width="8.6640625" style="11" customWidth="1"/>
    <col min="7681" max="7681" width="31.5546875" style="11" customWidth="1"/>
    <col min="7682" max="7682" width="13.88671875" style="11" customWidth="1"/>
    <col min="7683" max="7683" width="19.109375" style="11" customWidth="1"/>
    <col min="7684" max="7684" width="17.5546875" style="11" customWidth="1"/>
    <col min="7685" max="7685" width="14.6640625" style="11" customWidth="1"/>
    <col min="7686" max="7935" width="8.109375" style="11" customWidth="1"/>
    <col min="7936" max="7936" width="8.6640625" style="11" customWidth="1"/>
    <col min="7937" max="7937" width="31.5546875" style="11" customWidth="1"/>
    <col min="7938" max="7938" width="13.88671875" style="11" customWidth="1"/>
    <col min="7939" max="7939" width="19.109375" style="11" customWidth="1"/>
    <col min="7940" max="7940" width="17.5546875" style="11" customWidth="1"/>
    <col min="7941" max="7941" width="14.6640625" style="11" customWidth="1"/>
    <col min="7942" max="8191" width="8.109375" style="11" customWidth="1"/>
    <col min="8192" max="8192" width="8.6640625" style="11" customWidth="1"/>
    <col min="8193" max="8193" width="31.5546875" style="11" customWidth="1"/>
    <col min="8194" max="8194" width="13.88671875" style="11" customWidth="1"/>
    <col min="8195" max="8195" width="19.109375" style="11" customWidth="1"/>
    <col min="8196" max="8196" width="17.5546875" style="11" customWidth="1"/>
    <col min="8197" max="8197" width="14.6640625" style="11" customWidth="1"/>
    <col min="8198" max="8447" width="8.109375" style="11" customWidth="1"/>
    <col min="8448" max="8448" width="8.6640625" style="11" customWidth="1"/>
    <col min="8449" max="8449" width="31.5546875" style="11" customWidth="1"/>
    <col min="8450" max="8450" width="13.88671875" style="11" customWidth="1"/>
    <col min="8451" max="8451" width="19.109375" style="11" customWidth="1"/>
    <col min="8452" max="8452" width="17.5546875" style="11" customWidth="1"/>
    <col min="8453" max="8453" width="14.6640625" style="11" customWidth="1"/>
    <col min="8454" max="8703" width="8.109375" style="11" customWidth="1"/>
    <col min="8704" max="8704" width="8.6640625" style="11" customWidth="1"/>
    <col min="8705" max="8705" width="31.5546875" style="11" customWidth="1"/>
    <col min="8706" max="8706" width="13.88671875" style="11" customWidth="1"/>
    <col min="8707" max="8707" width="19.109375" style="11" customWidth="1"/>
    <col min="8708" max="8708" width="17.5546875" style="11" customWidth="1"/>
    <col min="8709" max="8709" width="14.6640625" style="11" customWidth="1"/>
    <col min="8710" max="8959" width="8.109375" style="11" customWidth="1"/>
    <col min="8960" max="8960" width="8.6640625" style="11" customWidth="1"/>
    <col min="8961" max="8961" width="31.5546875" style="11" customWidth="1"/>
    <col min="8962" max="8962" width="13.88671875" style="11" customWidth="1"/>
    <col min="8963" max="8963" width="19.109375" style="11" customWidth="1"/>
    <col min="8964" max="8964" width="17.5546875" style="11" customWidth="1"/>
    <col min="8965" max="8965" width="14.6640625" style="11" customWidth="1"/>
    <col min="8966" max="9215" width="8.109375" style="11" customWidth="1"/>
    <col min="9216" max="9216" width="8.6640625" style="11" customWidth="1"/>
    <col min="9217" max="9217" width="31.5546875" style="11" customWidth="1"/>
    <col min="9218" max="9218" width="13.88671875" style="11" customWidth="1"/>
    <col min="9219" max="9219" width="19.109375" style="11" customWidth="1"/>
    <col min="9220" max="9220" width="17.5546875" style="11" customWidth="1"/>
    <col min="9221" max="9221" width="14.6640625" style="11" customWidth="1"/>
    <col min="9222" max="9471" width="8.109375" style="11" customWidth="1"/>
    <col min="9472" max="9472" width="8.6640625" style="11" customWidth="1"/>
    <col min="9473" max="9473" width="31.5546875" style="11" customWidth="1"/>
    <col min="9474" max="9474" width="13.88671875" style="11" customWidth="1"/>
    <col min="9475" max="9475" width="19.109375" style="11" customWidth="1"/>
    <col min="9476" max="9476" width="17.5546875" style="11" customWidth="1"/>
    <col min="9477" max="9477" width="14.6640625" style="11" customWidth="1"/>
    <col min="9478" max="9727" width="8.109375" style="11" customWidth="1"/>
    <col min="9728" max="9728" width="8.6640625" style="11" customWidth="1"/>
    <col min="9729" max="9729" width="31.5546875" style="11" customWidth="1"/>
    <col min="9730" max="9730" width="13.88671875" style="11" customWidth="1"/>
    <col min="9731" max="9731" width="19.109375" style="11" customWidth="1"/>
    <col min="9732" max="9732" width="17.5546875" style="11" customWidth="1"/>
    <col min="9733" max="9733" width="14.6640625" style="11" customWidth="1"/>
    <col min="9734" max="9983" width="8.109375" style="11" customWidth="1"/>
    <col min="9984" max="9984" width="8.6640625" style="11" customWidth="1"/>
    <col min="9985" max="9985" width="31.5546875" style="11" customWidth="1"/>
    <col min="9986" max="9986" width="13.88671875" style="11" customWidth="1"/>
    <col min="9987" max="9987" width="19.109375" style="11" customWidth="1"/>
    <col min="9988" max="9988" width="17.5546875" style="11" customWidth="1"/>
    <col min="9989" max="9989" width="14.6640625" style="11" customWidth="1"/>
    <col min="9990" max="10239" width="8.109375" style="11" customWidth="1"/>
    <col min="10240" max="10240" width="8.6640625" style="11" customWidth="1"/>
    <col min="10241" max="10241" width="31.5546875" style="11" customWidth="1"/>
    <col min="10242" max="10242" width="13.88671875" style="11" customWidth="1"/>
    <col min="10243" max="10243" width="19.109375" style="11" customWidth="1"/>
    <col min="10244" max="10244" width="17.5546875" style="11" customWidth="1"/>
    <col min="10245" max="10245" width="14.6640625" style="11" customWidth="1"/>
    <col min="10246" max="10495" width="8.109375" style="11" customWidth="1"/>
    <col min="10496" max="10496" width="8.6640625" style="11" customWidth="1"/>
    <col min="10497" max="10497" width="31.5546875" style="11" customWidth="1"/>
    <col min="10498" max="10498" width="13.88671875" style="11" customWidth="1"/>
    <col min="10499" max="10499" width="19.109375" style="11" customWidth="1"/>
    <col min="10500" max="10500" width="17.5546875" style="11" customWidth="1"/>
    <col min="10501" max="10501" width="14.6640625" style="11" customWidth="1"/>
    <col min="10502" max="10751" width="8.109375" style="11" customWidth="1"/>
    <col min="10752" max="10752" width="8.6640625" style="11" customWidth="1"/>
    <col min="10753" max="10753" width="31.5546875" style="11" customWidth="1"/>
    <col min="10754" max="10754" width="13.88671875" style="11" customWidth="1"/>
    <col min="10755" max="10755" width="19.109375" style="11" customWidth="1"/>
    <col min="10756" max="10756" width="17.5546875" style="11" customWidth="1"/>
    <col min="10757" max="10757" width="14.6640625" style="11" customWidth="1"/>
    <col min="10758" max="11007" width="8.109375" style="11" customWidth="1"/>
    <col min="11008" max="11008" width="8.6640625" style="11" customWidth="1"/>
    <col min="11009" max="11009" width="31.5546875" style="11" customWidth="1"/>
    <col min="11010" max="11010" width="13.88671875" style="11" customWidth="1"/>
    <col min="11011" max="11011" width="19.109375" style="11" customWidth="1"/>
    <col min="11012" max="11012" width="17.5546875" style="11" customWidth="1"/>
    <col min="11013" max="11013" width="14.6640625" style="11" customWidth="1"/>
    <col min="11014" max="11263" width="8.109375" style="11" customWidth="1"/>
    <col min="11264" max="11264" width="8.6640625" style="11" customWidth="1"/>
    <col min="11265" max="11265" width="31.5546875" style="11" customWidth="1"/>
    <col min="11266" max="11266" width="13.88671875" style="11" customWidth="1"/>
    <col min="11267" max="11267" width="19.109375" style="11" customWidth="1"/>
    <col min="11268" max="11268" width="17.5546875" style="11" customWidth="1"/>
    <col min="11269" max="11269" width="14.6640625" style="11" customWidth="1"/>
    <col min="11270" max="11519" width="8.109375" style="11" customWidth="1"/>
    <col min="11520" max="11520" width="8.6640625" style="11" customWidth="1"/>
    <col min="11521" max="11521" width="31.5546875" style="11" customWidth="1"/>
    <col min="11522" max="11522" width="13.88671875" style="11" customWidth="1"/>
    <col min="11523" max="11523" width="19.109375" style="11" customWidth="1"/>
    <col min="11524" max="11524" width="17.5546875" style="11" customWidth="1"/>
    <col min="11525" max="11525" width="14.6640625" style="11" customWidth="1"/>
    <col min="11526" max="11775" width="8.109375" style="11" customWidth="1"/>
    <col min="11776" max="11776" width="8.6640625" style="11" customWidth="1"/>
    <col min="11777" max="11777" width="31.5546875" style="11" customWidth="1"/>
    <col min="11778" max="11778" width="13.88671875" style="11" customWidth="1"/>
    <col min="11779" max="11779" width="19.109375" style="11" customWidth="1"/>
    <col min="11780" max="11780" width="17.5546875" style="11" customWidth="1"/>
    <col min="11781" max="11781" width="14.6640625" style="11" customWidth="1"/>
    <col min="11782" max="12031" width="8.109375" style="11" customWidth="1"/>
    <col min="12032" max="12032" width="8.6640625" style="11" customWidth="1"/>
    <col min="12033" max="12033" width="31.5546875" style="11" customWidth="1"/>
    <col min="12034" max="12034" width="13.88671875" style="11" customWidth="1"/>
    <col min="12035" max="12035" width="19.109375" style="11" customWidth="1"/>
    <col min="12036" max="12036" width="17.5546875" style="11" customWidth="1"/>
    <col min="12037" max="12037" width="14.6640625" style="11" customWidth="1"/>
    <col min="12038" max="12287" width="8.109375" style="11" customWidth="1"/>
    <col min="12288" max="12288" width="8.6640625" style="11" customWidth="1"/>
    <col min="12289" max="12289" width="31.5546875" style="11" customWidth="1"/>
    <col min="12290" max="12290" width="13.88671875" style="11" customWidth="1"/>
    <col min="12291" max="12291" width="19.109375" style="11" customWidth="1"/>
    <col min="12292" max="12292" width="17.5546875" style="11" customWidth="1"/>
    <col min="12293" max="12293" width="14.6640625" style="11" customWidth="1"/>
    <col min="12294" max="12543" width="8.109375" style="11" customWidth="1"/>
    <col min="12544" max="12544" width="8.6640625" style="11" customWidth="1"/>
    <col min="12545" max="12545" width="31.5546875" style="11" customWidth="1"/>
    <col min="12546" max="12546" width="13.88671875" style="11" customWidth="1"/>
    <col min="12547" max="12547" width="19.109375" style="11" customWidth="1"/>
    <col min="12548" max="12548" width="17.5546875" style="11" customWidth="1"/>
    <col min="12549" max="12549" width="14.6640625" style="11" customWidth="1"/>
    <col min="12550" max="12799" width="8.109375" style="11" customWidth="1"/>
    <col min="12800" max="12800" width="8.6640625" style="11" customWidth="1"/>
    <col min="12801" max="12801" width="31.5546875" style="11" customWidth="1"/>
    <col min="12802" max="12802" width="13.88671875" style="11" customWidth="1"/>
    <col min="12803" max="12803" width="19.109375" style="11" customWidth="1"/>
    <col min="12804" max="12804" width="17.5546875" style="11" customWidth="1"/>
    <col min="12805" max="12805" width="14.6640625" style="11" customWidth="1"/>
    <col min="12806" max="13055" width="8.109375" style="11" customWidth="1"/>
    <col min="13056" max="13056" width="8.6640625" style="11" customWidth="1"/>
    <col min="13057" max="13057" width="31.5546875" style="11" customWidth="1"/>
    <col min="13058" max="13058" width="13.88671875" style="11" customWidth="1"/>
    <col min="13059" max="13059" width="19.109375" style="11" customWidth="1"/>
    <col min="13060" max="13060" width="17.5546875" style="11" customWidth="1"/>
    <col min="13061" max="13061" width="14.6640625" style="11" customWidth="1"/>
    <col min="13062" max="13311" width="8.109375" style="11" customWidth="1"/>
    <col min="13312" max="13312" width="8.6640625" style="11" customWidth="1"/>
    <col min="13313" max="13313" width="31.5546875" style="11" customWidth="1"/>
    <col min="13314" max="13314" width="13.88671875" style="11" customWidth="1"/>
    <col min="13315" max="13315" width="19.109375" style="11" customWidth="1"/>
    <col min="13316" max="13316" width="17.5546875" style="11" customWidth="1"/>
    <col min="13317" max="13317" width="14.6640625" style="11" customWidth="1"/>
    <col min="13318" max="13567" width="8.109375" style="11" customWidth="1"/>
    <col min="13568" max="13568" width="8.6640625" style="11" customWidth="1"/>
    <col min="13569" max="13569" width="31.5546875" style="11" customWidth="1"/>
    <col min="13570" max="13570" width="13.88671875" style="11" customWidth="1"/>
    <col min="13571" max="13571" width="19.109375" style="11" customWidth="1"/>
    <col min="13572" max="13572" width="17.5546875" style="11" customWidth="1"/>
    <col min="13573" max="13573" width="14.6640625" style="11" customWidth="1"/>
    <col min="13574" max="13823" width="8.109375" style="11" customWidth="1"/>
    <col min="13824" max="13824" width="8.6640625" style="11" customWidth="1"/>
    <col min="13825" max="13825" width="31.5546875" style="11" customWidth="1"/>
    <col min="13826" max="13826" width="13.88671875" style="11" customWidth="1"/>
    <col min="13827" max="13827" width="19.109375" style="11" customWidth="1"/>
    <col min="13828" max="13828" width="17.5546875" style="11" customWidth="1"/>
    <col min="13829" max="13829" width="14.6640625" style="11" customWidth="1"/>
    <col min="13830" max="14079" width="8.109375" style="11" customWidth="1"/>
    <col min="14080" max="14080" width="8.6640625" style="11" customWidth="1"/>
    <col min="14081" max="14081" width="31.5546875" style="11" customWidth="1"/>
    <col min="14082" max="14082" width="13.88671875" style="11" customWidth="1"/>
    <col min="14083" max="14083" width="19.109375" style="11" customWidth="1"/>
    <col min="14084" max="14084" width="17.5546875" style="11" customWidth="1"/>
    <col min="14085" max="14085" width="14.6640625" style="11" customWidth="1"/>
    <col min="14086" max="14335" width="8.109375" style="11" customWidth="1"/>
    <col min="14336" max="14336" width="8.6640625" style="11" customWidth="1"/>
    <col min="14337" max="14337" width="31.5546875" style="11" customWidth="1"/>
    <col min="14338" max="14338" width="13.88671875" style="11" customWidth="1"/>
    <col min="14339" max="14339" width="19.109375" style="11" customWidth="1"/>
    <col min="14340" max="14340" width="17.5546875" style="11" customWidth="1"/>
    <col min="14341" max="14341" width="14.6640625" style="11" customWidth="1"/>
    <col min="14342" max="14591" width="8.109375" style="11" customWidth="1"/>
    <col min="14592" max="14592" width="8.6640625" style="11" customWidth="1"/>
    <col min="14593" max="14593" width="31.5546875" style="11" customWidth="1"/>
    <col min="14594" max="14594" width="13.88671875" style="11" customWidth="1"/>
    <col min="14595" max="14595" width="19.109375" style="11" customWidth="1"/>
    <col min="14596" max="14596" width="17.5546875" style="11" customWidth="1"/>
    <col min="14597" max="14597" width="14.6640625" style="11" customWidth="1"/>
    <col min="14598" max="14847" width="8.109375" style="11" customWidth="1"/>
    <col min="14848" max="14848" width="8.6640625" style="11" customWidth="1"/>
    <col min="14849" max="14849" width="31.5546875" style="11" customWidth="1"/>
    <col min="14850" max="14850" width="13.88671875" style="11" customWidth="1"/>
    <col min="14851" max="14851" width="19.109375" style="11" customWidth="1"/>
    <col min="14852" max="14852" width="17.5546875" style="11" customWidth="1"/>
    <col min="14853" max="14853" width="14.6640625" style="11" customWidth="1"/>
    <col min="14854" max="15103" width="8.109375" style="11" customWidth="1"/>
    <col min="15104" max="15104" width="8.6640625" style="11" customWidth="1"/>
    <col min="15105" max="15105" width="31.5546875" style="11" customWidth="1"/>
    <col min="15106" max="15106" width="13.88671875" style="11" customWidth="1"/>
    <col min="15107" max="15107" width="19.109375" style="11" customWidth="1"/>
    <col min="15108" max="15108" width="17.5546875" style="11" customWidth="1"/>
    <col min="15109" max="15109" width="14.6640625" style="11" customWidth="1"/>
    <col min="15110" max="15359" width="8.109375" style="11" customWidth="1"/>
    <col min="15360" max="15360" width="8.6640625" style="11" customWidth="1"/>
    <col min="15361" max="15361" width="31.5546875" style="11" customWidth="1"/>
    <col min="15362" max="15362" width="13.88671875" style="11" customWidth="1"/>
    <col min="15363" max="15363" width="19.109375" style="11" customWidth="1"/>
    <col min="15364" max="15364" width="17.5546875" style="11" customWidth="1"/>
    <col min="15365" max="15365" width="14.6640625" style="11" customWidth="1"/>
    <col min="15366" max="15615" width="8.109375" style="11" customWidth="1"/>
    <col min="15616" max="15616" width="8.6640625" style="11" customWidth="1"/>
    <col min="15617" max="15617" width="31.5546875" style="11" customWidth="1"/>
    <col min="15618" max="15618" width="13.88671875" style="11" customWidth="1"/>
    <col min="15619" max="15619" width="19.109375" style="11" customWidth="1"/>
    <col min="15620" max="15620" width="17.5546875" style="11" customWidth="1"/>
    <col min="15621" max="15621" width="14.6640625" style="11" customWidth="1"/>
    <col min="15622" max="15871" width="8.109375" style="11" customWidth="1"/>
    <col min="15872" max="15872" width="8.6640625" style="11" customWidth="1"/>
    <col min="15873" max="15873" width="31.5546875" style="11" customWidth="1"/>
    <col min="15874" max="15874" width="13.88671875" style="11" customWidth="1"/>
    <col min="15875" max="15875" width="19.109375" style="11" customWidth="1"/>
    <col min="15876" max="15876" width="17.5546875" style="11" customWidth="1"/>
    <col min="15877" max="15877" width="14.6640625" style="11" customWidth="1"/>
    <col min="15878" max="16127" width="8.109375" style="11" customWidth="1"/>
    <col min="16128" max="16128" width="8.6640625" style="11" customWidth="1"/>
    <col min="16129" max="16129" width="31.5546875" style="11" customWidth="1"/>
    <col min="16130" max="16130" width="13.88671875" style="11" customWidth="1"/>
    <col min="16131" max="16131" width="19.109375" style="11" customWidth="1"/>
    <col min="16132" max="16132" width="17.5546875" style="11" customWidth="1"/>
    <col min="16133" max="16133" width="14.6640625" style="11" customWidth="1"/>
    <col min="16134" max="16384" width="8.109375" style="11" customWidth="1"/>
  </cols>
  <sheetData>
    <row r="1" spans="1:5" s="147" customFormat="1" ht="23.25" customHeight="1" x14ac:dyDescent="0.3">
      <c r="A1" s="225"/>
      <c r="B1" s="225"/>
      <c r="C1" s="225"/>
      <c r="D1" s="225"/>
      <c r="E1" s="225"/>
    </row>
    <row r="2" spans="1:5" s="147" customFormat="1" ht="13.8" x14ac:dyDescent="0.3">
      <c r="A2" s="225" t="s">
        <v>307</v>
      </c>
      <c r="B2" s="225"/>
      <c r="C2" s="225"/>
      <c r="D2" s="225"/>
      <c r="E2" s="225"/>
    </row>
    <row r="3" spans="1:5" s="147" customFormat="1" ht="15.75" customHeight="1" x14ac:dyDescent="0.3">
      <c r="B3" s="225" t="s">
        <v>373</v>
      </c>
      <c r="C3" s="225"/>
      <c r="D3" s="225"/>
      <c r="E3" s="225"/>
    </row>
    <row r="4" spans="1:5" s="147" customFormat="1" ht="13.8" x14ac:dyDescent="0.3">
      <c r="A4" s="226" t="s">
        <v>308</v>
      </c>
      <c r="B4" s="226"/>
      <c r="C4" s="226"/>
      <c r="D4" s="226"/>
      <c r="E4" s="226"/>
    </row>
    <row r="5" spans="1:5" s="147" customFormat="1" ht="13.8" x14ac:dyDescent="0.3">
      <c r="A5" s="226" t="s">
        <v>309</v>
      </c>
      <c r="B5" s="226"/>
      <c r="C5" s="226"/>
      <c r="D5" s="226"/>
      <c r="E5" s="226"/>
    </row>
    <row r="6" spans="1:5" s="147" customFormat="1" ht="26.25" customHeight="1" x14ac:dyDescent="0.3">
      <c r="A6" s="225" t="s">
        <v>310</v>
      </c>
      <c r="B6" s="225"/>
      <c r="C6" s="225"/>
      <c r="D6" s="225"/>
      <c r="E6" s="147" t="s">
        <v>386</v>
      </c>
    </row>
    <row r="7" spans="1:5" s="147" customFormat="1" ht="13.8" x14ac:dyDescent="0.3">
      <c r="A7" s="225"/>
      <c r="B7" s="225"/>
      <c r="C7" s="225"/>
      <c r="D7" s="225"/>
      <c r="E7" s="225"/>
    </row>
    <row r="8" spans="1:5" s="147" customFormat="1" ht="28.5" customHeight="1" x14ac:dyDescent="0.3">
      <c r="A8" s="227" t="s">
        <v>374</v>
      </c>
      <c r="B8" s="227"/>
      <c r="C8" s="227"/>
      <c r="D8" s="227"/>
      <c r="E8" s="227"/>
    </row>
    <row r="9" spans="1:5" s="147" customFormat="1" ht="29.25" customHeight="1" x14ac:dyDescent="0.3">
      <c r="A9" s="227" t="s">
        <v>312</v>
      </c>
      <c r="B9" s="227"/>
      <c r="C9" s="227"/>
      <c r="D9" s="227"/>
      <c r="E9" s="227"/>
    </row>
    <row r="10" spans="1:5" s="147" customFormat="1" ht="30" customHeight="1" x14ac:dyDescent="0.3">
      <c r="A10" s="227" t="s">
        <v>313</v>
      </c>
      <c r="B10" s="227"/>
      <c r="C10" s="227"/>
      <c r="D10" s="227"/>
      <c r="E10" s="227"/>
    </row>
    <row r="11" spans="1:5" s="147" customFormat="1" ht="30" customHeight="1" x14ac:dyDescent="0.3">
      <c r="A11" s="227" t="s">
        <v>314</v>
      </c>
      <c r="B11" s="227"/>
      <c r="C11" s="227"/>
      <c r="D11" s="227"/>
      <c r="E11" s="227"/>
    </row>
    <row r="12" spans="1:5" s="147" customFormat="1" ht="29.25" customHeight="1" x14ac:dyDescent="0.3">
      <c r="A12" s="227" t="s">
        <v>315</v>
      </c>
      <c r="B12" s="227"/>
      <c r="C12" s="227"/>
      <c r="D12" s="227"/>
      <c r="E12" s="227"/>
    </row>
    <row r="13" spans="1:5" s="147" customFormat="1" ht="28.5" customHeight="1" x14ac:dyDescent="0.3">
      <c r="A13" s="227" t="s">
        <v>316</v>
      </c>
      <c r="B13" s="227"/>
      <c r="C13" s="227"/>
      <c r="D13" s="227"/>
      <c r="E13" s="227"/>
    </row>
    <row r="14" spans="1:5" s="147" customFormat="1" ht="15.75" customHeight="1" x14ac:dyDescent="0.3">
      <c r="A14" s="225"/>
      <c r="B14" s="225"/>
      <c r="C14" s="225"/>
      <c r="D14" s="225"/>
      <c r="E14" s="225"/>
    </row>
    <row r="15" spans="1:5" s="147" customFormat="1" ht="110.4" x14ac:dyDescent="0.3">
      <c r="A15" s="148" t="s">
        <v>2</v>
      </c>
      <c r="B15" s="149" t="s">
        <v>318</v>
      </c>
      <c r="C15" s="149" t="s">
        <v>0</v>
      </c>
      <c r="D15" s="149" t="s">
        <v>317</v>
      </c>
      <c r="E15" s="149" t="s">
        <v>1</v>
      </c>
    </row>
    <row r="16" spans="1:5" s="147" customFormat="1" ht="13.8" x14ac:dyDescent="0.3">
      <c r="A16" s="152" t="s">
        <v>8</v>
      </c>
      <c r="B16" s="150"/>
      <c r="C16" s="150"/>
      <c r="D16" s="150"/>
      <c r="E16" s="150"/>
    </row>
    <row r="17" spans="1:5" s="147" customFormat="1" ht="13.8" x14ac:dyDescent="0.3">
      <c r="A17" s="148" t="s">
        <v>52</v>
      </c>
      <c r="B17" s="151" t="s">
        <v>21</v>
      </c>
      <c r="C17" s="151" t="s">
        <v>11</v>
      </c>
      <c r="D17" s="151">
        <v>0.13</v>
      </c>
      <c r="E17" s="151">
        <v>5900.23</v>
      </c>
    </row>
    <row r="18" spans="1:5" s="147" customFormat="1" ht="27.6" x14ac:dyDescent="0.3">
      <c r="A18" s="152" t="s">
        <v>319</v>
      </c>
      <c r="B18" s="150"/>
      <c r="C18" s="150"/>
      <c r="D18" s="150"/>
      <c r="E18" s="150"/>
    </row>
    <row r="19" spans="1:5" s="147" customFormat="1" ht="13.8" x14ac:dyDescent="0.3">
      <c r="A19" s="148" t="s">
        <v>87</v>
      </c>
      <c r="B19" s="151" t="s">
        <v>22</v>
      </c>
      <c r="C19" s="151" t="s">
        <v>12</v>
      </c>
      <c r="D19" s="151">
        <f>E19</f>
        <v>185.21</v>
      </c>
      <c r="E19" s="151">
        <v>185.21</v>
      </c>
    </row>
    <row r="20" spans="1:5" s="147" customFormat="1" ht="13.8" x14ac:dyDescent="0.3">
      <c r="A20" s="148" t="s">
        <v>387</v>
      </c>
      <c r="B20" s="151" t="s">
        <v>22</v>
      </c>
      <c r="C20" s="151" t="s">
        <v>12</v>
      </c>
      <c r="D20" s="151">
        <f t="shared" ref="D20:D33" si="0">E20</f>
        <v>30209.4</v>
      </c>
      <c r="E20" s="151">
        <v>30209.4</v>
      </c>
    </row>
    <row r="21" spans="1:5" s="147" customFormat="1" ht="27.6" x14ac:dyDescent="0.3">
      <c r="A21" s="148" t="s">
        <v>222</v>
      </c>
      <c r="B21" s="151" t="s">
        <v>22</v>
      </c>
      <c r="C21" s="151" t="s">
        <v>96</v>
      </c>
      <c r="D21" s="151">
        <f t="shared" si="0"/>
        <v>1294.43</v>
      </c>
      <c r="E21" s="151">
        <v>1294.43</v>
      </c>
    </row>
    <row r="22" spans="1:5" s="147" customFormat="1" ht="27.6" x14ac:dyDescent="0.3">
      <c r="A22" s="148" t="s">
        <v>388</v>
      </c>
      <c r="B22" s="151" t="s">
        <v>22</v>
      </c>
      <c r="C22" s="151" t="s">
        <v>96</v>
      </c>
      <c r="D22" s="151">
        <f t="shared" si="0"/>
        <v>1153.26</v>
      </c>
      <c r="E22" s="151">
        <v>1153.26</v>
      </c>
    </row>
    <row r="23" spans="1:5" s="147" customFormat="1" ht="27.6" x14ac:dyDescent="0.3">
      <c r="A23" s="148" t="s">
        <v>125</v>
      </c>
      <c r="B23" s="151">
        <v>0.01</v>
      </c>
      <c r="C23" s="151" t="s">
        <v>17</v>
      </c>
      <c r="D23" s="151">
        <f>E23/B23</f>
        <v>41887</v>
      </c>
      <c r="E23" s="151">
        <v>418.87</v>
      </c>
    </row>
    <row r="24" spans="1:5" s="147" customFormat="1" ht="13.8" x14ac:dyDescent="0.3">
      <c r="A24" s="148" t="s">
        <v>320</v>
      </c>
      <c r="B24" s="151" t="s">
        <v>301</v>
      </c>
      <c r="C24" s="151" t="s">
        <v>12</v>
      </c>
      <c r="D24" s="151">
        <f t="shared" si="0"/>
        <v>165206.5</v>
      </c>
      <c r="E24" s="151">
        <v>165206.5</v>
      </c>
    </row>
    <row r="25" spans="1:5" s="147" customFormat="1" ht="13.8" x14ac:dyDescent="0.3">
      <c r="A25" s="148" t="s">
        <v>321</v>
      </c>
      <c r="B25" s="151" t="s">
        <v>301</v>
      </c>
      <c r="C25" s="151" t="s">
        <v>12</v>
      </c>
      <c r="D25" s="151">
        <f t="shared" si="0"/>
        <v>3706.42</v>
      </c>
      <c r="E25" s="151">
        <v>3706.42</v>
      </c>
    </row>
    <row r="26" spans="1:5" s="147" customFormat="1" ht="13.8" x14ac:dyDescent="0.3">
      <c r="A26" s="152" t="s">
        <v>123</v>
      </c>
      <c r="B26" s="150"/>
      <c r="C26" s="150"/>
      <c r="D26" s="151"/>
      <c r="E26" s="150"/>
    </row>
    <row r="27" spans="1:5" s="147" customFormat="1" ht="13.8" x14ac:dyDescent="0.3">
      <c r="A27" s="148" t="s">
        <v>233</v>
      </c>
      <c r="B27" s="151" t="s">
        <v>22</v>
      </c>
      <c r="C27" s="151" t="s">
        <v>11</v>
      </c>
      <c r="D27" s="151">
        <f t="shared" si="0"/>
        <v>22654.18</v>
      </c>
      <c r="E27" s="151">
        <v>22654.18</v>
      </c>
    </row>
    <row r="28" spans="1:5" s="147" customFormat="1" ht="13.8" x14ac:dyDescent="0.3">
      <c r="A28" s="152" t="s">
        <v>389</v>
      </c>
      <c r="B28" s="150"/>
      <c r="C28" s="150"/>
      <c r="D28" s="151"/>
      <c r="E28" s="150"/>
    </row>
    <row r="29" spans="1:5" s="147" customFormat="1" ht="13.8" x14ac:dyDescent="0.3">
      <c r="A29" s="148" t="s">
        <v>216</v>
      </c>
      <c r="B29" s="151" t="s">
        <v>298</v>
      </c>
      <c r="C29" s="151" t="s">
        <v>13</v>
      </c>
      <c r="D29" s="151">
        <f t="shared" si="0"/>
        <v>500</v>
      </c>
      <c r="E29" s="151">
        <v>500</v>
      </c>
    </row>
    <row r="30" spans="1:5" s="147" customFormat="1" ht="27.6" x14ac:dyDescent="0.3">
      <c r="A30" s="152" t="s">
        <v>89</v>
      </c>
      <c r="B30" s="150"/>
      <c r="C30" s="150"/>
      <c r="D30" s="151"/>
      <c r="E30" s="150"/>
    </row>
    <row r="31" spans="1:5" s="147" customFormat="1" ht="27.6" x14ac:dyDescent="0.3">
      <c r="A31" s="148" t="s">
        <v>236</v>
      </c>
      <c r="B31" s="151" t="s">
        <v>22</v>
      </c>
      <c r="C31" s="151" t="s">
        <v>11</v>
      </c>
      <c r="D31" s="151">
        <f t="shared" si="0"/>
        <v>99953.25</v>
      </c>
      <c r="E31" s="151">
        <v>99953.25</v>
      </c>
    </row>
    <row r="32" spans="1:5" s="147" customFormat="1" ht="13.8" x14ac:dyDescent="0.3">
      <c r="A32" s="152" t="s">
        <v>237</v>
      </c>
      <c r="B32" s="150"/>
      <c r="C32" s="150"/>
      <c r="D32" s="151"/>
      <c r="E32" s="150"/>
    </row>
    <row r="33" spans="1:5" s="147" customFormat="1" ht="13.8" x14ac:dyDescent="0.3">
      <c r="A33" s="148" t="s">
        <v>238</v>
      </c>
      <c r="B33" s="151" t="s">
        <v>298</v>
      </c>
      <c r="C33" s="151" t="s">
        <v>324</v>
      </c>
      <c r="D33" s="151">
        <f t="shared" si="0"/>
        <v>12750</v>
      </c>
      <c r="E33" s="151">
        <v>12750</v>
      </c>
    </row>
    <row r="34" spans="1:5" s="147" customFormat="1" ht="27.6" x14ac:dyDescent="0.3">
      <c r="A34" s="152" t="s">
        <v>325</v>
      </c>
      <c r="B34" s="150"/>
      <c r="C34" s="150"/>
      <c r="D34" s="150"/>
      <c r="E34" s="150"/>
    </row>
    <row r="35" spans="1:5" s="147" customFormat="1" ht="13.8" x14ac:dyDescent="0.3">
      <c r="A35" s="148" t="s">
        <v>390</v>
      </c>
      <c r="B35" s="151">
        <v>1</v>
      </c>
      <c r="C35" s="151" t="s">
        <v>15</v>
      </c>
      <c r="D35" s="151">
        <f>E35/B35</f>
        <v>724.61</v>
      </c>
      <c r="E35" s="151">
        <v>724.61</v>
      </c>
    </row>
    <row r="36" spans="1:5" s="147" customFormat="1" ht="27.6" x14ac:dyDescent="0.3">
      <c r="A36" s="148" t="s">
        <v>391</v>
      </c>
      <c r="B36" s="151" t="s">
        <v>22</v>
      </c>
      <c r="C36" s="151" t="s">
        <v>16</v>
      </c>
      <c r="D36" s="151">
        <f>E36</f>
        <v>4975.72</v>
      </c>
      <c r="E36" s="151">
        <v>4975.72</v>
      </c>
    </row>
    <row r="37" spans="1:5" s="147" customFormat="1" ht="13.8" x14ac:dyDescent="0.3">
      <c r="A37" s="148" t="s">
        <v>268</v>
      </c>
      <c r="B37" s="151">
        <v>2</v>
      </c>
      <c r="C37" s="151" t="s">
        <v>13</v>
      </c>
      <c r="D37" s="151">
        <f t="shared" ref="D37:D96" si="1">E37/B37</f>
        <v>1276.855</v>
      </c>
      <c r="E37" s="151">
        <v>2553.71</v>
      </c>
    </row>
    <row r="38" spans="1:5" s="147" customFormat="1" ht="27.6" x14ac:dyDescent="0.3">
      <c r="A38" s="148" t="s">
        <v>392</v>
      </c>
      <c r="B38" s="151">
        <v>1</v>
      </c>
      <c r="C38" s="151" t="s">
        <v>13</v>
      </c>
      <c r="D38" s="151">
        <f t="shared" si="1"/>
        <v>208.53</v>
      </c>
      <c r="E38" s="151">
        <v>208.53</v>
      </c>
    </row>
    <row r="39" spans="1:5" s="147" customFormat="1" ht="13.8" x14ac:dyDescent="0.3">
      <c r="A39" s="148" t="s">
        <v>393</v>
      </c>
      <c r="B39" s="151">
        <v>2</v>
      </c>
      <c r="C39" s="151" t="s">
        <v>13</v>
      </c>
      <c r="D39" s="151">
        <f t="shared" si="1"/>
        <v>502.34</v>
      </c>
      <c r="E39" s="151">
        <v>1004.68</v>
      </c>
    </row>
    <row r="40" spans="1:5" s="147" customFormat="1" ht="13.8" x14ac:dyDescent="0.3">
      <c r="A40" s="148" t="s">
        <v>328</v>
      </c>
      <c r="B40" s="151">
        <v>1</v>
      </c>
      <c r="C40" s="151" t="s">
        <v>13</v>
      </c>
      <c r="D40" s="151">
        <f t="shared" si="1"/>
        <v>380.92</v>
      </c>
      <c r="E40" s="151">
        <v>380.92</v>
      </c>
    </row>
    <row r="41" spans="1:5" s="147" customFormat="1" ht="27.6" x14ac:dyDescent="0.3">
      <c r="A41" s="148" t="s">
        <v>394</v>
      </c>
      <c r="B41" s="151">
        <v>1</v>
      </c>
      <c r="C41" s="151" t="s">
        <v>13</v>
      </c>
      <c r="D41" s="151">
        <f t="shared" si="1"/>
        <v>453.41</v>
      </c>
      <c r="E41" s="151">
        <v>453.41</v>
      </c>
    </row>
    <row r="42" spans="1:5" s="147" customFormat="1" ht="13.8" x14ac:dyDescent="0.3">
      <c r="A42" s="148" t="s">
        <v>271</v>
      </c>
      <c r="B42" s="151">
        <v>1</v>
      </c>
      <c r="C42" s="151" t="s">
        <v>13</v>
      </c>
      <c r="D42" s="151">
        <f t="shared" si="1"/>
        <v>980</v>
      </c>
      <c r="E42" s="151">
        <v>980</v>
      </c>
    </row>
    <row r="43" spans="1:5" s="147" customFormat="1" ht="13.8" x14ac:dyDescent="0.3">
      <c r="A43" s="148" t="s">
        <v>395</v>
      </c>
      <c r="B43" s="151">
        <v>2</v>
      </c>
      <c r="C43" s="151" t="s">
        <v>242</v>
      </c>
      <c r="D43" s="151">
        <f t="shared" si="1"/>
        <v>101.655</v>
      </c>
      <c r="E43" s="151">
        <v>203.31</v>
      </c>
    </row>
    <row r="44" spans="1:5" s="147" customFormat="1" ht="13.8" x14ac:dyDescent="0.3">
      <c r="A44" s="148" t="s">
        <v>55</v>
      </c>
      <c r="B44" s="151">
        <v>1</v>
      </c>
      <c r="C44" s="151" t="s">
        <v>14</v>
      </c>
      <c r="D44" s="151">
        <f t="shared" si="1"/>
        <v>1012.36</v>
      </c>
      <c r="E44" s="151">
        <v>1012.36</v>
      </c>
    </row>
    <row r="45" spans="1:5" s="147" customFormat="1" ht="13.8" x14ac:dyDescent="0.3">
      <c r="A45" s="148" t="s">
        <v>434</v>
      </c>
      <c r="B45" s="151">
        <v>1</v>
      </c>
      <c r="C45" s="151" t="s">
        <v>242</v>
      </c>
      <c r="D45" s="151">
        <f t="shared" si="1"/>
        <v>935.32</v>
      </c>
      <c r="E45" s="151">
        <v>935.32</v>
      </c>
    </row>
    <row r="46" spans="1:5" s="147" customFormat="1" ht="13.8" x14ac:dyDescent="0.3">
      <c r="A46" s="148" t="s">
        <v>396</v>
      </c>
      <c r="B46" s="151">
        <v>0.17</v>
      </c>
      <c r="C46" s="151" t="s">
        <v>16</v>
      </c>
      <c r="D46" s="151">
        <f t="shared" si="1"/>
        <v>1813.705882352941</v>
      </c>
      <c r="E46" s="151">
        <v>308.33</v>
      </c>
    </row>
    <row r="47" spans="1:5" s="147" customFormat="1" ht="27.6" x14ac:dyDescent="0.3">
      <c r="A47" s="148" t="s">
        <v>397</v>
      </c>
      <c r="B47" s="151">
        <v>0.1</v>
      </c>
      <c r="C47" s="151" t="s">
        <v>16</v>
      </c>
      <c r="D47" s="151">
        <f t="shared" si="1"/>
        <v>4465.7999999999993</v>
      </c>
      <c r="E47" s="151">
        <v>446.58</v>
      </c>
    </row>
    <row r="48" spans="1:5" s="147" customFormat="1" ht="13.8" x14ac:dyDescent="0.3">
      <c r="A48" s="148" t="s">
        <v>69</v>
      </c>
      <c r="B48" s="151">
        <v>0.11</v>
      </c>
      <c r="C48" s="151" t="s">
        <v>70</v>
      </c>
      <c r="D48" s="151">
        <f t="shared" si="1"/>
        <v>30590.727272727272</v>
      </c>
      <c r="E48" s="151">
        <v>3364.98</v>
      </c>
    </row>
    <row r="49" spans="1:5" s="147" customFormat="1" ht="27.6" x14ac:dyDescent="0.3">
      <c r="A49" s="148" t="s">
        <v>56</v>
      </c>
      <c r="B49" s="151">
        <v>4.9109999999999996</v>
      </c>
      <c r="C49" s="151" t="s">
        <v>16</v>
      </c>
      <c r="D49" s="151">
        <f t="shared" si="1"/>
        <v>2008.7639991855024</v>
      </c>
      <c r="E49" s="151">
        <v>9865.0400000000009</v>
      </c>
    </row>
    <row r="50" spans="1:5" s="147" customFormat="1" ht="13.8" x14ac:dyDescent="0.3">
      <c r="A50" s="148" t="s">
        <v>398</v>
      </c>
      <c r="B50" s="151">
        <v>0.01</v>
      </c>
      <c r="C50" s="151" t="s">
        <v>17</v>
      </c>
      <c r="D50" s="151">
        <f t="shared" si="1"/>
        <v>30144</v>
      </c>
      <c r="E50" s="151">
        <v>301.44</v>
      </c>
    </row>
    <row r="51" spans="1:5" s="147" customFormat="1" ht="13.8" x14ac:dyDescent="0.3">
      <c r="A51" s="148" t="s">
        <v>83</v>
      </c>
      <c r="B51" s="151">
        <v>0.14000000000000001</v>
      </c>
      <c r="C51" s="151" t="s">
        <v>15</v>
      </c>
      <c r="D51" s="151">
        <f t="shared" si="1"/>
        <v>17428.999999999996</v>
      </c>
      <c r="E51" s="151">
        <v>2440.06</v>
      </c>
    </row>
    <row r="52" spans="1:5" s="147" customFormat="1" ht="27.6" x14ac:dyDescent="0.3">
      <c r="A52" s="148" t="s">
        <v>59</v>
      </c>
      <c r="B52" s="151">
        <v>7</v>
      </c>
      <c r="C52" s="151" t="s">
        <v>18</v>
      </c>
      <c r="D52" s="151">
        <f t="shared" si="1"/>
        <v>244.73857142857145</v>
      </c>
      <c r="E52" s="151">
        <v>1713.17</v>
      </c>
    </row>
    <row r="53" spans="1:5" s="147" customFormat="1" ht="13.8" x14ac:dyDescent="0.3">
      <c r="A53" s="148" t="s">
        <v>399</v>
      </c>
      <c r="B53" s="151">
        <v>1</v>
      </c>
      <c r="C53" s="151" t="s">
        <v>242</v>
      </c>
      <c r="D53" s="151">
        <f t="shared" si="1"/>
        <v>81.48</v>
      </c>
      <c r="E53" s="151">
        <v>81.48</v>
      </c>
    </row>
    <row r="54" spans="1:5" s="147" customFormat="1" ht="13.8" x14ac:dyDescent="0.3">
      <c r="A54" s="148" t="s">
        <v>400</v>
      </c>
      <c r="B54" s="151">
        <v>1</v>
      </c>
      <c r="C54" s="151" t="s">
        <v>13</v>
      </c>
      <c r="D54" s="151">
        <f t="shared" si="1"/>
        <v>198.99</v>
      </c>
      <c r="E54" s="151">
        <v>198.99</v>
      </c>
    </row>
    <row r="55" spans="1:5" s="147" customFormat="1" ht="13.8" x14ac:dyDescent="0.3">
      <c r="A55" s="148" t="s">
        <v>338</v>
      </c>
      <c r="B55" s="151">
        <v>1</v>
      </c>
      <c r="C55" s="151" t="s">
        <v>13</v>
      </c>
      <c r="D55" s="151">
        <f t="shared" si="1"/>
        <v>7235.04</v>
      </c>
      <c r="E55" s="151">
        <v>7235.04</v>
      </c>
    </row>
    <row r="56" spans="1:5" s="147" customFormat="1" ht="13.8" x14ac:dyDescent="0.3">
      <c r="A56" s="148" t="s">
        <v>78</v>
      </c>
      <c r="B56" s="151">
        <v>1</v>
      </c>
      <c r="C56" s="151" t="s">
        <v>14</v>
      </c>
      <c r="D56" s="151">
        <f t="shared" si="1"/>
        <v>20848.97</v>
      </c>
      <c r="E56" s="130">
        <v>20848.97</v>
      </c>
    </row>
    <row r="57" spans="1:5" s="147" customFormat="1" ht="27.6" x14ac:dyDescent="0.3">
      <c r="A57" s="148" t="s">
        <v>340</v>
      </c>
      <c r="B57" s="151">
        <v>1</v>
      </c>
      <c r="C57" s="151" t="s">
        <v>19</v>
      </c>
      <c r="D57" s="151">
        <f t="shared" si="1"/>
        <v>868.12</v>
      </c>
      <c r="E57" s="151">
        <v>868.12</v>
      </c>
    </row>
    <row r="58" spans="1:5" s="147" customFormat="1" ht="13.8" x14ac:dyDescent="0.3">
      <c r="A58" s="148" t="s">
        <v>341</v>
      </c>
      <c r="B58" s="151">
        <v>0.01</v>
      </c>
      <c r="C58" s="151" t="s">
        <v>19</v>
      </c>
      <c r="D58" s="151">
        <f t="shared" si="1"/>
        <v>30424</v>
      </c>
      <c r="E58" s="151">
        <v>304.24</v>
      </c>
    </row>
    <row r="59" spans="1:5" s="147" customFormat="1" ht="13.8" x14ac:dyDescent="0.3">
      <c r="A59" s="148" t="s">
        <v>256</v>
      </c>
      <c r="B59" s="151">
        <v>1</v>
      </c>
      <c r="C59" s="151" t="s">
        <v>255</v>
      </c>
      <c r="D59" s="151">
        <f t="shared" si="1"/>
        <v>301.23</v>
      </c>
      <c r="E59" s="151">
        <v>301.23</v>
      </c>
    </row>
    <row r="60" spans="1:5" s="147" customFormat="1" ht="13.8" x14ac:dyDescent="0.3">
      <c r="A60" s="148" t="s">
        <v>61</v>
      </c>
      <c r="B60" s="151">
        <v>37</v>
      </c>
      <c r="C60" s="151" t="s">
        <v>19</v>
      </c>
      <c r="D60" s="151">
        <f t="shared" si="1"/>
        <v>301.78000000000003</v>
      </c>
      <c r="E60" s="151">
        <v>11165.86</v>
      </c>
    </row>
    <row r="61" spans="1:5" s="147" customFormat="1" ht="27.6" x14ac:dyDescent="0.3">
      <c r="A61" s="152" t="s">
        <v>342</v>
      </c>
      <c r="B61" s="150"/>
      <c r="C61" s="150"/>
      <c r="D61" s="151"/>
      <c r="E61" s="150"/>
    </row>
    <row r="62" spans="1:5" s="147" customFormat="1" ht="13.8" x14ac:dyDescent="0.3">
      <c r="A62" s="148" t="s">
        <v>401</v>
      </c>
      <c r="B62" s="151">
        <v>0.01</v>
      </c>
      <c r="C62" s="151" t="s">
        <v>17</v>
      </c>
      <c r="D62" s="151">
        <f t="shared" si="1"/>
        <v>34929</v>
      </c>
      <c r="E62" s="151">
        <v>349.29</v>
      </c>
    </row>
    <row r="63" spans="1:5" s="147" customFormat="1" ht="13.8" x14ac:dyDescent="0.3">
      <c r="A63" s="148" t="s">
        <v>402</v>
      </c>
      <c r="B63" s="151">
        <v>1</v>
      </c>
      <c r="C63" s="151" t="s">
        <v>13</v>
      </c>
      <c r="D63" s="151">
        <f t="shared" si="1"/>
        <v>1238.32</v>
      </c>
      <c r="E63" s="151">
        <v>1238.32</v>
      </c>
    </row>
    <row r="64" spans="1:5" s="147" customFormat="1" ht="13.8" x14ac:dyDescent="0.3">
      <c r="A64" s="148" t="s">
        <v>403</v>
      </c>
      <c r="B64" s="151">
        <v>1</v>
      </c>
      <c r="C64" s="151" t="s">
        <v>13</v>
      </c>
      <c r="D64" s="151">
        <f t="shared" si="1"/>
        <v>2917.89</v>
      </c>
      <c r="E64" s="151">
        <v>2917.89</v>
      </c>
    </row>
    <row r="65" spans="1:5" s="147" customFormat="1" ht="13.8" x14ac:dyDescent="0.3">
      <c r="A65" s="148" t="s">
        <v>158</v>
      </c>
      <c r="B65" s="151">
        <v>13.375</v>
      </c>
      <c r="C65" s="151" t="s">
        <v>159</v>
      </c>
      <c r="D65" s="151">
        <f t="shared" si="1"/>
        <v>134.33570093457945</v>
      </c>
      <c r="E65" s="151">
        <v>1796.74</v>
      </c>
    </row>
    <row r="66" spans="1:5" s="147" customFormat="1" ht="13.8" x14ac:dyDescent="0.3">
      <c r="A66" s="148" t="s">
        <v>160</v>
      </c>
      <c r="B66" s="151">
        <v>0.24099999999999999</v>
      </c>
      <c r="C66" s="151" t="s">
        <v>15</v>
      </c>
      <c r="D66" s="151">
        <f t="shared" si="1"/>
        <v>641.99170124481327</v>
      </c>
      <c r="E66" s="151">
        <v>154.72</v>
      </c>
    </row>
    <row r="67" spans="1:5" s="147" customFormat="1" ht="27.6" x14ac:dyDescent="0.3">
      <c r="A67" s="148" t="s">
        <v>404</v>
      </c>
      <c r="B67" s="151">
        <v>0.15</v>
      </c>
      <c r="C67" s="151" t="s">
        <v>12</v>
      </c>
      <c r="D67" s="151">
        <f t="shared" si="1"/>
        <v>389.86666666666667</v>
      </c>
      <c r="E67" s="151">
        <v>58.48</v>
      </c>
    </row>
    <row r="68" spans="1:5" s="147" customFormat="1" ht="13.8" x14ac:dyDescent="0.3">
      <c r="A68" s="148" t="s">
        <v>120</v>
      </c>
      <c r="B68" s="151">
        <v>5.7000000000000002E-2</v>
      </c>
      <c r="C68" s="151" t="s">
        <v>96</v>
      </c>
      <c r="D68" s="151">
        <f t="shared" si="1"/>
        <v>22177.192982456138</v>
      </c>
      <c r="E68" s="151">
        <v>1264.0999999999999</v>
      </c>
    </row>
    <row r="69" spans="1:5" s="147" customFormat="1" ht="27.6" x14ac:dyDescent="0.3">
      <c r="A69" s="148" t="s">
        <v>405</v>
      </c>
      <c r="B69" s="151">
        <v>5.0000000000000001E-3</v>
      </c>
      <c r="C69" s="151" t="s">
        <v>96</v>
      </c>
      <c r="D69" s="151">
        <f t="shared" si="1"/>
        <v>46006</v>
      </c>
      <c r="E69" s="151">
        <v>230.03</v>
      </c>
    </row>
    <row r="70" spans="1:5" s="147" customFormat="1" ht="27.6" x14ac:dyDescent="0.3">
      <c r="A70" s="148" t="s">
        <v>391</v>
      </c>
      <c r="B70" s="151" t="s">
        <v>22</v>
      </c>
      <c r="C70" s="151" t="s">
        <v>16</v>
      </c>
      <c r="D70" s="151">
        <f>E70</f>
        <v>4205.6099999999997</v>
      </c>
      <c r="E70" s="151">
        <v>4205.6099999999997</v>
      </c>
    </row>
    <row r="71" spans="1:5" s="147" customFormat="1" ht="13.8" x14ac:dyDescent="0.3">
      <c r="A71" s="148" t="s">
        <v>406</v>
      </c>
      <c r="B71" s="151">
        <v>0.01</v>
      </c>
      <c r="C71" s="151" t="s">
        <v>17</v>
      </c>
      <c r="D71" s="151">
        <f t="shared" si="1"/>
        <v>25847.000000000004</v>
      </c>
      <c r="E71" s="151">
        <v>258.47000000000003</v>
      </c>
    </row>
    <row r="72" spans="1:5" s="147" customFormat="1" ht="13.8" x14ac:dyDescent="0.3">
      <c r="A72" s="148" t="s">
        <v>407</v>
      </c>
      <c r="B72" s="151">
        <v>7.8</v>
      </c>
      <c r="C72" s="151" t="s">
        <v>159</v>
      </c>
      <c r="D72" s="151">
        <f t="shared" si="1"/>
        <v>133.7820512820513</v>
      </c>
      <c r="E72" s="151">
        <v>1043.5</v>
      </c>
    </row>
    <row r="73" spans="1:5" s="147" customFormat="1" ht="13.8" x14ac:dyDescent="0.3">
      <c r="A73" s="148" t="s">
        <v>408</v>
      </c>
      <c r="B73" s="151">
        <v>0.06</v>
      </c>
      <c r="C73" s="151" t="s">
        <v>17</v>
      </c>
      <c r="D73" s="151">
        <f t="shared" si="1"/>
        <v>4395.5000000000009</v>
      </c>
      <c r="E73" s="151">
        <v>263.73</v>
      </c>
    </row>
    <row r="74" spans="1:5" s="147" customFormat="1" ht="27.6" x14ac:dyDescent="0.3">
      <c r="A74" s="148" t="s">
        <v>409</v>
      </c>
      <c r="B74" s="151">
        <v>5.0000000000000001E-3</v>
      </c>
      <c r="C74" s="151" t="s">
        <v>96</v>
      </c>
      <c r="D74" s="151">
        <f t="shared" si="1"/>
        <v>24090</v>
      </c>
      <c r="E74" s="151">
        <v>120.45</v>
      </c>
    </row>
    <row r="75" spans="1:5" s="147" customFormat="1" ht="27.6" x14ac:dyDescent="0.3">
      <c r="A75" s="148" t="s">
        <v>410</v>
      </c>
      <c r="B75" s="151">
        <v>0.1</v>
      </c>
      <c r="C75" s="151" t="s">
        <v>411</v>
      </c>
      <c r="D75" s="151">
        <f t="shared" si="1"/>
        <v>17018.3</v>
      </c>
      <c r="E75" s="151">
        <v>1701.83</v>
      </c>
    </row>
    <row r="76" spans="1:5" s="147" customFormat="1" ht="27.6" x14ac:dyDescent="0.3">
      <c r="A76" s="148" t="s">
        <v>284</v>
      </c>
      <c r="B76" s="151">
        <v>1</v>
      </c>
      <c r="C76" s="151" t="s">
        <v>13</v>
      </c>
      <c r="D76" s="151">
        <f t="shared" si="1"/>
        <v>444.81</v>
      </c>
      <c r="E76" s="151">
        <v>444.81</v>
      </c>
    </row>
    <row r="77" spans="1:5" s="147" customFormat="1" ht="27.6" x14ac:dyDescent="0.3">
      <c r="A77" s="148" t="s">
        <v>287</v>
      </c>
      <c r="B77" s="151">
        <v>3.78</v>
      </c>
      <c r="C77" s="151" t="s">
        <v>12</v>
      </c>
      <c r="D77" s="151">
        <f t="shared" si="1"/>
        <v>314.0846560846561</v>
      </c>
      <c r="E77" s="151">
        <v>1187.24</v>
      </c>
    </row>
    <row r="78" spans="1:5" s="147" customFormat="1" ht="27.6" x14ac:dyDescent="0.3">
      <c r="A78" s="148" t="s">
        <v>412</v>
      </c>
      <c r="B78" s="151">
        <v>3.0000000000000001E-3</v>
      </c>
      <c r="C78" s="151" t="s">
        <v>96</v>
      </c>
      <c r="D78" s="151">
        <f t="shared" si="1"/>
        <v>130303.33333333334</v>
      </c>
      <c r="E78" s="151">
        <v>390.91</v>
      </c>
    </row>
    <row r="79" spans="1:5" s="147" customFormat="1" ht="13.8" x14ac:dyDescent="0.3">
      <c r="A79" s="148" t="s">
        <v>413</v>
      </c>
      <c r="B79" s="151">
        <v>7.0000000000000001E-3</v>
      </c>
      <c r="C79" s="151" t="s">
        <v>96</v>
      </c>
      <c r="D79" s="151">
        <f t="shared" si="1"/>
        <v>22657.142857142855</v>
      </c>
      <c r="E79" s="151">
        <v>158.6</v>
      </c>
    </row>
    <row r="80" spans="1:5" s="147" customFormat="1" ht="27.6" x14ac:dyDescent="0.3">
      <c r="A80" s="148" t="s">
        <v>414</v>
      </c>
      <c r="B80" s="151">
        <v>3.9</v>
      </c>
      <c r="C80" s="151" t="s">
        <v>12</v>
      </c>
      <c r="D80" s="151">
        <f t="shared" si="1"/>
        <v>1035.3435897435897</v>
      </c>
      <c r="E80" s="151">
        <v>4037.84</v>
      </c>
    </row>
    <row r="81" spans="1:5" s="147" customFormat="1" ht="27.6" x14ac:dyDescent="0.3">
      <c r="A81" s="148" t="s">
        <v>415</v>
      </c>
      <c r="B81" s="151">
        <v>4.32</v>
      </c>
      <c r="C81" s="151" t="s">
        <v>12</v>
      </c>
      <c r="D81" s="151">
        <f t="shared" si="1"/>
        <v>966.58796296296282</v>
      </c>
      <c r="E81" s="151">
        <v>4175.66</v>
      </c>
    </row>
    <row r="82" spans="1:5" s="147" customFormat="1" ht="13.8" x14ac:dyDescent="0.3">
      <c r="A82" s="148" t="s">
        <v>416</v>
      </c>
      <c r="B82" s="151">
        <v>0.55000000000000004</v>
      </c>
      <c r="C82" s="151" t="s">
        <v>12</v>
      </c>
      <c r="D82" s="151">
        <f t="shared" si="1"/>
        <v>1047.7090909090909</v>
      </c>
      <c r="E82" s="151">
        <v>576.24</v>
      </c>
    </row>
    <row r="83" spans="1:5" s="147" customFormat="1" ht="13.8" x14ac:dyDescent="0.3">
      <c r="A83" s="148" t="s">
        <v>417</v>
      </c>
      <c r="B83" s="151">
        <v>7</v>
      </c>
      <c r="C83" s="151" t="s">
        <v>15</v>
      </c>
      <c r="D83" s="151">
        <f t="shared" si="1"/>
        <v>2794.8757142857144</v>
      </c>
      <c r="E83" s="151">
        <v>19564.13</v>
      </c>
    </row>
    <row r="84" spans="1:5" s="147" customFormat="1" ht="13.8" x14ac:dyDescent="0.3">
      <c r="A84" s="148" t="s">
        <v>418</v>
      </c>
      <c r="B84" s="151">
        <v>1E-3</v>
      </c>
      <c r="C84" s="151" t="s">
        <v>96</v>
      </c>
      <c r="D84" s="151">
        <f t="shared" si="1"/>
        <v>90590</v>
      </c>
      <c r="E84" s="151">
        <v>90.59</v>
      </c>
    </row>
    <row r="85" spans="1:5" s="147" customFormat="1" ht="13.8" x14ac:dyDescent="0.3">
      <c r="A85" s="148" t="s">
        <v>419</v>
      </c>
      <c r="B85" s="151">
        <v>0.01</v>
      </c>
      <c r="C85" s="151" t="s">
        <v>17</v>
      </c>
      <c r="D85" s="151">
        <f t="shared" si="1"/>
        <v>48111</v>
      </c>
      <c r="E85" s="151">
        <v>481.11</v>
      </c>
    </row>
    <row r="86" spans="1:5" s="147" customFormat="1" ht="13.8" x14ac:dyDescent="0.3">
      <c r="A86" s="148" t="s">
        <v>420</v>
      </c>
      <c r="B86" s="151">
        <v>0.01</v>
      </c>
      <c r="C86" s="151" t="s">
        <v>17</v>
      </c>
      <c r="D86" s="151">
        <f t="shared" si="1"/>
        <v>16494</v>
      </c>
      <c r="E86" s="151">
        <v>164.94</v>
      </c>
    </row>
    <row r="87" spans="1:5" s="147" customFormat="1" ht="27.6" x14ac:dyDescent="0.3">
      <c r="A87" s="148" t="s">
        <v>421</v>
      </c>
      <c r="B87" s="151">
        <v>1.0999999999999999E-2</v>
      </c>
      <c r="C87" s="151" t="s">
        <v>15</v>
      </c>
      <c r="D87" s="151">
        <f t="shared" si="1"/>
        <v>44206.36363636364</v>
      </c>
      <c r="E87" s="151">
        <v>486.27</v>
      </c>
    </row>
    <row r="88" spans="1:5" s="147" customFormat="1" ht="13.8" x14ac:dyDescent="0.3">
      <c r="A88" s="148" t="s">
        <v>138</v>
      </c>
      <c r="B88" s="151">
        <v>0.13</v>
      </c>
      <c r="C88" s="151" t="s">
        <v>96</v>
      </c>
      <c r="D88" s="151">
        <f t="shared" si="1"/>
        <v>21644.153846153844</v>
      </c>
      <c r="E88" s="151">
        <v>2813.74</v>
      </c>
    </row>
    <row r="89" spans="1:5" s="147" customFormat="1" ht="13.8" x14ac:dyDescent="0.3">
      <c r="A89" s="148" t="s">
        <v>422</v>
      </c>
      <c r="B89" s="151">
        <v>7</v>
      </c>
      <c r="C89" s="151" t="s">
        <v>13</v>
      </c>
      <c r="D89" s="151">
        <f t="shared" si="1"/>
        <v>2075.8885714285711</v>
      </c>
      <c r="E89" s="151">
        <v>14531.22</v>
      </c>
    </row>
    <row r="90" spans="1:5" s="147" customFormat="1" ht="13.8" x14ac:dyDescent="0.3">
      <c r="A90" s="148" t="s">
        <v>423</v>
      </c>
      <c r="B90" s="151">
        <v>0.1</v>
      </c>
      <c r="C90" s="151" t="s">
        <v>111</v>
      </c>
      <c r="D90" s="151">
        <f t="shared" si="1"/>
        <v>2250.3999999999996</v>
      </c>
      <c r="E90" s="151">
        <v>225.04</v>
      </c>
    </row>
    <row r="91" spans="1:5" s="147" customFormat="1" ht="27.6" x14ac:dyDescent="0.3">
      <c r="A91" s="148" t="s">
        <v>62</v>
      </c>
      <c r="B91" s="151">
        <v>2.4300000000000002</v>
      </c>
      <c r="C91" s="151" t="s">
        <v>16</v>
      </c>
      <c r="D91" s="151">
        <f t="shared" si="1"/>
        <v>2025.5679012345679</v>
      </c>
      <c r="E91" s="151">
        <v>4922.13</v>
      </c>
    </row>
    <row r="92" spans="1:5" s="147" customFormat="1" ht="27.6" x14ac:dyDescent="0.3">
      <c r="A92" s="148" t="s">
        <v>114</v>
      </c>
      <c r="B92" s="151">
        <v>2.431</v>
      </c>
      <c r="C92" s="151" t="s">
        <v>16</v>
      </c>
      <c r="D92" s="151">
        <f t="shared" si="1"/>
        <v>2007.9925956396546</v>
      </c>
      <c r="E92" s="151">
        <v>4881.43</v>
      </c>
    </row>
    <row r="93" spans="1:5" s="147" customFormat="1" ht="27.6" x14ac:dyDescent="0.3">
      <c r="A93" s="148" t="s">
        <v>263</v>
      </c>
      <c r="B93" s="151" t="s">
        <v>299</v>
      </c>
      <c r="C93" s="151" t="s">
        <v>16</v>
      </c>
      <c r="D93" s="151">
        <f>E93</f>
        <v>18170.349999999999</v>
      </c>
      <c r="E93" s="151">
        <v>18170.349999999999</v>
      </c>
    </row>
    <row r="94" spans="1:5" s="147" customFormat="1" ht="13.8" x14ac:dyDescent="0.3">
      <c r="A94" s="148" t="s">
        <v>117</v>
      </c>
      <c r="B94" s="151">
        <v>0.01</v>
      </c>
      <c r="C94" s="151" t="s">
        <v>110</v>
      </c>
      <c r="D94" s="151">
        <f t="shared" si="1"/>
        <v>29670</v>
      </c>
      <c r="E94" s="151">
        <v>296.7</v>
      </c>
    </row>
    <row r="95" spans="1:5" s="147" customFormat="1" ht="13.8" x14ac:dyDescent="0.3">
      <c r="A95" s="148" t="s">
        <v>424</v>
      </c>
      <c r="B95" s="151">
        <v>0.02</v>
      </c>
      <c r="C95" s="151" t="s">
        <v>110</v>
      </c>
      <c r="D95" s="151">
        <f t="shared" si="1"/>
        <v>34070.5</v>
      </c>
      <c r="E95" s="151">
        <v>681.41</v>
      </c>
    </row>
    <row r="96" spans="1:5" s="147" customFormat="1" ht="13.8" x14ac:dyDescent="0.3">
      <c r="A96" s="148" t="s">
        <v>118</v>
      </c>
      <c r="B96" s="151">
        <v>5.7000000000000002E-2</v>
      </c>
      <c r="C96" s="151" t="s">
        <v>96</v>
      </c>
      <c r="D96" s="151">
        <f t="shared" si="1"/>
        <v>16063.333333333332</v>
      </c>
      <c r="E96" s="151">
        <v>915.61</v>
      </c>
    </row>
    <row r="97" spans="1:5" s="147" customFormat="1" ht="27.6" x14ac:dyDescent="0.3">
      <c r="A97" s="152" t="s">
        <v>73</v>
      </c>
      <c r="B97" s="150"/>
      <c r="C97" s="150"/>
      <c r="D97" s="150"/>
      <c r="E97" s="150"/>
    </row>
    <row r="98" spans="1:5" s="147" customFormat="1" ht="27.6" x14ac:dyDescent="0.3">
      <c r="A98" s="148" t="s">
        <v>74</v>
      </c>
      <c r="B98" s="151" t="s">
        <v>298</v>
      </c>
      <c r="C98" s="151" t="s">
        <v>11</v>
      </c>
      <c r="D98" s="151">
        <f>E98</f>
        <v>23952.880000000001</v>
      </c>
      <c r="E98" s="151">
        <v>23952.880000000001</v>
      </c>
    </row>
    <row r="99" spans="1:5" s="147" customFormat="1" ht="13.8" x14ac:dyDescent="0.3">
      <c r="A99" s="152" t="s">
        <v>84</v>
      </c>
      <c r="B99" s="150"/>
      <c r="C99" s="150"/>
      <c r="D99" s="151"/>
      <c r="E99" s="150"/>
    </row>
    <row r="100" spans="1:5" s="147" customFormat="1" ht="13.8" x14ac:dyDescent="0.3">
      <c r="A100" s="148" t="s">
        <v>85</v>
      </c>
      <c r="B100" s="151" t="s">
        <v>298</v>
      </c>
      <c r="C100" s="151" t="s">
        <v>11</v>
      </c>
      <c r="D100" s="151">
        <f t="shared" ref="D100:D108" si="2">E100</f>
        <v>21600</v>
      </c>
      <c r="E100" s="151">
        <v>21600</v>
      </c>
    </row>
    <row r="101" spans="1:5" s="147" customFormat="1" ht="27.6" x14ac:dyDescent="0.3">
      <c r="A101" s="152" t="s">
        <v>425</v>
      </c>
      <c r="B101" s="150"/>
      <c r="C101" s="150"/>
      <c r="D101" s="151"/>
      <c r="E101" s="150"/>
    </row>
    <row r="102" spans="1:5" s="147" customFormat="1" ht="13.8" x14ac:dyDescent="0.3">
      <c r="A102" s="148" t="s">
        <v>119</v>
      </c>
      <c r="B102" s="151" t="s">
        <v>22</v>
      </c>
      <c r="C102" s="151" t="s">
        <v>11</v>
      </c>
      <c r="D102" s="151">
        <f t="shared" si="2"/>
        <v>3066.2</v>
      </c>
      <c r="E102" s="151">
        <v>3066.2</v>
      </c>
    </row>
    <row r="103" spans="1:5" s="147" customFormat="1" ht="27.6" x14ac:dyDescent="0.3">
      <c r="A103" s="148" t="s">
        <v>426</v>
      </c>
      <c r="B103" s="151" t="s">
        <v>22</v>
      </c>
      <c r="C103" s="151" t="s">
        <v>11</v>
      </c>
      <c r="D103" s="151">
        <f t="shared" si="2"/>
        <v>2042.39</v>
      </c>
      <c r="E103" s="151">
        <v>2042.39</v>
      </c>
    </row>
    <row r="104" spans="1:5" s="147" customFormat="1" ht="13.8" x14ac:dyDescent="0.3">
      <c r="A104" s="152" t="s">
        <v>427</v>
      </c>
      <c r="B104" s="150"/>
      <c r="C104" s="150"/>
      <c r="D104" s="151"/>
      <c r="E104" s="150"/>
    </row>
    <row r="105" spans="1:5" s="147" customFormat="1" ht="13.8" x14ac:dyDescent="0.3">
      <c r="A105" s="148" t="s">
        <v>428</v>
      </c>
      <c r="B105" s="151" t="s">
        <v>299</v>
      </c>
      <c r="C105" s="151" t="s">
        <v>13</v>
      </c>
      <c r="D105" s="151">
        <f t="shared" si="2"/>
        <v>8193.3700000000008</v>
      </c>
      <c r="E105" s="151">
        <v>8193.3700000000008</v>
      </c>
    </row>
    <row r="106" spans="1:5" s="147" customFormat="1" ht="13.8" x14ac:dyDescent="0.3">
      <c r="A106" s="148" t="s">
        <v>429</v>
      </c>
      <c r="B106" s="151" t="s">
        <v>299</v>
      </c>
      <c r="C106" s="151" t="s">
        <v>13</v>
      </c>
      <c r="D106" s="151">
        <f t="shared" si="2"/>
        <v>75713.55</v>
      </c>
      <c r="E106" s="151">
        <v>75713.55</v>
      </c>
    </row>
    <row r="107" spans="1:5" s="147" customFormat="1" ht="13.8" x14ac:dyDescent="0.3">
      <c r="A107" s="148" t="s">
        <v>290</v>
      </c>
      <c r="B107" s="151" t="s">
        <v>299</v>
      </c>
      <c r="C107" s="151" t="s">
        <v>13</v>
      </c>
      <c r="D107" s="151">
        <f t="shared" si="2"/>
        <v>8558.25</v>
      </c>
      <c r="E107" s="151">
        <v>8558.25</v>
      </c>
    </row>
    <row r="108" spans="1:5" s="147" customFormat="1" ht="13.8" x14ac:dyDescent="0.3">
      <c r="A108" s="148" t="s">
        <v>430</v>
      </c>
      <c r="B108" s="151" t="s">
        <v>299</v>
      </c>
      <c r="C108" s="151" t="s">
        <v>13</v>
      </c>
      <c r="D108" s="151">
        <f t="shared" si="2"/>
        <v>8901.36</v>
      </c>
      <c r="E108" s="151">
        <v>8901.36</v>
      </c>
    </row>
    <row r="109" spans="1:5" s="1" customFormat="1" ht="13.8" x14ac:dyDescent="0.25">
      <c r="A109" s="37" t="s">
        <v>10</v>
      </c>
      <c r="B109" s="51"/>
      <c r="C109" s="51"/>
      <c r="D109" s="51"/>
      <c r="E109" s="52"/>
    </row>
    <row r="110" spans="1:5" s="1" customFormat="1" ht="13.8" x14ac:dyDescent="0.25">
      <c r="A110" s="39" t="s">
        <v>65</v>
      </c>
      <c r="B110" s="53" t="s">
        <v>21</v>
      </c>
      <c r="C110" s="53" t="s">
        <v>11</v>
      </c>
      <c r="D110" s="53">
        <f>E110</f>
        <v>66363.497999999963</v>
      </c>
      <c r="E110" s="54">
        <f>SUM(E17:E109)*10%</f>
        <v>66363.497999999963</v>
      </c>
    </row>
    <row r="111" spans="1:5" s="147" customFormat="1" ht="13.8" x14ac:dyDescent="0.3">
      <c r="A111" s="153" t="s">
        <v>24</v>
      </c>
      <c r="B111" s="151"/>
      <c r="C111" s="151"/>
      <c r="D111" s="151"/>
      <c r="E111" s="154">
        <f>SUM(E17:E110)</f>
        <v>729998.47799999965</v>
      </c>
    </row>
    <row r="112" spans="1:5" s="147" customFormat="1" ht="13.8" x14ac:dyDescent="0.3">
      <c r="A112" s="225"/>
      <c r="B112" s="225"/>
      <c r="C112" s="225"/>
      <c r="D112" s="225"/>
      <c r="E112" s="225"/>
    </row>
    <row r="113" spans="1:5" s="147" customFormat="1" ht="13.8" x14ac:dyDescent="0.3">
      <c r="A113" s="225"/>
      <c r="B113" s="225"/>
      <c r="C113" s="225"/>
      <c r="D113" s="225"/>
      <c r="E113" s="225"/>
    </row>
    <row r="114" spans="1:5" s="147" customFormat="1" ht="39.75" customHeight="1" x14ac:dyDescent="0.3">
      <c r="A114" s="227" t="s">
        <v>432</v>
      </c>
      <c r="B114" s="227"/>
      <c r="C114" s="227"/>
      <c r="D114" s="227"/>
      <c r="E114" s="227"/>
    </row>
    <row r="115" spans="1:5" s="147" customFormat="1" ht="27.75" customHeight="1" x14ac:dyDescent="0.3">
      <c r="A115" s="227" t="s">
        <v>369</v>
      </c>
      <c r="B115" s="227"/>
      <c r="C115" s="227"/>
      <c r="D115" s="227"/>
      <c r="E115" s="227"/>
    </row>
    <row r="116" spans="1:5" s="147" customFormat="1" ht="24" customHeight="1" x14ac:dyDescent="0.3">
      <c r="A116" s="227" t="s">
        <v>370</v>
      </c>
      <c r="B116" s="227"/>
      <c r="C116" s="227"/>
      <c r="D116" s="227"/>
      <c r="E116" s="227"/>
    </row>
    <row r="117" spans="1:5" s="147" customFormat="1" ht="30.75" customHeight="1" x14ac:dyDescent="0.3">
      <c r="A117" s="227" t="s">
        <v>371</v>
      </c>
      <c r="B117" s="227"/>
      <c r="C117" s="227"/>
      <c r="D117" s="227"/>
      <c r="E117" s="227"/>
    </row>
    <row r="118" spans="1:5" s="147" customFormat="1" ht="13.8" x14ac:dyDescent="0.3">
      <c r="A118" s="225"/>
      <c r="B118" s="225"/>
      <c r="C118" s="225"/>
      <c r="D118" s="225"/>
      <c r="E118" s="225"/>
    </row>
    <row r="119" spans="1:5" s="147" customFormat="1" ht="24.75" customHeight="1" x14ac:dyDescent="0.3">
      <c r="B119" s="227"/>
      <c r="C119" s="227"/>
      <c r="D119" s="227"/>
      <c r="E119" s="227"/>
    </row>
    <row r="120" spans="1:5" s="147" customFormat="1" ht="18.75" customHeight="1" x14ac:dyDescent="0.3">
      <c r="A120" s="225" t="s">
        <v>431</v>
      </c>
      <c r="B120" s="225"/>
      <c r="C120" s="225"/>
      <c r="D120" s="225"/>
      <c r="E120" s="225"/>
    </row>
    <row r="121" spans="1:5" s="147" customFormat="1" ht="15.75" customHeight="1" x14ac:dyDescent="0.3">
      <c r="A121" s="225" t="s">
        <v>433</v>
      </c>
      <c r="B121" s="225"/>
      <c r="C121" s="225"/>
      <c r="D121" s="225"/>
      <c r="E121" s="225"/>
    </row>
    <row r="122" spans="1:5" s="147" customFormat="1" ht="10.5" customHeight="1" x14ac:dyDescent="0.3">
      <c r="B122" s="225"/>
      <c r="C122" s="225"/>
      <c r="D122" s="225" t="s">
        <v>26</v>
      </c>
      <c r="E122" s="225"/>
    </row>
    <row r="123" spans="1:5" s="147" customFormat="1" ht="13.8" x14ac:dyDescent="0.3">
      <c r="A123" s="225"/>
      <c r="B123" s="225"/>
      <c r="C123" s="225"/>
      <c r="D123" s="225"/>
      <c r="E123" s="225"/>
    </row>
    <row r="124" spans="1:5" s="147" customFormat="1" ht="13.8" x14ac:dyDescent="0.3">
      <c r="A124" s="225" t="s">
        <v>372</v>
      </c>
      <c r="B124" s="225"/>
      <c r="C124" s="225"/>
      <c r="D124" s="225"/>
      <c r="E124" s="225"/>
    </row>
    <row r="125" spans="1:5" s="147" customFormat="1" ht="10.5" customHeight="1" x14ac:dyDescent="0.3">
      <c r="B125" s="225"/>
      <c r="C125" s="225"/>
      <c r="D125" s="225" t="s">
        <v>26</v>
      </c>
      <c r="E125" s="225"/>
    </row>
    <row r="126" spans="1:5" s="147" customFormat="1" ht="11.25" customHeight="1" x14ac:dyDescent="0.3">
      <c r="A126" s="225"/>
      <c r="B126" s="225"/>
      <c r="C126" s="225"/>
      <c r="D126" s="225"/>
      <c r="E126" s="225"/>
    </row>
  </sheetData>
  <mergeCells count="31">
    <mergeCell ref="A123:E123"/>
    <mergeCell ref="A124:E124"/>
    <mergeCell ref="B125:C125"/>
    <mergeCell ref="D125:E125"/>
    <mergeCell ref="A126:E126"/>
    <mergeCell ref="A118:E118"/>
    <mergeCell ref="B119:E119"/>
    <mergeCell ref="A120:E120"/>
    <mergeCell ref="A121:E121"/>
    <mergeCell ref="B122:C122"/>
    <mergeCell ref="D122:E122"/>
    <mergeCell ref="A6:D6"/>
    <mergeCell ref="A7:E7"/>
    <mergeCell ref="A8:E8"/>
    <mergeCell ref="A9:E9"/>
    <mergeCell ref="A117:E117"/>
    <mergeCell ref="A10:E10"/>
    <mergeCell ref="A11:E11"/>
    <mergeCell ref="A12:E12"/>
    <mergeCell ref="A13:E13"/>
    <mergeCell ref="A14:E14"/>
    <mergeCell ref="A112:E112"/>
    <mergeCell ref="A113:E113"/>
    <mergeCell ref="A114:E114"/>
    <mergeCell ref="A115:E115"/>
    <mergeCell ref="A116:E116"/>
    <mergeCell ref="A1:E1"/>
    <mergeCell ref="A2:E2"/>
    <mergeCell ref="B3:E3"/>
    <mergeCell ref="A5:E5"/>
    <mergeCell ref="A4:E4"/>
  </mergeCells>
  <pageMargins left="0.11811023622047245" right="0" top="0.19685039370078741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32" workbookViewId="0">
      <selection activeCell="A28" sqref="A28:XFD28"/>
    </sheetView>
  </sheetViews>
  <sheetFormatPr defaultColWidth="9.109375" defaultRowHeight="14.4" x14ac:dyDescent="0.3"/>
  <cols>
    <col min="1" max="1" width="12.5546875" style="93" customWidth="1"/>
    <col min="2" max="2" width="14.5546875" style="93" customWidth="1"/>
    <col min="3" max="3" width="19.5546875" style="93" customWidth="1"/>
    <col min="4" max="4" width="14.44140625" style="93" customWidth="1"/>
    <col min="5" max="5" width="18.33203125" style="93" customWidth="1"/>
    <col min="6" max="6" width="16.33203125" style="93" customWidth="1"/>
    <col min="7" max="16384" width="9.109375" style="93"/>
  </cols>
  <sheetData>
    <row r="1" spans="1:19" s="59" customFormat="1" ht="35.25" customHeight="1" x14ac:dyDescent="0.35">
      <c r="A1" s="204" t="s">
        <v>472</v>
      </c>
      <c r="B1" s="204"/>
      <c r="C1" s="204"/>
      <c r="D1" s="204"/>
      <c r="E1" s="204"/>
      <c r="F1" s="204"/>
    </row>
    <row r="2" spans="1:19" s="59" customFormat="1" ht="13.8" x14ac:dyDescent="0.25">
      <c r="A2" s="66"/>
      <c r="B2" s="66"/>
      <c r="C2" s="66"/>
      <c r="D2" s="66"/>
      <c r="E2" s="66"/>
      <c r="F2" s="66"/>
    </row>
    <row r="3" spans="1:19" s="59" customFormat="1" ht="19.5" customHeight="1" x14ac:dyDescent="0.25">
      <c r="A3" s="67" t="s">
        <v>473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59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59" customFormat="1" ht="36.75" customHeight="1" x14ac:dyDescent="0.25">
      <c r="A5" s="205" t="s">
        <v>189</v>
      </c>
      <c r="B5" s="205"/>
      <c r="C5" s="205"/>
      <c r="D5" s="205"/>
      <c r="E5" s="205"/>
      <c r="F5" s="205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17" t="s">
        <v>190</v>
      </c>
      <c r="B6" s="117">
        <v>4</v>
      </c>
      <c r="C6" s="117" t="s">
        <v>191</v>
      </c>
      <c r="D6" s="140">
        <v>3701.4</v>
      </c>
      <c r="E6" s="117" t="s">
        <v>192</v>
      </c>
      <c r="F6" s="119">
        <v>1710</v>
      </c>
      <c r="G6" s="70"/>
      <c r="H6" s="72"/>
      <c r="I6" s="73"/>
      <c r="J6" s="74"/>
      <c r="K6" s="155"/>
      <c r="L6" s="76"/>
      <c r="M6" s="76"/>
      <c r="N6" s="76"/>
      <c r="O6" s="76"/>
      <c r="P6" s="77"/>
      <c r="Q6" s="206"/>
      <c r="R6" s="207"/>
      <c r="S6" s="78"/>
    </row>
    <row r="7" spans="1:19" s="81" customFormat="1" ht="32.25" customHeight="1" x14ac:dyDescent="0.25">
      <c r="A7" s="117" t="s">
        <v>193</v>
      </c>
      <c r="B7" s="117">
        <v>4</v>
      </c>
      <c r="C7" s="117" t="s">
        <v>194</v>
      </c>
      <c r="D7" s="140">
        <v>80.8</v>
      </c>
      <c r="E7" s="117" t="s">
        <v>195</v>
      </c>
      <c r="F7" s="119">
        <v>1140</v>
      </c>
      <c r="G7" s="70"/>
      <c r="H7" s="72"/>
      <c r="I7" s="73"/>
      <c r="J7" s="74"/>
      <c r="K7" s="155"/>
      <c r="L7" s="76"/>
      <c r="M7" s="76"/>
      <c r="N7" s="76"/>
      <c r="O7" s="76"/>
      <c r="P7" s="77"/>
      <c r="Q7" s="206"/>
      <c r="R7" s="208"/>
      <c r="S7" s="80"/>
    </row>
    <row r="8" spans="1:19" s="81" customFormat="1" ht="47.25" customHeight="1" x14ac:dyDescent="0.25">
      <c r="A8" s="117" t="s">
        <v>196</v>
      </c>
      <c r="B8" s="117">
        <v>55</v>
      </c>
      <c r="C8" s="117" t="s">
        <v>197</v>
      </c>
      <c r="D8" s="119">
        <v>387.3</v>
      </c>
      <c r="E8" s="117" t="s">
        <v>198</v>
      </c>
      <c r="F8" s="119">
        <v>903.8</v>
      </c>
      <c r="G8" s="70"/>
      <c r="H8" s="72"/>
      <c r="I8" s="73"/>
      <c r="J8" s="74"/>
      <c r="K8" s="155"/>
      <c r="L8" s="76"/>
      <c r="M8" s="76"/>
      <c r="N8" s="76"/>
      <c r="O8" s="76"/>
      <c r="P8" s="77"/>
      <c r="Q8" s="206"/>
      <c r="R8" s="207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55"/>
      <c r="L9" s="76"/>
      <c r="M9" s="76"/>
      <c r="N9" s="76"/>
      <c r="O9" s="76"/>
      <c r="P9" s="70"/>
      <c r="Q9" s="155"/>
      <c r="R9" s="156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57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s="87" customFormat="1" ht="30" customHeight="1" x14ac:dyDescent="0.3">
      <c r="A11" s="232" t="s">
        <v>199</v>
      </c>
      <c r="B11" s="233"/>
      <c r="C11" s="233"/>
      <c r="D11" s="233"/>
      <c r="E11" s="233"/>
      <c r="F11" s="181" t="s">
        <v>200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4" customFormat="1" ht="30" customHeight="1" x14ac:dyDescent="0.3">
      <c r="A12" s="228" t="s">
        <v>201</v>
      </c>
      <c r="B12" s="211"/>
      <c r="C12" s="211"/>
      <c r="D12" s="211"/>
      <c r="E12" s="211"/>
      <c r="F12" s="182">
        <v>135812.47200000007</v>
      </c>
      <c r="G12" s="180"/>
    </row>
    <row r="13" spans="1:19" s="114" customFormat="1" ht="30" customHeight="1" x14ac:dyDescent="0.3">
      <c r="A13" s="228" t="s">
        <v>202</v>
      </c>
      <c r="B13" s="211"/>
      <c r="C13" s="211"/>
      <c r="D13" s="211"/>
      <c r="E13" s="211"/>
      <c r="F13" s="182">
        <v>175292.01</v>
      </c>
    </row>
    <row r="14" spans="1:19" s="114" customFormat="1" ht="30" customHeight="1" x14ac:dyDescent="0.3">
      <c r="A14" s="228" t="s">
        <v>203</v>
      </c>
      <c r="B14" s="211"/>
      <c r="C14" s="211"/>
      <c r="D14" s="211"/>
      <c r="E14" s="211"/>
      <c r="F14" s="183">
        <f>SUM(F15:F17)</f>
        <v>642074.32999999996</v>
      </c>
    </row>
    <row r="15" spans="1:19" s="87" customFormat="1" ht="28.5" customHeight="1" x14ac:dyDescent="0.3">
      <c r="A15" s="229" t="s">
        <v>204</v>
      </c>
      <c r="B15" s="214"/>
      <c r="C15" s="214"/>
      <c r="D15" s="214"/>
      <c r="E15" s="214"/>
      <c r="F15" s="184">
        <v>540804.23</v>
      </c>
    </row>
    <row r="16" spans="1:19" s="87" customFormat="1" ht="24.75" customHeight="1" x14ac:dyDescent="0.3">
      <c r="A16" s="229" t="s">
        <v>205</v>
      </c>
      <c r="B16" s="214"/>
      <c r="C16" s="214"/>
      <c r="D16" s="214"/>
      <c r="E16" s="214"/>
      <c r="F16" s="184">
        <v>12170.099999999999</v>
      </c>
    </row>
    <row r="17" spans="1:19" s="87" customFormat="1" ht="30" customHeight="1" x14ac:dyDescent="0.3">
      <c r="A17" s="229" t="s">
        <v>206</v>
      </c>
      <c r="B17" s="214"/>
      <c r="C17" s="214"/>
      <c r="D17" s="214"/>
      <c r="E17" s="214"/>
      <c r="F17" s="184">
        <v>89100</v>
      </c>
    </row>
    <row r="18" spans="1:19" s="114" customFormat="1" ht="30" customHeight="1" x14ac:dyDescent="0.3">
      <c r="A18" s="228" t="s">
        <v>207</v>
      </c>
      <c r="B18" s="211"/>
      <c r="C18" s="211"/>
      <c r="D18" s="211"/>
      <c r="E18" s="211"/>
      <c r="F18" s="183">
        <f>SUM(F19:F21)</f>
        <v>649152.07999999996</v>
      </c>
    </row>
    <row r="19" spans="1:19" s="87" customFormat="1" ht="30" customHeight="1" x14ac:dyDescent="0.3">
      <c r="A19" s="229" t="s">
        <v>204</v>
      </c>
      <c r="B19" s="214"/>
      <c r="C19" s="214"/>
      <c r="D19" s="214"/>
      <c r="E19" s="214"/>
      <c r="F19" s="184">
        <v>548057.07999999996</v>
      </c>
    </row>
    <row r="20" spans="1:19" s="87" customFormat="1" ht="30" customHeight="1" x14ac:dyDescent="0.3">
      <c r="A20" s="229" t="s">
        <v>205</v>
      </c>
      <c r="B20" s="214"/>
      <c r="C20" s="214"/>
      <c r="D20" s="214"/>
      <c r="E20" s="214"/>
      <c r="F20" s="184">
        <v>7945</v>
      </c>
    </row>
    <row r="21" spans="1:19" s="90" customFormat="1" ht="30" customHeight="1" x14ac:dyDescent="0.25">
      <c r="A21" s="229" t="s">
        <v>206</v>
      </c>
      <c r="B21" s="214"/>
      <c r="C21" s="214"/>
      <c r="D21" s="214"/>
      <c r="E21" s="214"/>
      <c r="F21" s="184">
        <v>93150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6" customFormat="1" ht="30" customHeight="1" x14ac:dyDescent="0.25">
      <c r="A22" s="228" t="s">
        <v>208</v>
      </c>
      <c r="B22" s="211"/>
      <c r="C22" s="211"/>
      <c r="D22" s="211"/>
      <c r="E22" s="211"/>
      <c r="F22" s="183">
        <f>F12+F18</f>
        <v>784964.55200000003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228" t="s">
        <v>209</v>
      </c>
      <c r="B23" s="211"/>
      <c r="C23" s="211"/>
      <c r="D23" s="211"/>
      <c r="E23" s="211"/>
      <c r="F23" s="183">
        <f>акт21!E103</f>
        <v>583818.63099999994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228" t="s">
        <v>385</v>
      </c>
      <c r="B24" s="211"/>
      <c r="C24" s="211"/>
      <c r="D24" s="211"/>
      <c r="E24" s="211"/>
      <c r="F24" s="183">
        <f>F22-F23</f>
        <v>201145.92100000009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thickBot="1" x14ac:dyDescent="0.3">
      <c r="A25" s="230" t="s">
        <v>211</v>
      </c>
      <c r="B25" s="231"/>
      <c r="C25" s="231"/>
      <c r="D25" s="231"/>
      <c r="E25" s="231"/>
      <c r="F25" s="185">
        <f>F13+F14-F18</f>
        <v>168214.26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0" customFormat="1" ht="11.4" customHeight="1" x14ac:dyDescent="0.25">
      <c r="A26" s="91"/>
      <c r="B26" s="91"/>
      <c r="C26" s="91"/>
      <c r="D26" s="91"/>
      <c r="E26" s="91"/>
      <c r="F26" s="91"/>
    </row>
    <row r="27" spans="1:19" s="92" customFormat="1" ht="32.25" customHeight="1" x14ac:dyDescent="0.25">
      <c r="A27" s="209" t="s">
        <v>212</v>
      </c>
      <c r="B27" s="209"/>
      <c r="C27" s="209"/>
      <c r="D27" s="209"/>
    </row>
    <row r="28" spans="1:19" s="59" customFormat="1" ht="21.75" hidden="1" customHeight="1" x14ac:dyDescent="0.25">
      <c r="A28" s="219" t="s">
        <v>471</v>
      </c>
      <c r="B28" s="219"/>
      <c r="C28" s="219"/>
      <c r="D28" s="219"/>
    </row>
    <row r="29" spans="1:19" s="59" customFormat="1" ht="22.5" customHeight="1" x14ac:dyDescent="0.25">
      <c r="A29" s="209" t="s">
        <v>42</v>
      </c>
      <c r="B29" s="209"/>
      <c r="C29" s="209"/>
      <c r="D29" s="209"/>
    </row>
    <row r="30" spans="1:19" s="59" customFormat="1" ht="22.5" customHeight="1" x14ac:dyDescent="0.25">
      <c r="A30" s="209" t="s">
        <v>43</v>
      </c>
      <c r="B30" s="209"/>
      <c r="C30" s="209"/>
      <c r="D30" s="6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15"/>
  <sheetViews>
    <sheetView tabSelected="1" topLeftCell="A89" workbookViewId="0">
      <selection activeCell="E111" sqref="E111"/>
    </sheetView>
  </sheetViews>
  <sheetFormatPr defaultColWidth="8.109375" defaultRowHeight="13.8" x14ac:dyDescent="0.3"/>
  <cols>
    <col min="1" max="1" width="65.109375" style="158" customWidth="1"/>
    <col min="2" max="5" width="18" style="158" customWidth="1"/>
    <col min="6" max="6" width="10.44140625" style="158" customWidth="1"/>
    <col min="7" max="255" width="8.109375" style="158"/>
    <col min="256" max="256" width="8.6640625" style="158" customWidth="1"/>
    <col min="257" max="257" width="31.5546875" style="158" customWidth="1"/>
    <col min="258" max="258" width="13.88671875" style="158" customWidth="1"/>
    <col min="259" max="259" width="19.109375" style="158" customWidth="1"/>
    <col min="260" max="260" width="17.5546875" style="158" customWidth="1"/>
    <col min="261" max="261" width="14.6640625" style="158" customWidth="1"/>
    <col min="262" max="511" width="8.109375" style="158"/>
    <col min="512" max="512" width="8.6640625" style="158" customWidth="1"/>
    <col min="513" max="513" width="31.5546875" style="158" customWidth="1"/>
    <col min="514" max="514" width="13.88671875" style="158" customWidth="1"/>
    <col min="515" max="515" width="19.109375" style="158" customWidth="1"/>
    <col min="516" max="516" width="17.5546875" style="158" customWidth="1"/>
    <col min="517" max="517" width="14.6640625" style="158" customWidth="1"/>
    <col min="518" max="767" width="8.109375" style="158"/>
    <col min="768" max="768" width="8.6640625" style="158" customWidth="1"/>
    <col min="769" max="769" width="31.5546875" style="158" customWidth="1"/>
    <col min="770" max="770" width="13.88671875" style="158" customWidth="1"/>
    <col min="771" max="771" width="19.109375" style="158" customWidth="1"/>
    <col min="772" max="772" width="17.5546875" style="158" customWidth="1"/>
    <col min="773" max="773" width="14.6640625" style="158" customWidth="1"/>
    <col min="774" max="1023" width="8.109375" style="158"/>
    <col min="1024" max="1024" width="8.6640625" style="158" customWidth="1"/>
    <col min="1025" max="1025" width="31.5546875" style="158" customWidth="1"/>
    <col min="1026" max="1026" width="13.88671875" style="158" customWidth="1"/>
    <col min="1027" max="1027" width="19.109375" style="158" customWidth="1"/>
    <col min="1028" max="1028" width="17.5546875" style="158" customWidth="1"/>
    <col min="1029" max="1029" width="14.6640625" style="158" customWidth="1"/>
    <col min="1030" max="1279" width="8.109375" style="158"/>
    <col min="1280" max="1280" width="8.6640625" style="158" customWidth="1"/>
    <col min="1281" max="1281" width="31.5546875" style="158" customWidth="1"/>
    <col min="1282" max="1282" width="13.88671875" style="158" customWidth="1"/>
    <col min="1283" max="1283" width="19.109375" style="158" customWidth="1"/>
    <col min="1284" max="1284" width="17.5546875" style="158" customWidth="1"/>
    <col min="1285" max="1285" width="14.6640625" style="158" customWidth="1"/>
    <col min="1286" max="1535" width="8.109375" style="158"/>
    <col min="1536" max="1536" width="8.6640625" style="158" customWidth="1"/>
    <col min="1537" max="1537" width="31.5546875" style="158" customWidth="1"/>
    <col min="1538" max="1538" width="13.88671875" style="158" customWidth="1"/>
    <col min="1539" max="1539" width="19.109375" style="158" customWidth="1"/>
    <col min="1540" max="1540" width="17.5546875" style="158" customWidth="1"/>
    <col min="1541" max="1541" width="14.6640625" style="158" customWidth="1"/>
    <col min="1542" max="1791" width="8.109375" style="158"/>
    <col min="1792" max="1792" width="8.6640625" style="158" customWidth="1"/>
    <col min="1793" max="1793" width="31.5546875" style="158" customWidth="1"/>
    <col min="1794" max="1794" width="13.88671875" style="158" customWidth="1"/>
    <col min="1795" max="1795" width="19.109375" style="158" customWidth="1"/>
    <col min="1796" max="1796" width="17.5546875" style="158" customWidth="1"/>
    <col min="1797" max="1797" width="14.6640625" style="158" customWidth="1"/>
    <col min="1798" max="2047" width="8.109375" style="158"/>
    <col min="2048" max="2048" width="8.6640625" style="158" customWidth="1"/>
    <col min="2049" max="2049" width="31.5546875" style="158" customWidth="1"/>
    <col min="2050" max="2050" width="13.88671875" style="158" customWidth="1"/>
    <col min="2051" max="2051" width="19.109375" style="158" customWidth="1"/>
    <col min="2052" max="2052" width="17.5546875" style="158" customWidth="1"/>
    <col min="2053" max="2053" width="14.6640625" style="158" customWidth="1"/>
    <col min="2054" max="2303" width="8.109375" style="158"/>
    <col min="2304" max="2304" width="8.6640625" style="158" customWidth="1"/>
    <col min="2305" max="2305" width="31.5546875" style="158" customWidth="1"/>
    <col min="2306" max="2306" width="13.88671875" style="158" customWidth="1"/>
    <col min="2307" max="2307" width="19.109375" style="158" customWidth="1"/>
    <col min="2308" max="2308" width="17.5546875" style="158" customWidth="1"/>
    <col min="2309" max="2309" width="14.6640625" style="158" customWidth="1"/>
    <col min="2310" max="2559" width="8.109375" style="158"/>
    <col min="2560" max="2560" width="8.6640625" style="158" customWidth="1"/>
    <col min="2561" max="2561" width="31.5546875" style="158" customWidth="1"/>
    <col min="2562" max="2562" width="13.88671875" style="158" customWidth="1"/>
    <col min="2563" max="2563" width="19.109375" style="158" customWidth="1"/>
    <col min="2564" max="2564" width="17.5546875" style="158" customWidth="1"/>
    <col min="2565" max="2565" width="14.6640625" style="158" customWidth="1"/>
    <col min="2566" max="2815" width="8.109375" style="158"/>
    <col min="2816" max="2816" width="8.6640625" style="158" customWidth="1"/>
    <col min="2817" max="2817" width="31.5546875" style="158" customWidth="1"/>
    <col min="2818" max="2818" width="13.88671875" style="158" customWidth="1"/>
    <col min="2819" max="2819" width="19.109375" style="158" customWidth="1"/>
    <col min="2820" max="2820" width="17.5546875" style="158" customWidth="1"/>
    <col min="2821" max="2821" width="14.6640625" style="158" customWidth="1"/>
    <col min="2822" max="3071" width="8.109375" style="158"/>
    <col min="3072" max="3072" width="8.6640625" style="158" customWidth="1"/>
    <col min="3073" max="3073" width="31.5546875" style="158" customWidth="1"/>
    <col min="3074" max="3074" width="13.88671875" style="158" customWidth="1"/>
    <col min="3075" max="3075" width="19.109375" style="158" customWidth="1"/>
    <col min="3076" max="3076" width="17.5546875" style="158" customWidth="1"/>
    <col min="3077" max="3077" width="14.6640625" style="158" customWidth="1"/>
    <col min="3078" max="3327" width="8.109375" style="158"/>
    <col min="3328" max="3328" width="8.6640625" style="158" customWidth="1"/>
    <col min="3329" max="3329" width="31.5546875" style="158" customWidth="1"/>
    <col min="3330" max="3330" width="13.88671875" style="158" customWidth="1"/>
    <col min="3331" max="3331" width="19.109375" style="158" customWidth="1"/>
    <col min="3332" max="3332" width="17.5546875" style="158" customWidth="1"/>
    <col min="3333" max="3333" width="14.6640625" style="158" customWidth="1"/>
    <col min="3334" max="3583" width="8.109375" style="158"/>
    <col min="3584" max="3584" width="8.6640625" style="158" customWidth="1"/>
    <col min="3585" max="3585" width="31.5546875" style="158" customWidth="1"/>
    <col min="3586" max="3586" width="13.88671875" style="158" customWidth="1"/>
    <col min="3587" max="3587" width="19.109375" style="158" customWidth="1"/>
    <col min="3588" max="3588" width="17.5546875" style="158" customWidth="1"/>
    <col min="3589" max="3589" width="14.6640625" style="158" customWidth="1"/>
    <col min="3590" max="3839" width="8.109375" style="158"/>
    <col min="3840" max="3840" width="8.6640625" style="158" customWidth="1"/>
    <col min="3841" max="3841" width="31.5546875" style="158" customWidth="1"/>
    <col min="3842" max="3842" width="13.88671875" style="158" customWidth="1"/>
    <col min="3843" max="3843" width="19.109375" style="158" customWidth="1"/>
    <col min="3844" max="3844" width="17.5546875" style="158" customWidth="1"/>
    <col min="3845" max="3845" width="14.6640625" style="158" customWidth="1"/>
    <col min="3846" max="4095" width="8.109375" style="158"/>
    <col min="4096" max="4096" width="8.6640625" style="158" customWidth="1"/>
    <col min="4097" max="4097" width="31.5546875" style="158" customWidth="1"/>
    <col min="4098" max="4098" width="13.88671875" style="158" customWidth="1"/>
    <col min="4099" max="4099" width="19.109375" style="158" customWidth="1"/>
    <col min="4100" max="4100" width="17.5546875" style="158" customWidth="1"/>
    <col min="4101" max="4101" width="14.6640625" style="158" customWidth="1"/>
    <col min="4102" max="4351" width="8.109375" style="158"/>
    <col min="4352" max="4352" width="8.6640625" style="158" customWidth="1"/>
    <col min="4353" max="4353" width="31.5546875" style="158" customWidth="1"/>
    <col min="4354" max="4354" width="13.88671875" style="158" customWidth="1"/>
    <col min="4355" max="4355" width="19.109375" style="158" customWidth="1"/>
    <col min="4356" max="4356" width="17.5546875" style="158" customWidth="1"/>
    <col min="4357" max="4357" width="14.6640625" style="158" customWidth="1"/>
    <col min="4358" max="4607" width="8.109375" style="158"/>
    <col min="4608" max="4608" width="8.6640625" style="158" customWidth="1"/>
    <col min="4609" max="4609" width="31.5546875" style="158" customWidth="1"/>
    <col min="4610" max="4610" width="13.88671875" style="158" customWidth="1"/>
    <col min="4611" max="4611" width="19.109375" style="158" customWidth="1"/>
    <col min="4612" max="4612" width="17.5546875" style="158" customWidth="1"/>
    <col min="4613" max="4613" width="14.6640625" style="158" customWidth="1"/>
    <col min="4614" max="4863" width="8.109375" style="158"/>
    <col min="4864" max="4864" width="8.6640625" style="158" customWidth="1"/>
    <col min="4865" max="4865" width="31.5546875" style="158" customWidth="1"/>
    <col min="4866" max="4866" width="13.88671875" style="158" customWidth="1"/>
    <col min="4867" max="4867" width="19.109375" style="158" customWidth="1"/>
    <col min="4868" max="4868" width="17.5546875" style="158" customWidth="1"/>
    <col min="4869" max="4869" width="14.6640625" style="158" customWidth="1"/>
    <col min="4870" max="5119" width="8.109375" style="158"/>
    <col min="5120" max="5120" width="8.6640625" style="158" customWidth="1"/>
    <col min="5121" max="5121" width="31.5546875" style="158" customWidth="1"/>
    <col min="5122" max="5122" width="13.88671875" style="158" customWidth="1"/>
    <col min="5123" max="5123" width="19.109375" style="158" customWidth="1"/>
    <col min="5124" max="5124" width="17.5546875" style="158" customWidth="1"/>
    <col min="5125" max="5125" width="14.6640625" style="158" customWidth="1"/>
    <col min="5126" max="5375" width="8.109375" style="158"/>
    <col min="5376" max="5376" width="8.6640625" style="158" customWidth="1"/>
    <col min="5377" max="5377" width="31.5546875" style="158" customWidth="1"/>
    <col min="5378" max="5378" width="13.88671875" style="158" customWidth="1"/>
    <col min="5379" max="5379" width="19.109375" style="158" customWidth="1"/>
    <col min="5380" max="5380" width="17.5546875" style="158" customWidth="1"/>
    <col min="5381" max="5381" width="14.6640625" style="158" customWidth="1"/>
    <col min="5382" max="5631" width="8.109375" style="158"/>
    <col min="5632" max="5632" width="8.6640625" style="158" customWidth="1"/>
    <col min="5633" max="5633" width="31.5546875" style="158" customWidth="1"/>
    <col min="5634" max="5634" width="13.88671875" style="158" customWidth="1"/>
    <col min="5635" max="5635" width="19.109375" style="158" customWidth="1"/>
    <col min="5636" max="5636" width="17.5546875" style="158" customWidth="1"/>
    <col min="5637" max="5637" width="14.6640625" style="158" customWidth="1"/>
    <col min="5638" max="5887" width="8.109375" style="158"/>
    <col min="5888" max="5888" width="8.6640625" style="158" customWidth="1"/>
    <col min="5889" max="5889" width="31.5546875" style="158" customWidth="1"/>
    <col min="5890" max="5890" width="13.88671875" style="158" customWidth="1"/>
    <col min="5891" max="5891" width="19.109375" style="158" customWidth="1"/>
    <col min="5892" max="5892" width="17.5546875" style="158" customWidth="1"/>
    <col min="5893" max="5893" width="14.6640625" style="158" customWidth="1"/>
    <col min="5894" max="6143" width="8.109375" style="158"/>
    <col min="6144" max="6144" width="8.6640625" style="158" customWidth="1"/>
    <col min="6145" max="6145" width="31.5546875" style="158" customWidth="1"/>
    <col min="6146" max="6146" width="13.88671875" style="158" customWidth="1"/>
    <col min="6147" max="6147" width="19.109375" style="158" customWidth="1"/>
    <col min="6148" max="6148" width="17.5546875" style="158" customWidth="1"/>
    <col min="6149" max="6149" width="14.6640625" style="158" customWidth="1"/>
    <col min="6150" max="6399" width="8.109375" style="158"/>
    <col min="6400" max="6400" width="8.6640625" style="158" customWidth="1"/>
    <col min="6401" max="6401" width="31.5546875" style="158" customWidth="1"/>
    <col min="6402" max="6402" width="13.88671875" style="158" customWidth="1"/>
    <col min="6403" max="6403" width="19.109375" style="158" customWidth="1"/>
    <col min="6404" max="6404" width="17.5546875" style="158" customWidth="1"/>
    <col min="6405" max="6405" width="14.6640625" style="158" customWidth="1"/>
    <col min="6406" max="6655" width="8.109375" style="158"/>
    <col min="6656" max="6656" width="8.6640625" style="158" customWidth="1"/>
    <col min="6657" max="6657" width="31.5546875" style="158" customWidth="1"/>
    <col min="6658" max="6658" width="13.88671875" style="158" customWidth="1"/>
    <col min="6659" max="6659" width="19.109375" style="158" customWidth="1"/>
    <col min="6660" max="6660" width="17.5546875" style="158" customWidth="1"/>
    <col min="6661" max="6661" width="14.6640625" style="158" customWidth="1"/>
    <col min="6662" max="6911" width="8.109375" style="158"/>
    <col min="6912" max="6912" width="8.6640625" style="158" customWidth="1"/>
    <col min="6913" max="6913" width="31.5546875" style="158" customWidth="1"/>
    <col min="6914" max="6914" width="13.88671875" style="158" customWidth="1"/>
    <col min="6915" max="6915" width="19.109375" style="158" customWidth="1"/>
    <col min="6916" max="6916" width="17.5546875" style="158" customWidth="1"/>
    <col min="6917" max="6917" width="14.6640625" style="158" customWidth="1"/>
    <col min="6918" max="7167" width="8.109375" style="158"/>
    <col min="7168" max="7168" width="8.6640625" style="158" customWidth="1"/>
    <col min="7169" max="7169" width="31.5546875" style="158" customWidth="1"/>
    <col min="7170" max="7170" width="13.88671875" style="158" customWidth="1"/>
    <col min="7171" max="7171" width="19.109375" style="158" customWidth="1"/>
    <col min="7172" max="7172" width="17.5546875" style="158" customWidth="1"/>
    <col min="7173" max="7173" width="14.6640625" style="158" customWidth="1"/>
    <col min="7174" max="7423" width="8.109375" style="158"/>
    <col min="7424" max="7424" width="8.6640625" style="158" customWidth="1"/>
    <col min="7425" max="7425" width="31.5546875" style="158" customWidth="1"/>
    <col min="7426" max="7426" width="13.88671875" style="158" customWidth="1"/>
    <col min="7427" max="7427" width="19.109375" style="158" customWidth="1"/>
    <col min="7428" max="7428" width="17.5546875" style="158" customWidth="1"/>
    <col min="7429" max="7429" width="14.6640625" style="158" customWidth="1"/>
    <col min="7430" max="7679" width="8.109375" style="158"/>
    <col min="7680" max="7680" width="8.6640625" style="158" customWidth="1"/>
    <col min="7681" max="7681" width="31.5546875" style="158" customWidth="1"/>
    <col min="7682" max="7682" width="13.88671875" style="158" customWidth="1"/>
    <col min="7683" max="7683" width="19.109375" style="158" customWidth="1"/>
    <col min="7684" max="7684" width="17.5546875" style="158" customWidth="1"/>
    <col min="7685" max="7685" width="14.6640625" style="158" customWidth="1"/>
    <col min="7686" max="7935" width="8.109375" style="158"/>
    <col min="7936" max="7936" width="8.6640625" style="158" customWidth="1"/>
    <col min="7937" max="7937" width="31.5546875" style="158" customWidth="1"/>
    <col min="7938" max="7938" width="13.88671875" style="158" customWidth="1"/>
    <col min="7939" max="7939" width="19.109375" style="158" customWidth="1"/>
    <col min="7940" max="7940" width="17.5546875" style="158" customWidth="1"/>
    <col min="7941" max="7941" width="14.6640625" style="158" customWidth="1"/>
    <col min="7942" max="8191" width="8.109375" style="158"/>
    <col min="8192" max="8192" width="8.6640625" style="158" customWidth="1"/>
    <col min="8193" max="8193" width="31.5546875" style="158" customWidth="1"/>
    <col min="8194" max="8194" width="13.88671875" style="158" customWidth="1"/>
    <col min="8195" max="8195" width="19.109375" style="158" customWidth="1"/>
    <col min="8196" max="8196" width="17.5546875" style="158" customWidth="1"/>
    <col min="8197" max="8197" width="14.6640625" style="158" customWidth="1"/>
    <col min="8198" max="8447" width="8.109375" style="158"/>
    <col min="8448" max="8448" width="8.6640625" style="158" customWidth="1"/>
    <col min="8449" max="8449" width="31.5546875" style="158" customWidth="1"/>
    <col min="8450" max="8450" width="13.88671875" style="158" customWidth="1"/>
    <col min="8451" max="8451" width="19.109375" style="158" customWidth="1"/>
    <col min="8452" max="8452" width="17.5546875" style="158" customWidth="1"/>
    <col min="8453" max="8453" width="14.6640625" style="158" customWidth="1"/>
    <col min="8454" max="8703" width="8.109375" style="158"/>
    <col min="8704" max="8704" width="8.6640625" style="158" customWidth="1"/>
    <col min="8705" max="8705" width="31.5546875" style="158" customWidth="1"/>
    <col min="8706" max="8706" width="13.88671875" style="158" customWidth="1"/>
    <col min="8707" max="8707" width="19.109375" style="158" customWidth="1"/>
    <col min="8708" max="8708" width="17.5546875" style="158" customWidth="1"/>
    <col min="8709" max="8709" width="14.6640625" style="158" customWidth="1"/>
    <col min="8710" max="8959" width="8.109375" style="158"/>
    <col min="8960" max="8960" width="8.6640625" style="158" customWidth="1"/>
    <col min="8961" max="8961" width="31.5546875" style="158" customWidth="1"/>
    <col min="8962" max="8962" width="13.88671875" style="158" customWidth="1"/>
    <col min="8963" max="8963" width="19.109375" style="158" customWidth="1"/>
    <col min="8964" max="8964" width="17.5546875" style="158" customWidth="1"/>
    <col min="8965" max="8965" width="14.6640625" style="158" customWidth="1"/>
    <col min="8966" max="9215" width="8.109375" style="158"/>
    <col min="9216" max="9216" width="8.6640625" style="158" customWidth="1"/>
    <col min="9217" max="9217" width="31.5546875" style="158" customWidth="1"/>
    <col min="9218" max="9218" width="13.88671875" style="158" customWidth="1"/>
    <col min="9219" max="9219" width="19.109375" style="158" customWidth="1"/>
    <col min="9220" max="9220" width="17.5546875" style="158" customWidth="1"/>
    <col min="9221" max="9221" width="14.6640625" style="158" customWidth="1"/>
    <col min="9222" max="9471" width="8.109375" style="158"/>
    <col min="9472" max="9472" width="8.6640625" style="158" customWidth="1"/>
    <col min="9473" max="9473" width="31.5546875" style="158" customWidth="1"/>
    <col min="9474" max="9474" width="13.88671875" style="158" customWidth="1"/>
    <col min="9475" max="9475" width="19.109375" style="158" customWidth="1"/>
    <col min="9476" max="9476" width="17.5546875" style="158" customWidth="1"/>
    <col min="9477" max="9477" width="14.6640625" style="158" customWidth="1"/>
    <col min="9478" max="9727" width="8.109375" style="158"/>
    <col min="9728" max="9728" width="8.6640625" style="158" customWidth="1"/>
    <col min="9729" max="9729" width="31.5546875" style="158" customWidth="1"/>
    <col min="9730" max="9730" width="13.88671875" style="158" customWidth="1"/>
    <col min="9731" max="9731" width="19.109375" style="158" customWidth="1"/>
    <col min="9732" max="9732" width="17.5546875" style="158" customWidth="1"/>
    <col min="9733" max="9733" width="14.6640625" style="158" customWidth="1"/>
    <col min="9734" max="9983" width="8.109375" style="158"/>
    <col min="9984" max="9984" width="8.6640625" style="158" customWidth="1"/>
    <col min="9985" max="9985" width="31.5546875" style="158" customWidth="1"/>
    <col min="9986" max="9986" width="13.88671875" style="158" customWidth="1"/>
    <col min="9987" max="9987" width="19.109375" style="158" customWidth="1"/>
    <col min="9988" max="9988" width="17.5546875" style="158" customWidth="1"/>
    <col min="9989" max="9989" width="14.6640625" style="158" customWidth="1"/>
    <col min="9990" max="10239" width="8.109375" style="158"/>
    <col min="10240" max="10240" width="8.6640625" style="158" customWidth="1"/>
    <col min="10241" max="10241" width="31.5546875" style="158" customWidth="1"/>
    <col min="10242" max="10242" width="13.88671875" style="158" customWidth="1"/>
    <col min="10243" max="10243" width="19.109375" style="158" customWidth="1"/>
    <col min="10244" max="10244" width="17.5546875" style="158" customWidth="1"/>
    <col min="10245" max="10245" width="14.6640625" style="158" customWidth="1"/>
    <col min="10246" max="10495" width="8.109375" style="158"/>
    <col min="10496" max="10496" width="8.6640625" style="158" customWidth="1"/>
    <col min="10497" max="10497" width="31.5546875" style="158" customWidth="1"/>
    <col min="10498" max="10498" width="13.88671875" style="158" customWidth="1"/>
    <col min="10499" max="10499" width="19.109375" style="158" customWidth="1"/>
    <col min="10500" max="10500" width="17.5546875" style="158" customWidth="1"/>
    <col min="10501" max="10501" width="14.6640625" style="158" customWidth="1"/>
    <col min="10502" max="10751" width="8.109375" style="158"/>
    <col min="10752" max="10752" width="8.6640625" style="158" customWidth="1"/>
    <col min="10753" max="10753" width="31.5546875" style="158" customWidth="1"/>
    <col min="10754" max="10754" width="13.88671875" style="158" customWidth="1"/>
    <col min="10755" max="10755" width="19.109375" style="158" customWidth="1"/>
    <col min="10756" max="10756" width="17.5546875" style="158" customWidth="1"/>
    <col min="10757" max="10757" width="14.6640625" style="158" customWidth="1"/>
    <col min="10758" max="11007" width="8.109375" style="158"/>
    <col min="11008" max="11008" width="8.6640625" style="158" customWidth="1"/>
    <col min="11009" max="11009" width="31.5546875" style="158" customWidth="1"/>
    <col min="11010" max="11010" width="13.88671875" style="158" customWidth="1"/>
    <col min="11011" max="11011" width="19.109375" style="158" customWidth="1"/>
    <col min="11012" max="11012" width="17.5546875" style="158" customWidth="1"/>
    <col min="11013" max="11013" width="14.6640625" style="158" customWidth="1"/>
    <col min="11014" max="11263" width="8.109375" style="158"/>
    <col min="11264" max="11264" width="8.6640625" style="158" customWidth="1"/>
    <col min="11265" max="11265" width="31.5546875" style="158" customWidth="1"/>
    <col min="11266" max="11266" width="13.88671875" style="158" customWidth="1"/>
    <col min="11267" max="11267" width="19.109375" style="158" customWidth="1"/>
    <col min="11268" max="11268" width="17.5546875" style="158" customWidth="1"/>
    <col min="11269" max="11269" width="14.6640625" style="158" customWidth="1"/>
    <col min="11270" max="11519" width="8.109375" style="158"/>
    <col min="11520" max="11520" width="8.6640625" style="158" customWidth="1"/>
    <col min="11521" max="11521" width="31.5546875" style="158" customWidth="1"/>
    <col min="11522" max="11522" width="13.88671875" style="158" customWidth="1"/>
    <col min="11523" max="11523" width="19.109375" style="158" customWidth="1"/>
    <col min="11524" max="11524" width="17.5546875" style="158" customWidth="1"/>
    <col min="11525" max="11525" width="14.6640625" style="158" customWidth="1"/>
    <col min="11526" max="11775" width="8.109375" style="158"/>
    <col min="11776" max="11776" width="8.6640625" style="158" customWidth="1"/>
    <col min="11777" max="11777" width="31.5546875" style="158" customWidth="1"/>
    <col min="11778" max="11778" width="13.88671875" style="158" customWidth="1"/>
    <col min="11779" max="11779" width="19.109375" style="158" customWidth="1"/>
    <col min="11780" max="11780" width="17.5546875" style="158" customWidth="1"/>
    <col min="11781" max="11781" width="14.6640625" style="158" customWidth="1"/>
    <col min="11782" max="12031" width="8.109375" style="158"/>
    <col min="12032" max="12032" width="8.6640625" style="158" customWidth="1"/>
    <col min="12033" max="12033" width="31.5546875" style="158" customWidth="1"/>
    <col min="12034" max="12034" width="13.88671875" style="158" customWidth="1"/>
    <col min="12035" max="12035" width="19.109375" style="158" customWidth="1"/>
    <col min="12036" max="12036" width="17.5546875" style="158" customWidth="1"/>
    <col min="12037" max="12037" width="14.6640625" style="158" customWidth="1"/>
    <col min="12038" max="12287" width="8.109375" style="158"/>
    <col min="12288" max="12288" width="8.6640625" style="158" customWidth="1"/>
    <col min="12289" max="12289" width="31.5546875" style="158" customWidth="1"/>
    <col min="12290" max="12290" width="13.88671875" style="158" customWidth="1"/>
    <col min="12291" max="12291" width="19.109375" style="158" customWidth="1"/>
    <col min="12292" max="12292" width="17.5546875" style="158" customWidth="1"/>
    <col min="12293" max="12293" width="14.6640625" style="158" customWidth="1"/>
    <col min="12294" max="12543" width="8.109375" style="158"/>
    <col min="12544" max="12544" width="8.6640625" style="158" customWidth="1"/>
    <col min="12545" max="12545" width="31.5546875" style="158" customWidth="1"/>
    <col min="12546" max="12546" width="13.88671875" style="158" customWidth="1"/>
    <col min="12547" max="12547" width="19.109375" style="158" customWidth="1"/>
    <col min="12548" max="12548" width="17.5546875" style="158" customWidth="1"/>
    <col min="12549" max="12549" width="14.6640625" style="158" customWidth="1"/>
    <col min="12550" max="12799" width="8.109375" style="158"/>
    <col min="12800" max="12800" width="8.6640625" style="158" customWidth="1"/>
    <col min="12801" max="12801" width="31.5546875" style="158" customWidth="1"/>
    <col min="12802" max="12802" width="13.88671875" style="158" customWidth="1"/>
    <col min="12803" max="12803" width="19.109375" style="158" customWidth="1"/>
    <col min="12804" max="12804" width="17.5546875" style="158" customWidth="1"/>
    <col min="12805" max="12805" width="14.6640625" style="158" customWidth="1"/>
    <col min="12806" max="13055" width="8.109375" style="158"/>
    <col min="13056" max="13056" width="8.6640625" style="158" customWidth="1"/>
    <col min="13057" max="13057" width="31.5546875" style="158" customWidth="1"/>
    <col min="13058" max="13058" width="13.88671875" style="158" customWidth="1"/>
    <col min="13059" max="13059" width="19.109375" style="158" customWidth="1"/>
    <col min="13060" max="13060" width="17.5546875" style="158" customWidth="1"/>
    <col min="13061" max="13061" width="14.6640625" style="158" customWidth="1"/>
    <col min="13062" max="13311" width="8.109375" style="158"/>
    <col min="13312" max="13312" width="8.6640625" style="158" customWidth="1"/>
    <col min="13313" max="13313" width="31.5546875" style="158" customWidth="1"/>
    <col min="13314" max="13314" width="13.88671875" style="158" customWidth="1"/>
    <col min="13315" max="13315" width="19.109375" style="158" customWidth="1"/>
    <col min="13316" max="13316" width="17.5546875" style="158" customWidth="1"/>
    <col min="13317" max="13317" width="14.6640625" style="158" customWidth="1"/>
    <col min="13318" max="13567" width="8.109375" style="158"/>
    <col min="13568" max="13568" width="8.6640625" style="158" customWidth="1"/>
    <col min="13569" max="13569" width="31.5546875" style="158" customWidth="1"/>
    <col min="13570" max="13570" width="13.88671875" style="158" customWidth="1"/>
    <col min="13571" max="13571" width="19.109375" style="158" customWidth="1"/>
    <col min="13572" max="13572" width="17.5546875" style="158" customWidth="1"/>
    <col min="13573" max="13573" width="14.6640625" style="158" customWidth="1"/>
    <col min="13574" max="13823" width="8.109375" style="158"/>
    <col min="13824" max="13824" width="8.6640625" style="158" customWidth="1"/>
    <col min="13825" max="13825" width="31.5546875" style="158" customWidth="1"/>
    <col min="13826" max="13826" width="13.88671875" style="158" customWidth="1"/>
    <col min="13827" max="13827" width="19.109375" style="158" customWidth="1"/>
    <col min="13828" max="13828" width="17.5546875" style="158" customWidth="1"/>
    <col min="13829" max="13829" width="14.6640625" style="158" customWidth="1"/>
    <col min="13830" max="14079" width="8.109375" style="158"/>
    <col min="14080" max="14080" width="8.6640625" style="158" customWidth="1"/>
    <col min="14081" max="14081" width="31.5546875" style="158" customWidth="1"/>
    <col min="14082" max="14082" width="13.88671875" style="158" customWidth="1"/>
    <col min="14083" max="14083" width="19.109375" style="158" customWidth="1"/>
    <col min="14084" max="14084" width="17.5546875" style="158" customWidth="1"/>
    <col min="14085" max="14085" width="14.6640625" style="158" customWidth="1"/>
    <col min="14086" max="14335" width="8.109375" style="158"/>
    <col min="14336" max="14336" width="8.6640625" style="158" customWidth="1"/>
    <col min="14337" max="14337" width="31.5546875" style="158" customWidth="1"/>
    <col min="14338" max="14338" width="13.88671875" style="158" customWidth="1"/>
    <col min="14339" max="14339" width="19.109375" style="158" customWidth="1"/>
    <col min="14340" max="14340" width="17.5546875" style="158" customWidth="1"/>
    <col min="14341" max="14341" width="14.6640625" style="158" customWidth="1"/>
    <col min="14342" max="14591" width="8.109375" style="158"/>
    <col min="14592" max="14592" width="8.6640625" style="158" customWidth="1"/>
    <col min="14593" max="14593" width="31.5546875" style="158" customWidth="1"/>
    <col min="14594" max="14594" width="13.88671875" style="158" customWidth="1"/>
    <col min="14595" max="14595" width="19.109375" style="158" customWidth="1"/>
    <col min="14596" max="14596" width="17.5546875" style="158" customWidth="1"/>
    <col min="14597" max="14597" width="14.6640625" style="158" customWidth="1"/>
    <col min="14598" max="14847" width="8.109375" style="158"/>
    <col min="14848" max="14848" width="8.6640625" style="158" customWidth="1"/>
    <col min="14849" max="14849" width="31.5546875" style="158" customWidth="1"/>
    <col min="14850" max="14850" width="13.88671875" style="158" customWidth="1"/>
    <col min="14851" max="14851" width="19.109375" style="158" customWidth="1"/>
    <col min="14852" max="14852" width="17.5546875" style="158" customWidth="1"/>
    <col min="14853" max="14853" width="14.6640625" style="158" customWidth="1"/>
    <col min="14854" max="15103" width="8.109375" style="158"/>
    <col min="15104" max="15104" width="8.6640625" style="158" customWidth="1"/>
    <col min="15105" max="15105" width="31.5546875" style="158" customWidth="1"/>
    <col min="15106" max="15106" width="13.88671875" style="158" customWidth="1"/>
    <col min="15107" max="15107" width="19.109375" style="158" customWidth="1"/>
    <col min="15108" max="15108" width="17.5546875" style="158" customWidth="1"/>
    <col min="15109" max="15109" width="14.6640625" style="158" customWidth="1"/>
    <col min="15110" max="15359" width="8.109375" style="158"/>
    <col min="15360" max="15360" width="8.6640625" style="158" customWidth="1"/>
    <col min="15361" max="15361" width="31.5546875" style="158" customWidth="1"/>
    <col min="15362" max="15362" width="13.88671875" style="158" customWidth="1"/>
    <col min="15363" max="15363" width="19.109375" style="158" customWidth="1"/>
    <col min="15364" max="15364" width="17.5546875" style="158" customWidth="1"/>
    <col min="15365" max="15365" width="14.6640625" style="158" customWidth="1"/>
    <col min="15366" max="15615" width="8.109375" style="158"/>
    <col min="15616" max="15616" width="8.6640625" style="158" customWidth="1"/>
    <col min="15617" max="15617" width="31.5546875" style="158" customWidth="1"/>
    <col min="15618" max="15618" width="13.88671875" style="158" customWidth="1"/>
    <col min="15619" max="15619" width="19.109375" style="158" customWidth="1"/>
    <col min="15620" max="15620" width="17.5546875" style="158" customWidth="1"/>
    <col min="15621" max="15621" width="14.6640625" style="158" customWidth="1"/>
    <col min="15622" max="15871" width="8.109375" style="158"/>
    <col min="15872" max="15872" width="8.6640625" style="158" customWidth="1"/>
    <col min="15873" max="15873" width="31.5546875" style="158" customWidth="1"/>
    <col min="15874" max="15874" width="13.88671875" style="158" customWidth="1"/>
    <col min="15875" max="15875" width="19.109375" style="158" customWidth="1"/>
    <col min="15876" max="15876" width="17.5546875" style="158" customWidth="1"/>
    <col min="15877" max="15877" width="14.6640625" style="158" customWidth="1"/>
    <col min="15878" max="16127" width="8.109375" style="158"/>
    <col min="16128" max="16128" width="8.6640625" style="158" customWidth="1"/>
    <col min="16129" max="16129" width="31.5546875" style="158" customWidth="1"/>
    <col min="16130" max="16130" width="13.88671875" style="158" customWidth="1"/>
    <col min="16131" max="16131" width="19.109375" style="158" customWidth="1"/>
    <col min="16132" max="16132" width="17.5546875" style="158" customWidth="1"/>
    <col min="16133" max="16133" width="14.6640625" style="158" customWidth="1"/>
    <col min="16134" max="16384" width="8.109375" style="158"/>
  </cols>
  <sheetData>
    <row r="1" spans="1:5" ht="15.75" customHeight="1" x14ac:dyDescent="0.3">
      <c r="A1" s="226" t="s">
        <v>373</v>
      </c>
      <c r="B1" s="226"/>
      <c r="C1" s="226"/>
      <c r="D1" s="226"/>
      <c r="E1" s="226"/>
    </row>
    <row r="2" spans="1:5" x14ac:dyDescent="0.3">
      <c r="A2" s="226" t="s">
        <v>308</v>
      </c>
      <c r="B2" s="226"/>
      <c r="C2" s="226"/>
      <c r="D2" s="226"/>
    </row>
    <row r="3" spans="1:5" x14ac:dyDescent="0.3">
      <c r="A3" s="226" t="s">
        <v>309</v>
      </c>
      <c r="B3" s="226"/>
      <c r="C3" s="226"/>
      <c r="D3" s="226"/>
    </row>
    <row r="4" spans="1:5" ht="26.25" customHeight="1" x14ac:dyDescent="0.3">
      <c r="A4" s="225" t="s">
        <v>310</v>
      </c>
      <c r="B4" s="225"/>
      <c r="C4" s="225"/>
      <c r="D4" s="225"/>
      <c r="E4" s="158" t="s">
        <v>435</v>
      </c>
    </row>
    <row r="5" spans="1:5" x14ac:dyDescent="0.3">
      <c r="A5" s="225"/>
      <c r="B5" s="225"/>
      <c r="C5" s="225"/>
      <c r="D5" s="225"/>
      <c r="E5" s="225"/>
    </row>
    <row r="6" spans="1:5" ht="28.5" customHeight="1" x14ac:dyDescent="0.3">
      <c r="A6" s="227" t="s">
        <v>374</v>
      </c>
      <c r="B6" s="227"/>
      <c r="C6" s="227"/>
      <c r="D6" s="227"/>
      <c r="E6" s="227"/>
    </row>
    <row r="7" spans="1:5" ht="29.25" customHeight="1" x14ac:dyDescent="0.3">
      <c r="A7" s="227" t="s">
        <v>312</v>
      </c>
      <c r="B7" s="227"/>
      <c r="C7" s="227"/>
      <c r="D7" s="227"/>
      <c r="E7" s="227"/>
    </row>
    <row r="8" spans="1:5" ht="30" customHeight="1" x14ac:dyDescent="0.3">
      <c r="A8" s="227" t="s">
        <v>313</v>
      </c>
      <c r="B8" s="227"/>
      <c r="C8" s="227"/>
      <c r="D8" s="227"/>
      <c r="E8" s="227"/>
    </row>
    <row r="9" spans="1:5" ht="30" customHeight="1" x14ac:dyDescent="0.3">
      <c r="A9" s="227" t="s">
        <v>314</v>
      </c>
      <c r="B9" s="227"/>
      <c r="C9" s="227"/>
      <c r="D9" s="227"/>
      <c r="E9" s="227"/>
    </row>
    <row r="10" spans="1:5" ht="29.25" customHeight="1" x14ac:dyDescent="0.3">
      <c r="A10" s="227" t="s">
        <v>315</v>
      </c>
      <c r="B10" s="227"/>
      <c r="C10" s="227"/>
      <c r="D10" s="227"/>
      <c r="E10" s="227"/>
    </row>
    <row r="11" spans="1:5" ht="28.5" customHeight="1" x14ac:dyDescent="0.3">
      <c r="A11" s="227" t="s">
        <v>316</v>
      </c>
      <c r="B11" s="227"/>
      <c r="C11" s="227"/>
      <c r="D11" s="227"/>
      <c r="E11" s="227"/>
    </row>
    <row r="12" spans="1:5" ht="15.75" customHeight="1" thickBot="1" x14ac:dyDescent="0.35">
      <c r="A12" s="225"/>
      <c r="B12" s="225"/>
      <c r="C12" s="225"/>
      <c r="D12" s="225"/>
      <c r="E12" s="225"/>
    </row>
    <row r="13" spans="1:5" ht="83.4" thickBot="1" x14ac:dyDescent="0.35">
      <c r="A13" s="162" t="s">
        <v>2</v>
      </c>
      <c r="B13" s="159" t="s">
        <v>318</v>
      </c>
      <c r="C13" s="159" t="s">
        <v>0</v>
      </c>
      <c r="D13" s="159" t="s">
        <v>317</v>
      </c>
      <c r="E13" s="159" t="s">
        <v>1</v>
      </c>
    </row>
    <row r="14" spans="1:5" x14ac:dyDescent="0.3">
      <c r="A14" s="241" t="s">
        <v>8</v>
      </c>
      <c r="B14" s="242"/>
      <c r="C14" s="242"/>
      <c r="D14" s="242"/>
      <c r="E14" s="163"/>
    </row>
    <row r="15" spans="1:5" ht="15" customHeight="1" x14ac:dyDescent="0.3">
      <c r="A15" s="171" t="s">
        <v>52</v>
      </c>
      <c r="B15" s="172" t="s">
        <v>21</v>
      </c>
      <c r="C15" s="173" t="s">
        <v>11</v>
      </c>
      <c r="D15" s="174">
        <v>0.14000000000000001</v>
      </c>
      <c r="E15" s="174">
        <v>6218.35</v>
      </c>
    </row>
    <row r="16" spans="1:5" ht="15" customHeight="1" x14ac:dyDescent="0.3">
      <c r="A16" s="238" t="s">
        <v>319</v>
      </c>
      <c r="B16" s="239"/>
      <c r="C16" s="239"/>
      <c r="D16" s="240"/>
      <c r="E16" s="175"/>
    </row>
    <row r="17" spans="1:5" s="187" customFormat="1" ht="31.2" customHeight="1" x14ac:dyDescent="0.3">
      <c r="A17" s="148" t="s">
        <v>222</v>
      </c>
      <c r="B17" s="151" t="s">
        <v>22</v>
      </c>
      <c r="C17" s="151" t="s">
        <v>96</v>
      </c>
      <c r="D17" s="151">
        <f t="shared" ref="D17" si="0">E17</f>
        <v>1294.43</v>
      </c>
      <c r="E17" s="151">
        <v>1294.43</v>
      </c>
    </row>
    <row r="18" spans="1:5" ht="28.5" customHeight="1" x14ac:dyDescent="0.3">
      <c r="A18" s="171" t="s">
        <v>437</v>
      </c>
      <c r="B18" s="176">
        <v>2.13</v>
      </c>
      <c r="C18" s="173" t="s">
        <v>128</v>
      </c>
      <c r="D18" s="174">
        <f>E18/B18</f>
        <v>2386.666666666667</v>
      </c>
      <c r="E18" s="174">
        <v>5083.6000000000004</v>
      </c>
    </row>
    <row r="19" spans="1:5" ht="15" customHeight="1" x14ac:dyDescent="0.3">
      <c r="A19" s="171" t="s">
        <v>219</v>
      </c>
      <c r="B19" s="172" t="s">
        <v>22</v>
      </c>
      <c r="C19" s="173" t="s">
        <v>20</v>
      </c>
      <c r="D19" s="174">
        <f>E19</f>
        <v>514.45000000000005</v>
      </c>
      <c r="E19" s="174">
        <v>514.45000000000005</v>
      </c>
    </row>
    <row r="20" spans="1:5" ht="15" customHeight="1" x14ac:dyDescent="0.3">
      <c r="A20" s="171" t="s">
        <v>438</v>
      </c>
      <c r="B20" s="177">
        <v>2</v>
      </c>
      <c r="C20" s="173" t="s">
        <v>13</v>
      </c>
      <c r="D20" s="174">
        <f>E20/B20</f>
        <v>902.38499999999999</v>
      </c>
      <c r="E20" s="174">
        <v>1804.77</v>
      </c>
    </row>
    <row r="21" spans="1:5" ht="15" customHeight="1" x14ac:dyDescent="0.3">
      <c r="A21" s="171" t="s">
        <v>460</v>
      </c>
      <c r="B21" s="177">
        <v>1</v>
      </c>
      <c r="C21" s="173" t="s">
        <v>454</v>
      </c>
      <c r="D21" s="174">
        <f>E21/B21</f>
        <v>708.9</v>
      </c>
      <c r="E21" s="174">
        <v>708.9</v>
      </c>
    </row>
    <row r="22" spans="1:5" ht="15" customHeight="1" x14ac:dyDescent="0.3">
      <c r="A22" s="171" t="s">
        <v>466</v>
      </c>
      <c r="B22" s="172" t="s">
        <v>22</v>
      </c>
      <c r="C22" s="173" t="s">
        <v>88</v>
      </c>
      <c r="D22" s="174">
        <f>E22</f>
        <v>47144.75</v>
      </c>
      <c r="E22" s="174">
        <v>47144.75</v>
      </c>
    </row>
    <row r="23" spans="1:5" ht="30.75" customHeight="1" x14ac:dyDescent="0.3">
      <c r="A23" s="171" t="s">
        <v>294</v>
      </c>
      <c r="B23" s="172" t="s">
        <v>22</v>
      </c>
      <c r="C23" s="173" t="s">
        <v>11</v>
      </c>
      <c r="D23" s="174">
        <f>E23</f>
        <v>5385.91</v>
      </c>
      <c r="E23" s="174">
        <f>3246.91+389+1750</f>
        <v>5385.91</v>
      </c>
    </row>
    <row r="24" spans="1:5" ht="15" customHeight="1" x14ac:dyDescent="0.3">
      <c r="A24" s="171" t="s">
        <v>322</v>
      </c>
      <c r="B24" s="172" t="s">
        <v>22</v>
      </c>
      <c r="C24" s="173" t="s">
        <v>11</v>
      </c>
      <c r="D24" s="174">
        <f>E24</f>
        <v>3481.34</v>
      </c>
      <c r="E24" s="174">
        <f>2981.34+500</f>
        <v>3481.34</v>
      </c>
    </row>
    <row r="25" spans="1:5" ht="15" customHeight="1" x14ac:dyDescent="0.3">
      <c r="A25" s="171" t="s">
        <v>320</v>
      </c>
      <c r="B25" s="172" t="s">
        <v>301</v>
      </c>
      <c r="C25" s="173" t="s">
        <v>12</v>
      </c>
      <c r="D25" s="174">
        <f>E25</f>
        <v>165206.51999999999</v>
      </c>
      <c r="E25" s="174">
        <v>165206.51999999999</v>
      </c>
    </row>
    <row r="26" spans="1:5" x14ac:dyDescent="0.3">
      <c r="A26" s="238" t="s">
        <v>123</v>
      </c>
      <c r="B26" s="239"/>
      <c r="C26" s="239"/>
      <c r="D26" s="240"/>
      <c r="E26" s="175"/>
    </row>
    <row r="27" spans="1:5" ht="15" customHeight="1" x14ac:dyDescent="0.3">
      <c r="A27" s="171" t="s">
        <v>233</v>
      </c>
      <c r="B27" s="172" t="s">
        <v>301</v>
      </c>
      <c r="C27" s="173" t="s">
        <v>11</v>
      </c>
      <c r="D27" s="174">
        <f>E27</f>
        <v>21851.09</v>
      </c>
      <c r="E27" s="174">
        <v>21851.09</v>
      </c>
    </row>
    <row r="28" spans="1:5" x14ac:dyDescent="0.3">
      <c r="A28" s="238" t="s">
        <v>89</v>
      </c>
      <c r="B28" s="239"/>
      <c r="C28" s="239"/>
      <c r="D28" s="240"/>
      <c r="E28" s="175"/>
    </row>
    <row r="29" spans="1:5" ht="15" customHeight="1" x14ac:dyDescent="0.3">
      <c r="A29" s="171" t="s">
        <v>236</v>
      </c>
      <c r="B29" s="172" t="s">
        <v>22</v>
      </c>
      <c r="C29" s="173" t="s">
        <v>11</v>
      </c>
      <c r="D29" s="174">
        <f>E29</f>
        <v>76349.78</v>
      </c>
      <c r="E29" s="174">
        <v>76349.78</v>
      </c>
    </row>
    <row r="30" spans="1:5" x14ac:dyDescent="0.3">
      <c r="A30" s="238" t="s">
        <v>325</v>
      </c>
      <c r="B30" s="239"/>
      <c r="C30" s="239"/>
      <c r="D30" s="240"/>
      <c r="E30" s="175"/>
    </row>
    <row r="31" spans="1:5" ht="30" customHeight="1" x14ac:dyDescent="0.3">
      <c r="A31" s="171" t="s">
        <v>439</v>
      </c>
      <c r="B31" s="177">
        <v>1</v>
      </c>
      <c r="C31" s="173" t="s">
        <v>13</v>
      </c>
      <c r="D31" s="174">
        <f>E31/B31</f>
        <v>1288.8399999999999</v>
      </c>
      <c r="E31" s="174">
        <v>1288.8399999999999</v>
      </c>
    </row>
    <row r="32" spans="1:5" ht="15" customHeight="1" x14ac:dyDescent="0.3">
      <c r="A32" s="171" t="s">
        <v>440</v>
      </c>
      <c r="B32" s="177">
        <v>1</v>
      </c>
      <c r="C32" s="173" t="s">
        <v>13</v>
      </c>
      <c r="D32" s="174">
        <f t="shared" ref="D32:D60" si="1">E32/B32</f>
        <v>709.88</v>
      </c>
      <c r="E32" s="174">
        <v>709.88</v>
      </c>
    </row>
    <row r="33" spans="1:5" ht="15" customHeight="1" x14ac:dyDescent="0.3">
      <c r="A33" s="171" t="s">
        <v>441</v>
      </c>
      <c r="B33" s="177">
        <v>1</v>
      </c>
      <c r="C33" s="173" t="s">
        <v>13</v>
      </c>
      <c r="D33" s="174">
        <f t="shared" si="1"/>
        <v>1982.42</v>
      </c>
      <c r="E33" s="174">
        <v>1982.42</v>
      </c>
    </row>
    <row r="34" spans="1:5" ht="15" customHeight="1" x14ac:dyDescent="0.3">
      <c r="A34" s="171" t="s">
        <v>443</v>
      </c>
      <c r="B34" s="177">
        <v>1</v>
      </c>
      <c r="C34" s="173" t="s">
        <v>13</v>
      </c>
      <c r="D34" s="174">
        <f t="shared" si="1"/>
        <v>984.69</v>
      </c>
      <c r="E34" s="174">
        <v>984.69</v>
      </c>
    </row>
    <row r="35" spans="1:5" ht="15" customHeight="1" x14ac:dyDescent="0.3">
      <c r="A35" s="171" t="s">
        <v>444</v>
      </c>
      <c r="B35" s="177">
        <v>1</v>
      </c>
      <c r="C35" s="173" t="s">
        <v>13</v>
      </c>
      <c r="D35" s="174">
        <f t="shared" si="1"/>
        <v>3398.61</v>
      </c>
      <c r="E35" s="174">
        <v>3398.61</v>
      </c>
    </row>
    <row r="36" spans="1:5" ht="15" customHeight="1" x14ac:dyDescent="0.3">
      <c r="A36" s="171" t="s">
        <v>445</v>
      </c>
      <c r="B36" s="177">
        <v>2</v>
      </c>
      <c r="C36" s="173" t="s">
        <v>273</v>
      </c>
      <c r="D36" s="174">
        <f t="shared" si="1"/>
        <v>2664.55</v>
      </c>
      <c r="E36" s="174">
        <v>5329.1</v>
      </c>
    </row>
    <row r="37" spans="1:5" ht="15" customHeight="1" x14ac:dyDescent="0.3">
      <c r="A37" s="171" t="s">
        <v>446</v>
      </c>
      <c r="B37" s="177">
        <v>1</v>
      </c>
      <c r="C37" s="173" t="s">
        <v>13</v>
      </c>
      <c r="D37" s="174">
        <f t="shared" si="1"/>
        <v>981.09</v>
      </c>
      <c r="E37" s="174">
        <v>981.09</v>
      </c>
    </row>
    <row r="38" spans="1:5" ht="15" customHeight="1" x14ac:dyDescent="0.3">
      <c r="A38" s="171" t="s">
        <v>447</v>
      </c>
      <c r="B38" s="177">
        <v>1</v>
      </c>
      <c r="C38" s="173" t="s">
        <v>13</v>
      </c>
      <c r="D38" s="174">
        <f t="shared" si="1"/>
        <v>1539.96</v>
      </c>
      <c r="E38" s="174">
        <v>1539.96</v>
      </c>
    </row>
    <row r="39" spans="1:5" ht="15" customHeight="1" x14ac:dyDescent="0.3">
      <c r="A39" s="171" t="s">
        <v>448</v>
      </c>
      <c r="B39" s="177">
        <v>1</v>
      </c>
      <c r="C39" s="173" t="s">
        <v>12</v>
      </c>
      <c r="D39" s="174">
        <f t="shared" si="1"/>
        <v>5119.3100000000004</v>
      </c>
      <c r="E39" s="174">
        <v>5119.3100000000004</v>
      </c>
    </row>
    <row r="40" spans="1:5" ht="15" customHeight="1" x14ac:dyDescent="0.3">
      <c r="A40" s="171" t="s">
        <v>395</v>
      </c>
      <c r="B40" s="177">
        <v>5</v>
      </c>
      <c r="C40" s="173" t="s">
        <v>242</v>
      </c>
      <c r="D40" s="174">
        <f t="shared" si="1"/>
        <v>98.463999999999999</v>
      </c>
      <c r="E40" s="174">
        <v>492.32</v>
      </c>
    </row>
    <row r="41" spans="1:5" ht="15" customHeight="1" x14ac:dyDescent="0.3">
      <c r="A41" s="171" t="s">
        <v>55</v>
      </c>
      <c r="B41" s="177">
        <v>1</v>
      </c>
      <c r="C41" s="173" t="s">
        <v>14</v>
      </c>
      <c r="D41" s="174">
        <f t="shared" si="1"/>
        <v>1005.22</v>
      </c>
      <c r="E41" s="174">
        <v>1005.22</v>
      </c>
    </row>
    <row r="42" spans="1:5" ht="15" customHeight="1" x14ac:dyDescent="0.3">
      <c r="A42" s="171" t="s">
        <v>243</v>
      </c>
      <c r="B42" s="177">
        <v>1</v>
      </c>
      <c r="C42" s="173" t="s">
        <v>107</v>
      </c>
      <c r="D42" s="174">
        <f t="shared" si="1"/>
        <v>738.3</v>
      </c>
      <c r="E42" s="174">
        <v>738.3</v>
      </c>
    </row>
    <row r="43" spans="1:5" ht="15" customHeight="1" x14ac:dyDescent="0.3">
      <c r="A43" s="171" t="s">
        <v>108</v>
      </c>
      <c r="B43" s="177">
        <v>1</v>
      </c>
      <c r="C43" s="173" t="s">
        <v>15</v>
      </c>
      <c r="D43" s="174">
        <f t="shared" si="1"/>
        <v>961.8</v>
      </c>
      <c r="E43" s="174">
        <v>961.8</v>
      </c>
    </row>
    <row r="44" spans="1:5" ht="15" customHeight="1" x14ac:dyDescent="0.3">
      <c r="A44" s="171" t="s">
        <v>449</v>
      </c>
      <c r="B44" s="177">
        <v>1</v>
      </c>
      <c r="C44" s="173" t="s">
        <v>13</v>
      </c>
      <c r="D44" s="174">
        <f t="shared" si="1"/>
        <v>149.54</v>
      </c>
      <c r="E44" s="174">
        <v>149.54</v>
      </c>
    </row>
    <row r="45" spans="1:5" ht="15" customHeight="1" x14ac:dyDescent="0.3">
      <c r="A45" s="171" t="s">
        <v>333</v>
      </c>
      <c r="B45" s="177">
        <v>3</v>
      </c>
      <c r="C45" s="173" t="s">
        <v>334</v>
      </c>
      <c r="D45" s="174">
        <f t="shared" si="1"/>
        <v>1089.6433333333332</v>
      </c>
      <c r="E45" s="174">
        <v>3268.93</v>
      </c>
    </row>
    <row r="46" spans="1:5" ht="15" customHeight="1" x14ac:dyDescent="0.3">
      <c r="A46" s="171" t="s">
        <v>69</v>
      </c>
      <c r="B46" s="176">
        <v>0.08</v>
      </c>
      <c r="C46" s="173" t="s">
        <v>70</v>
      </c>
      <c r="D46" s="174">
        <f t="shared" si="1"/>
        <v>30237.875000000004</v>
      </c>
      <c r="E46" s="174">
        <v>2419.0300000000002</v>
      </c>
    </row>
    <row r="47" spans="1:5" ht="30.75" customHeight="1" x14ac:dyDescent="0.3">
      <c r="A47" s="171" t="s">
        <v>56</v>
      </c>
      <c r="B47" s="176">
        <v>2.4300000000000002</v>
      </c>
      <c r="C47" s="173" t="s">
        <v>16</v>
      </c>
      <c r="D47" s="174">
        <f t="shared" si="1"/>
        <v>2035.8888888888887</v>
      </c>
      <c r="E47" s="174">
        <v>4947.21</v>
      </c>
    </row>
    <row r="48" spans="1:5" ht="30.75" customHeight="1" x14ac:dyDescent="0.3">
      <c r="A48" s="171" t="s">
        <v>56</v>
      </c>
      <c r="B48" s="176">
        <v>2.4300000000000002</v>
      </c>
      <c r="C48" s="173" t="s">
        <v>16</v>
      </c>
      <c r="D48" s="174">
        <f t="shared" si="1"/>
        <v>2005.5432098765432</v>
      </c>
      <c r="E48" s="174">
        <v>4873.47</v>
      </c>
    </row>
    <row r="49" spans="1:5" ht="15" customHeight="1" x14ac:dyDescent="0.3">
      <c r="A49" s="171" t="s">
        <v>398</v>
      </c>
      <c r="B49" s="176">
        <v>0.01</v>
      </c>
      <c r="C49" s="173" t="s">
        <v>17</v>
      </c>
      <c r="D49" s="174">
        <f t="shared" si="1"/>
        <v>30081</v>
      </c>
      <c r="E49" s="174">
        <v>300.81</v>
      </c>
    </row>
    <row r="50" spans="1:5" ht="15" customHeight="1" x14ac:dyDescent="0.3">
      <c r="A50" s="171" t="s">
        <v>337</v>
      </c>
      <c r="B50" s="177">
        <v>2</v>
      </c>
      <c r="C50" s="173" t="s">
        <v>13</v>
      </c>
      <c r="D50" s="174">
        <f t="shared" si="1"/>
        <v>345.95</v>
      </c>
      <c r="E50" s="174">
        <v>691.9</v>
      </c>
    </row>
    <row r="51" spans="1:5" ht="15" customHeight="1" x14ac:dyDescent="0.3">
      <c r="A51" s="171" t="s">
        <v>450</v>
      </c>
      <c r="B51" s="177">
        <v>1</v>
      </c>
      <c r="C51" s="173" t="s">
        <v>14</v>
      </c>
      <c r="D51" s="174">
        <f t="shared" si="1"/>
        <v>611.75</v>
      </c>
      <c r="E51" s="174">
        <v>611.75</v>
      </c>
    </row>
    <row r="52" spans="1:5" ht="15" customHeight="1" x14ac:dyDescent="0.3">
      <c r="A52" s="171" t="s">
        <v>83</v>
      </c>
      <c r="B52" s="176">
        <v>0.27</v>
      </c>
      <c r="C52" s="173" t="s">
        <v>15</v>
      </c>
      <c r="D52" s="174">
        <f t="shared" si="1"/>
        <v>17138.592592592591</v>
      </c>
      <c r="E52" s="174">
        <v>4627.42</v>
      </c>
    </row>
    <row r="53" spans="1:5" ht="15" customHeight="1" x14ac:dyDescent="0.3">
      <c r="A53" s="171" t="s">
        <v>59</v>
      </c>
      <c r="B53" s="177">
        <v>3</v>
      </c>
      <c r="C53" s="173" t="s">
        <v>18</v>
      </c>
      <c r="D53" s="174">
        <f t="shared" si="1"/>
        <v>253.75666666666666</v>
      </c>
      <c r="E53" s="174">
        <v>761.27</v>
      </c>
    </row>
    <row r="54" spans="1:5" ht="15" customHeight="1" x14ac:dyDescent="0.3">
      <c r="A54" s="171" t="s">
        <v>399</v>
      </c>
      <c r="B54" s="177">
        <v>5</v>
      </c>
      <c r="C54" s="173" t="s">
        <v>242</v>
      </c>
      <c r="D54" s="174">
        <f t="shared" si="1"/>
        <v>78.748000000000005</v>
      </c>
      <c r="E54" s="174">
        <v>393.74</v>
      </c>
    </row>
    <row r="55" spans="1:5" ht="15" customHeight="1" x14ac:dyDescent="0.3">
      <c r="A55" s="171" t="s">
        <v>451</v>
      </c>
      <c r="B55" s="177">
        <v>1</v>
      </c>
      <c r="C55" s="173" t="s">
        <v>13</v>
      </c>
      <c r="D55" s="174">
        <f t="shared" si="1"/>
        <v>4474.1099999999997</v>
      </c>
      <c r="E55" s="174">
        <v>4474.1099999999997</v>
      </c>
    </row>
    <row r="56" spans="1:5" ht="15" customHeight="1" x14ac:dyDescent="0.3">
      <c r="A56" s="171" t="s">
        <v>78</v>
      </c>
      <c r="B56" s="177">
        <v>1</v>
      </c>
      <c r="C56" s="173" t="s">
        <v>14</v>
      </c>
      <c r="D56" s="174">
        <f t="shared" si="1"/>
        <v>10936.37</v>
      </c>
      <c r="E56" s="174">
        <v>10936.37</v>
      </c>
    </row>
    <row r="57" spans="1:5" ht="15" customHeight="1" x14ac:dyDescent="0.3">
      <c r="A57" s="171" t="s">
        <v>340</v>
      </c>
      <c r="B57" s="177">
        <v>1</v>
      </c>
      <c r="C57" s="173" t="s">
        <v>19</v>
      </c>
      <c r="D57" s="174">
        <f t="shared" si="1"/>
        <v>857.06</v>
      </c>
      <c r="E57" s="174">
        <v>857.06</v>
      </c>
    </row>
    <row r="58" spans="1:5" ht="15" customHeight="1" x14ac:dyDescent="0.3">
      <c r="A58" s="171" t="s">
        <v>341</v>
      </c>
      <c r="B58" s="177">
        <v>1</v>
      </c>
      <c r="C58" s="173" t="s">
        <v>19</v>
      </c>
      <c r="D58" s="174">
        <f t="shared" si="1"/>
        <v>598.84</v>
      </c>
      <c r="E58" s="174">
        <v>598.84</v>
      </c>
    </row>
    <row r="59" spans="1:5" ht="15" customHeight="1" x14ac:dyDescent="0.3">
      <c r="A59" s="171" t="s">
        <v>61</v>
      </c>
      <c r="B59" s="177">
        <v>31</v>
      </c>
      <c r="C59" s="173" t="s">
        <v>19</v>
      </c>
      <c r="D59" s="174">
        <f t="shared" si="1"/>
        <v>302.42322580645163</v>
      </c>
      <c r="E59" s="174">
        <v>9375.1200000000008</v>
      </c>
    </row>
    <row r="60" spans="1:5" ht="15" customHeight="1" x14ac:dyDescent="0.3">
      <c r="A60" s="171" t="s">
        <v>134</v>
      </c>
      <c r="B60" s="177">
        <v>1</v>
      </c>
      <c r="C60" s="173" t="s">
        <v>135</v>
      </c>
      <c r="D60" s="174">
        <f t="shared" si="1"/>
        <v>346.94</v>
      </c>
      <c r="E60" s="174">
        <v>346.94</v>
      </c>
    </row>
    <row r="61" spans="1:5" x14ac:dyDescent="0.3">
      <c r="A61" s="238" t="s">
        <v>342</v>
      </c>
      <c r="B61" s="239"/>
      <c r="C61" s="239"/>
      <c r="D61" s="240"/>
      <c r="E61" s="175"/>
    </row>
    <row r="62" spans="1:5" ht="15" customHeight="1" x14ac:dyDescent="0.3">
      <c r="A62" s="171" t="s">
        <v>452</v>
      </c>
      <c r="B62" s="172" t="s">
        <v>22</v>
      </c>
      <c r="C62" s="173" t="s">
        <v>11</v>
      </c>
      <c r="D62" s="174">
        <f>E62</f>
        <v>13700.02</v>
      </c>
      <c r="E62" s="174">
        <v>13700.02</v>
      </c>
    </row>
    <row r="63" spans="1:5" ht="15" customHeight="1" x14ac:dyDescent="0.3">
      <c r="A63" s="171" t="s">
        <v>453</v>
      </c>
      <c r="B63" s="177">
        <v>1</v>
      </c>
      <c r="C63" s="173" t="s">
        <v>454</v>
      </c>
      <c r="D63" s="174">
        <f t="shared" ref="D63:D88" si="2">E63/B63</f>
        <v>937.46</v>
      </c>
      <c r="E63" s="174">
        <v>937.46</v>
      </c>
    </row>
    <row r="64" spans="1:5" ht="15" customHeight="1" x14ac:dyDescent="0.3">
      <c r="A64" s="171" t="s">
        <v>368</v>
      </c>
      <c r="B64" s="178">
        <v>2.5000000000000001E-2</v>
      </c>
      <c r="C64" s="173" t="s">
        <v>96</v>
      </c>
      <c r="D64" s="174">
        <f t="shared" si="2"/>
        <v>87690.400000000009</v>
      </c>
      <c r="E64" s="174">
        <v>2192.2600000000002</v>
      </c>
    </row>
    <row r="65" spans="1:5" ht="15" customHeight="1" x14ac:dyDescent="0.3">
      <c r="A65" s="171" t="s">
        <v>455</v>
      </c>
      <c r="B65" s="178">
        <v>1.7999999999999999E-2</v>
      </c>
      <c r="C65" s="173" t="s">
        <v>96</v>
      </c>
      <c r="D65" s="174">
        <f t="shared" si="2"/>
        <v>2901.1111111111113</v>
      </c>
      <c r="E65" s="174">
        <v>52.22</v>
      </c>
    </row>
    <row r="66" spans="1:5" ht="30" customHeight="1" x14ac:dyDescent="0.3">
      <c r="A66" s="171" t="s">
        <v>456</v>
      </c>
      <c r="B66" s="178">
        <v>7.0000000000000001E-3</v>
      </c>
      <c r="C66" s="173" t="s">
        <v>96</v>
      </c>
      <c r="D66" s="174">
        <f t="shared" si="2"/>
        <v>22214.285714285714</v>
      </c>
      <c r="E66" s="174">
        <v>155.5</v>
      </c>
    </row>
    <row r="67" spans="1:5" ht="30" customHeight="1" x14ac:dyDescent="0.3">
      <c r="A67" s="171" t="s">
        <v>391</v>
      </c>
      <c r="B67" s="179">
        <v>0.1</v>
      </c>
      <c r="C67" s="173" t="s">
        <v>16</v>
      </c>
      <c r="D67" s="174">
        <f t="shared" si="2"/>
        <v>2105</v>
      </c>
      <c r="E67" s="174">
        <v>210.5</v>
      </c>
    </row>
    <row r="68" spans="1:5" ht="30" customHeight="1" x14ac:dyDescent="0.3">
      <c r="A68" s="171" t="s">
        <v>457</v>
      </c>
      <c r="B68" s="178">
        <v>7.0000000000000001E-3</v>
      </c>
      <c r="C68" s="173" t="s">
        <v>96</v>
      </c>
      <c r="D68" s="174">
        <f t="shared" si="2"/>
        <v>9658.5714285714275</v>
      </c>
      <c r="E68" s="174">
        <v>67.61</v>
      </c>
    </row>
    <row r="69" spans="1:5" ht="15" customHeight="1" x14ac:dyDescent="0.3">
      <c r="A69" s="171" t="s">
        <v>408</v>
      </c>
      <c r="B69" s="176">
        <v>0.12</v>
      </c>
      <c r="C69" s="173" t="s">
        <v>17</v>
      </c>
      <c r="D69" s="174">
        <f t="shared" si="2"/>
        <v>4304.166666666667</v>
      </c>
      <c r="E69" s="174">
        <v>516.5</v>
      </c>
    </row>
    <row r="70" spans="1:5" ht="15" customHeight="1" x14ac:dyDescent="0.3">
      <c r="A70" s="171" t="s">
        <v>442</v>
      </c>
      <c r="B70" s="178">
        <v>1.5469999999999999</v>
      </c>
      <c r="C70" s="173" t="s">
        <v>12</v>
      </c>
      <c r="D70" s="174">
        <f t="shared" si="2"/>
        <v>2728.8299935358759</v>
      </c>
      <c r="E70" s="174">
        <v>4221.5</v>
      </c>
    </row>
    <row r="71" spans="1:5" ht="29.25" customHeight="1" x14ac:dyDescent="0.3">
      <c r="A71" s="171" t="s">
        <v>458</v>
      </c>
      <c r="B71" s="178">
        <v>1.2999999999999999E-2</v>
      </c>
      <c r="C71" s="173" t="s">
        <v>15</v>
      </c>
      <c r="D71" s="174">
        <f t="shared" si="2"/>
        <v>22569.23076923077</v>
      </c>
      <c r="E71" s="174">
        <v>293.39999999999998</v>
      </c>
    </row>
    <row r="72" spans="1:5" ht="15" customHeight="1" x14ac:dyDescent="0.3">
      <c r="A72" s="171" t="s">
        <v>413</v>
      </c>
      <c r="B72" s="178">
        <v>2.1999999999999999E-2</v>
      </c>
      <c r="C72" s="173" t="s">
        <v>96</v>
      </c>
      <c r="D72" s="174">
        <f t="shared" si="2"/>
        <v>20643.18181818182</v>
      </c>
      <c r="E72" s="174">
        <v>454.15</v>
      </c>
    </row>
    <row r="73" spans="1:5" ht="15" customHeight="1" x14ac:dyDescent="0.3">
      <c r="A73" s="171" t="s">
        <v>459</v>
      </c>
      <c r="B73" s="178">
        <v>1.0999999999999999E-2</v>
      </c>
      <c r="C73" s="173" t="s">
        <v>15</v>
      </c>
      <c r="D73" s="174">
        <f t="shared" si="2"/>
        <v>51434.545454545456</v>
      </c>
      <c r="E73" s="174">
        <v>565.78</v>
      </c>
    </row>
    <row r="74" spans="1:5" ht="15" customHeight="1" x14ac:dyDescent="0.3">
      <c r="A74" s="171" t="s">
        <v>436</v>
      </c>
      <c r="B74" s="176">
        <v>0.02</v>
      </c>
      <c r="C74" s="173" t="s">
        <v>17</v>
      </c>
      <c r="D74" s="174">
        <f t="shared" si="2"/>
        <v>48139.5</v>
      </c>
      <c r="E74" s="174">
        <v>962.79</v>
      </c>
    </row>
    <row r="75" spans="1:5" ht="15" customHeight="1" x14ac:dyDescent="0.3">
      <c r="A75" s="171" t="s">
        <v>461</v>
      </c>
      <c r="B75" s="178">
        <v>7.0000000000000001E-3</v>
      </c>
      <c r="C75" s="173" t="s">
        <v>96</v>
      </c>
      <c r="D75" s="174">
        <f t="shared" si="2"/>
        <v>10337.142857142857</v>
      </c>
      <c r="E75" s="174">
        <v>72.36</v>
      </c>
    </row>
    <row r="76" spans="1:5" ht="15" customHeight="1" x14ac:dyDescent="0.3">
      <c r="A76" s="171" t="s">
        <v>423</v>
      </c>
      <c r="B76" s="177">
        <v>3</v>
      </c>
      <c r="C76" s="173" t="s">
        <v>111</v>
      </c>
      <c r="D76" s="174">
        <f t="shared" si="2"/>
        <v>222.43333333333331</v>
      </c>
      <c r="E76" s="174">
        <v>667.3</v>
      </c>
    </row>
    <row r="77" spans="1:5" ht="15" customHeight="1" x14ac:dyDescent="0.3">
      <c r="A77" s="171" t="s">
        <v>354</v>
      </c>
      <c r="B77" s="176">
        <v>0.15</v>
      </c>
      <c r="C77" s="173" t="s">
        <v>16</v>
      </c>
      <c r="D77" s="174">
        <f t="shared" si="2"/>
        <v>2050.2666666666669</v>
      </c>
      <c r="E77" s="174">
        <v>307.54000000000002</v>
      </c>
    </row>
    <row r="78" spans="1:5" ht="28.5" customHeight="1" x14ac:dyDescent="0.3">
      <c r="A78" s="171" t="s">
        <v>62</v>
      </c>
      <c r="B78" s="178">
        <v>2.431</v>
      </c>
      <c r="C78" s="173" t="s">
        <v>16</v>
      </c>
      <c r="D78" s="174">
        <f t="shared" si="2"/>
        <v>2012.0032908268204</v>
      </c>
      <c r="E78" s="174">
        <v>4891.18</v>
      </c>
    </row>
    <row r="79" spans="1:5" ht="28.5" customHeight="1" x14ac:dyDescent="0.3">
      <c r="A79" s="171" t="s">
        <v>462</v>
      </c>
      <c r="B79" s="176">
        <v>2.4300000000000002</v>
      </c>
      <c r="C79" s="173" t="s">
        <v>16</v>
      </c>
      <c r="D79" s="174">
        <f t="shared" si="2"/>
        <v>2013.6913580246915</v>
      </c>
      <c r="E79" s="174">
        <v>4893.2700000000004</v>
      </c>
    </row>
    <row r="80" spans="1:5" ht="28.5" customHeight="1" x14ac:dyDescent="0.3">
      <c r="A80" s="171" t="s">
        <v>463</v>
      </c>
      <c r="B80" s="178">
        <f>2*3.421</f>
        <v>6.8419999999999996</v>
      </c>
      <c r="C80" s="173" t="s">
        <v>16</v>
      </c>
      <c r="D80" s="174">
        <f t="shared" si="2"/>
        <v>1831.0610932475886</v>
      </c>
      <c r="E80" s="174">
        <f>6264.06*2</f>
        <v>12528.12</v>
      </c>
    </row>
    <row r="81" spans="1:5" ht="15" customHeight="1" x14ac:dyDescent="0.3">
      <c r="A81" s="171" t="s">
        <v>464</v>
      </c>
      <c r="B81" s="177">
        <v>50</v>
      </c>
      <c r="C81" s="173" t="s">
        <v>356</v>
      </c>
      <c r="D81" s="174">
        <f t="shared" si="2"/>
        <v>55.321400000000004</v>
      </c>
      <c r="E81" s="174">
        <v>2766.07</v>
      </c>
    </row>
    <row r="82" spans="1:5" ht="15" customHeight="1" x14ac:dyDescent="0.3">
      <c r="A82" s="171" t="s">
        <v>465</v>
      </c>
      <c r="B82" s="177">
        <v>2</v>
      </c>
      <c r="C82" s="173" t="s">
        <v>13</v>
      </c>
      <c r="D82" s="174">
        <f t="shared" si="2"/>
        <v>599.91999999999996</v>
      </c>
      <c r="E82" s="174">
        <v>1199.8399999999999</v>
      </c>
    </row>
    <row r="83" spans="1:5" ht="29.25" customHeight="1" x14ac:dyDescent="0.3">
      <c r="A83" s="171" t="s">
        <v>358</v>
      </c>
      <c r="B83" s="177">
        <v>226</v>
      </c>
      <c r="C83" s="173" t="s">
        <v>88</v>
      </c>
      <c r="D83" s="174">
        <f t="shared" si="2"/>
        <v>61.880619469026549</v>
      </c>
      <c r="E83" s="174">
        <v>13985.02</v>
      </c>
    </row>
    <row r="84" spans="1:5" ht="15" customHeight="1" x14ac:dyDescent="0.3">
      <c r="A84" s="171" t="s">
        <v>126</v>
      </c>
      <c r="B84" s="177">
        <v>6</v>
      </c>
      <c r="C84" s="173" t="s">
        <v>107</v>
      </c>
      <c r="D84" s="174">
        <f t="shared" si="2"/>
        <v>390.74499999999995</v>
      </c>
      <c r="E84" s="174">
        <v>2344.4699999999998</v>
      </c>
    </row>
    <row r="85" spans="1:5" ht="30.75" customHeight="1" x14ac:dyDescent="0.3">
      <c r="A85" s="171" t="s">
        <v>116</v>
      </c>
      <c r="B85" s="176">
        <v>2.85</v>
      </c>
      <c r="C85" s="173" t="s">
        <v>16</v>
      </c>
      <c r="D85" s="174">
        <f t="shared" si="2"/>
        <v>1949.519298245614</v>
      </c>
      <c r="E85" s="174">
        <v>5556.13</v>
      </c>
    </row>
    <row r="86" spans="1:5" ht="15" customHeight="1" x14ac:dyDescent="0.3">
      <c r="A86" s="171" t="s">
        <v>152</v>
      </c>
      <c r="B86" s="179">
        <v>0.2</v>
      </c>
      <c r="C86" s="173" t="s">
        <v>16</v>
      </c>
      <c r="D86" s="174">
        <f t="shared" si="2"/>
        <v>2127.4499999999998</v>
      </c>
      <c r="E86" s="174">
        <v>425.49</v>
      </c>
    </row>
    <row r="87" spans="1:5" ht="15" customHeight="1" x14ac:dyDescent="0.3">
      <c r="A87" s="171" t="s">
        <v>362</v>
      </c>
      <c r="B87" s="176">
        <v>0.06</v>
      </c>
      <c r="C87" s="173" t="s">
        <v>16</v>
      </c>
      <c r="D87" s="174">
        <f t="shared" si="2"/>
        <v>2125.5</v>
      </c>
      <c r="E87" s="174">
        <v>127.53</v>
      </c>
    </row>
    <row r="88" spans="1:5" ht="15" customHeight="1" x14ac:dyDescent="0.3">
      <c r="A88" s="171" t="s">
        <v>363</v>
      </c>
      <c r="B88" s="176">
        <v>0.01</v>
      </c>
      <c r="C88" s="173" t="s">
        <v>15</v>
      </c>
      <c r="D88" s="174">
        <f t="shared" si="2"/>
        <v>12792</v>
      </c>
      <c r="E88" s="174">
        <v>127.92</v>
      </c>
    </row>
    <row r="89" spans="1:5" ht="15" customHeight="1" x14ac:dyDescent="0.3">
      <c r="A89" s="238" t="s">
        <v>73</v>
      </c>
      <c r="B89" s="239"/>
      <c r="C89" s="239"/>
      <c r="D89" s="240"/>
      <c r="E89" s="175"/>
    </row>
    <row r="90" spans="1:5" ht="30" customHeight="1" x14ac:dyDescent="0.3">
      <c r="A90" s="171" t="s">
        <v>74</v>
      </c>
      <c r="B90" s="172" t="s">
        <v>298</v>
      </c>
      <c r="C90" s="173" t="s">
        <v>11</v>
      </c>
      <c r="D90" s="174">
        <f>E90</f>
        <v>10392.64</v>
      </c>
      <c r="E90" s="174">
        <v>10392.64</v>
      </c>
    </row>
    <row r="91" spans="1:5" x14ac:dyDescent="0.3">
      <c r="A91" s="238" t="s">
        <v>237</v>
      </c>
      <c r="B91" s="239"/>
      <c r="C91" s="239"/>
      <c r="D91" s="240"/>
      <c r="E91" s="175"/>
    </row>
    <row r="92" spans="1:5" ht="15" customHeight="1" x14ac:dyDescent="0.3">
      <c r="A92" s="171" t="s">
        <v>238</v>
      </c>
      <c r="B92" s="172" t="s">
        <v>298</v>
      </c>
      <c r="C92" s="173" t="s">
        <v>324</v>
      </c>
      <c r="D92" s="174">
        <f>E92</f>
        <v>12750</v>
      </c>
      <c r="E92" s="174">
        <v>12750</v>
      </c>
    </row>
    <row r="93" spans="1:5" x14ac:dyDescent="0.3">
      <c r="A93" s="238" t="s">
        <v>84</v>
      </c>
      <c r="B93" s="239"/>
      <c r="C93" s="239"/>
      <c r="D93" s="240"/>
      <c r="E93" s="175"/>
    </row>
    <row r="94" spans="1:5" ht="15" customHeight="1" x14ac:dyDescent="0.3">
      <c r="A94" s="171" t="s">
        <v>85</v>
      </c>
      <c r="B94" s="172" t="s">
        <v>298</v>
      </c>
      <c r="C94" s="173" t="s">
        <v>11</v>
      </c>
      <c r="D94" s="174">
        <f>E94</f>
        <v>21600</v>
      </c>
      <c r="E94" s="174">
        <v>21600</v>
      </c>
    </row>
    <row r="95" spans="1:5" ht="15" customHeight="1" x14ac:dyDescent="0.3">
      <c r="A95" s="238" t="s">
        <v>425</v>
      </c>
      <c r="B95" s="239"/>
      <c r="C95" s="239"/>
      <c r="D95" s="240"/>
      <c r="E95" s="175"/>
    </row>
    <row r="96" spans="1:5" ht="15" customHeight="1" thickBot="1" x14ac:dyDescent="0.35">
      <c r="A96" s="171" t="s">
        <v>119</v>
      </c>
      <c r="B96" s="172" t="s">
        <v>22</v>
      </c>
      <c r="C96" s="173" t="s">
        <v>11</v>
      </c>
      <c r="D96" s="174">
        <f>E96</f>
        <v>513.19000000000005</v>
      </c>
      <c r="E96" s="174">
        <v>513.19000000000005</v>
      </c>
    </row>
    <row r="97" spans="1:7 16384:16384" ht="29.25" customHeight="1" x14ac:dyDescent="0.3">
      <c r="A97" s="171" t="s">
        <v>426</v>
      </c>
      <c r="B97" s="172" t="s">
        <v>22</v>
      </c>
      <c r="C97" s="173" t="s">
        <v>11</v>
      </c>
      <c r="D97" s="174">
        <f>E97</f>
        <v>2057.5100000000002</v>
      </c>
      <c r="E97" s="174">
        <v>2057.5100000000002</v>
      </c>
      <c r="F97" s="164">
        <f>SUM(E15:E97)</f>
        <v>530744.21</v>
      </c>
      <c r="G97" s="160" t="s">
        <v>467</v>
      </c>
      <c r="XFD97" s="164">
        <f>SUM(D97:XFC97)</f>
        <v>534859.23</v>
      </c>
    </row>
    <row r="98" spans="1:7 16384:16384" s="1" customFormat="1" x14ac:dyDescent="0.25">
      <c r="A98" s="37" t="s">
        <v>10</v>
      </c>
      <c r="B98" s="51"/>
      <c r="C98" s="51"/>
      <c r="D98" s="51"/>
      <c r="E98" s="52"/>
    </row>
    <row r="99" spans="1:7 16384:16384" s="1" customFormat="1" x14ac:dyDescent="0.25">
      <c r="A99" s="39" t="s">
        <v>65</v>
      </c>
      <c r="B99" s="53" t="s">
        <v>21</v>
      </c>
      <c r="C99" s="53" t="s">
        <v>11</v>
      </c>
      <c r="D99" s="53">
        <f>E99</f>
        <v>53074.421000000002</v>
      </c>
      <c r="E99" s="54">
        <f>SUM(E15:E97)*10%</f>
        <v>53074.421000000002</v>
      </c>
    </row>
    <row r="100" spans="1:7 16384:16384" x14ac:dyDescent="0.3">
      <c r="A100" s="235" t="s">
        <v>24</v>
      </c>
      <c r="B100" s="236"/>
      <c r="C100" s="236"/>
      <c r="D100" s="237"/>
      <c r="E100" s="154">
        <f>F97+E99</f>
        <v>583818.63099999994</v>
      </c>
    </row>
    <row r="101" spans="1:7 16384:16384" x14ac:dyDescent="0.3">
      <c r="A101" s="225"/>
      <c r="B101" s="225"/>
      <c r="C101" s="225"/>
      <c r="D101" s="225"/>
      <c r="E101" s="225"/>
    </row>
    <row r="102" spans="1:7 16384:16384" x14ac:dyDescent="0.3">
      <c r="A102" s="225"/>
      <c r="B102" s="225"/>
      <c r="C102" s="225"/>
      <c r="D102" s="225"/>
      <c r="E102" s="225"/>
    </row>
    <row r="103" spans="1:7 16384:16384" s="167" customFormat="1" ht="17.25" customHeight="1" x14ac:dyDescent="0.3">
      <c r="A103" s="234" t="s">
        <v>469</v>
      </c>
      <c r="B103" s="234"/>
      <c r="C103" s="234"/>
      <c r="D103" s="234"/>
      <c r="E103" s="165">
        <f>E100</f>
        <v>583818.63099999994</v>
      </c>
      <c r="F103" s="166"/>
    </row>
    <row r="104" spans="1:7 16384:16384" s="167" customFormat="1" ht="17.25" customHeight="1" x14ac:dyDescent="0.3">
      <c r="A104" s="243" t="str">
        <f>[1]!Сумма_прописью(E103)</f>
        <v>Пятьсот  восемьдесят три тысячи восемьсот восемнадцать рублей 63 копейки.</v>
      </c>
      <c r="B104" s="243"/>
      <c r="C104" s="243"/>
      <c r="D104" s="243"/>
      <c r="E104" s="243"/>
      <c r="F104" s="168"/>
    </row>
    <row r="105" spans="1:7 16384:16384" s="167" customFormat="1" ht="17.25" customHeight="1" x14ac:dyDescent="0.3">
      <c r="A105" s="234" t="s">
        <v>369</v>
      </c>
      <c r="B105" s="234"/>
      <c r="C105" s="234"/>
      <c r="D105" s="234"/>
      <c r="E105" s="234"/>
      <c r="F105" s="169"/>
    </row>
    <row r="106" spans="1:7 16384:16384" s="167" customFormat="1" ht="16.5" customHeight="1" x14ac:dyDescent="0.3">
      <c r="A106" s="234" t="s">
        <v>370</v>
      </c>
      <c r="B106" s="234"/>
      <c r="C106" s="234"/>
      <c r="D106" s="234"/>
      <c r="E106" s="234"/>
      <c r="F106" s="169"/>
    </row>
    <row r="107" spans="1:7 16384:16384" s="167" customFormat="1" ht="18.75" customHeight="1" x14ac:dyDescent="0.3">
      <c r="A107" s="234" t="s">
        <v>371</v>
      </c>
      <c r="B107" s="234"/>
      <c r="C107" s="234"/>
      <c r="D107" s="234"/>
      <c r="E107" s="234"/>
      <c r="F107" s="169"/>
    </row>
    <row r="108" spans="1:7 16384:16384" s="167" customFormat="1" hidden="1" x14ac:dyDescent="0.3">
      <c r="A108" s="170"/>
      <c r="B108" s="170"/>
      <c r="C108" s="170"/>
      <c r="D108" s="170"/>
      <c r="E108" s="170"/>
      <c r="F108" s="170"/>
    </row>
    <row r="109" spans="1:7 16384:16384" s="167" customFormat="1" ht="0.75" customHeight="1" x14ac:dyDescent="0.3">
      <c r="A109" s="234" t="s">
        <v>468</v>
      </c>
      <c r="B109" s="234"/>
      <c r="C109" s="234"/>
      <c r="D109" s="234"/>
      <c r="E109" s="234"/>
      <c r="F109" s="169"/>
    </row>
    <row r="110" spans="1:7 16384:16384" s="186" customFormat="1" ht="18.75" customHeight="1" x14ac:dyDescent="0.3">
      <c r="A110" s="161" t="s">
        <v>431</v>
      </c>
      <c r="B110" s="161"/>
      <c r="C110" s="161"/>
      <c r="D110" s="161"/>
      <c r="E110" s="161"/>
    </row>
    <row r="111" spans="1:7 16384:16384" s="186" customFormat="1" ht="6" customHeight="1" x14ac:dyDescent="0.3">
      <c r="A111" s="161" t="s">
        <v>470</v>
      </c>
      <c r="B111" s="161"/>
      <c r="C111" s="161"/>
      <c r="D111" s="161"/>
      <c r="E111" s="161"/>
    </row>
    <row r="112" spans="1:7 16384:16384" s="186" customFormat="1" ht="9" customHeight="1" x14ac:dyDescent="0.3">
      <c r="B112" s="161"/>
      <c r="C112" s="161"/>
      <c r="D112" s="161" t="s">
        <v>26</v>
      </c>
      <c r="E112" s="161"/>
    </row>
    <row r="113" spans="1:5" s="186" customFormat="1" hidden="1" x14ac:dyDescent="0.3">
      <c r="A113" s="225"/>
      <c r="B113" s="225"/>
      <c r="C113" s="225"/>
      <c r="D113" s="225"/>
      <c r="E113" s="225"/>
    </row>
    <row r="114" spans="1:5" s="186" customFormat="1" ht="14.25" customHeight="1" x14ac:dyDescent="0.3">
      <c r="A114" s="225" t="s">
        <v>372</v>
      </c>
      <c r="B114" s="225"/>
      <c r="C114" s="225"/>
      <c r="D114" s="225"/>
      <c r="E114" s="225"/>
    </row>
    <row r="115" spans="1:5" s="186" customFormat="1" ht="14.25" customHeight="1" x14ac:dyDescent="0.3">
      <c r="B115" s="225"/>
      <c r="C115" s="225"/>
      <c r="D115" s="225" t="s">
        <v>26</v>
      </c>
      <c r="E115" s="225"/>
    </row>
  </sheetData>
  <mergeCells count="35">
    <mergeCell ref="A4:D4"/>
    <mergeCell ref="A5:E5"/>
    <mergeCell ref="A6:E6"/>
    <mergeCell ref="A7:E7"/>
    <mergeCell ref="A101:E101"/>
    <mergeCell ref="A102:E102"/>
    <mergeCell ref="A91:D91"/>
    <mergeCell ref="A89:D89"/>
    <mergeCell ref="A8:E8"/>
    <mergeCell ref="A9:E9"/>
    <mergeCell ref="A10:E10"/>
    <mergeCell ref="A11:E11"/>
    <mergeCell ref="A12:E12"/>
    <mergeCell ref="A109:E109"/>
    <mergeCell ref="A113:E113"/>
    <mergeCell ref="A104:E104"/>
    <mergeCell ref="A105:E105"/>
    <mergeCell ref="A106:E106"/>
    <mergeCell ref="A107:E107"/>
    <mergeCell ref="A1:E1"/>
    <mergeCell ref="A103:D103"/>
    <mergeCell ref="A114:E114"/>
    <mergeCell ref="B115:C115"/>
    <mergeCell ref="D115:E115"/>
    <mergeCell ref="A100:D100"/>
    <mergeCell ref="A30:D30"/>
    <mergeCell ref="A28:D28"/>
    <mergeCell ref="A26:D26"/>
    <mergeCell ref="A16:D16"/>
    <mergeCell ref="A2:D2"/>
    <mergeCell ref="A3:D3"/>
    <mergeCell ref="A14:D14"/>
    <mergeCell ref="A61:D61"/>
    <mergeCell ref="A95:D95"/>
    <mergeCell ref="A93:D93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2022-05-16T06:16:52Z</dcterms:modified>
</cp:coreProperties>
</file>