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-240" yWindow="-105" windowWidth="14760" windowHeight="12105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Акт!$A$1:$E$93</definedName>
    <definedName name="_xlnm.Print_Area" localSheetId="3">'Акт (2)'!$A$1:$E$109</definedName>
    <definedName name="_xlnm.Print_Area" localSheetId="9">акт21!$A$1:$E$93</definedName>
    <definedName name="_xlnm.Print_Area" localSheetId="1">Бюджет!$A$1:$D$38</definedName>
    <definedName name="_xlnm.Print_Area" localSheetId="7">Лист1!$A$3:$E$113</definedName>
    <definedName name="_xlnm.Print_Area" localSheetId="5">Лист3!$A$2:$E$101</definedName>
  </definedNames>
  <calcPr calcId="145621"/>
</workbook>
</file>

<file path=xl/calcChain.xml><?xml version="1.0" encoding="utf-8"?>
<calcChain xmlns="http://schemas.openxmlformats.org/spreadsheetml/2006/main">
  <c r="E22" i="10" l="1"/>
  <c r="D21" i="10"/>
  <c r="F75" i="10" l="1"/>
  <c r="A82" i="10"/>
  <c r="E23" i="10" l="1"/>
  <c r="E64" i="10" l="1"/>
  <c r="B64" i="10"/>
  <c r="E77" i="10" l="1"/>
  <c r="D77" i="10" s="1"/>
  <c r="D57" i="10"/>
  <c r="D58" i="10"/>
  <c r="D59" i="10"/>
  <c r="D60" i="10"/>
  <c r="D61" i="10"/>
  <c r="D62" i="10"/>
  <c r="D63" i="10"/>
  <c r="D64" i="10"/>
  <c r="D65" i="10"/>
  <c r="D66" i="10"/>
  <c r="D56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19" i="10"/>
  <c r="D20" i="10"/>
  <c r="D18" i="10"/>
  <c r="D75" i="10"/>
  <c r="D74" i="10"/>
  <c r="D72" i="10"/>
  <c r="D70" i="10"/>
  <c r="D68" i="10"/>
  <c r="D27" i="10"/>
  <c r="D25" i="10"/>
  <c r="D24" i="10"/>
  <c r="D23" i="10"/>
  <c r="D22" i="10"/>
  <c r="D17" i="10"/>
  <c r="B44" i="10"/>
  <c r="E44" i="10"/>
  <c r="F18" i="9"/>
  <c r="F14" i="9"/>
  <c r="E78" i="10" l="1"/>
  <c r="E81" i="10" s="1"/>
  <c r="F23" i="9" s="1"/>
  <c r="F25" i="9"/>
  <c r="F22" i="9"/>
  <c r="D90" i="8"/>
  <c r="D92" i="8"/>
  <c r="D93" i="8"/>
  <c r="D95" i="8"/>
  <c r="D88" i="8"/>
  <c r="D82" i="8"/>
  <c r="D66" i="8"/>
  <c r="D65" i="8"/>
  <c r="D37" i="8"/>
  <c r="D34" i="8"/>
  <c r="D35" i="8"/>
  <c r="D36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0" i="8"/>
  <c r="D81" i="8"/>
  <c r="D83" i="8"/>
  <c r="D84" i="8"/>
  <c r="D85" i="8"/>
  <c r="D86" i="8"/>
  <c r="D33" i="8"/>
  <c r="D25" i="8"/>
  <c r="D24" i="8"/>
  <c r="D20" i="8"/>
  <c r="D21" i="8"/>
  <c r="D22" i="8"/>
  <c r="D23" i="8"/>
  <c r="D26" i="8"/>
  <c r="D27" i="8"/>
  <c r="D29" i="8"/>
  <c r="D30" i="8"/>
  <c r="D31" i="8"/>
  <c r="D19" i="8"/>
  <c r="F24" i="9" l="1"/>
  <c r="E97" i="8"/>
  <c r="D97" i="8" s="1"/>
  <c r="E98" i="8" l="1"/>
  <c r="F23" i="7" s="1"/>
  <c r="F19" i="7"/>
  <c r="F15" i="7"/>
  <c r="F14" i="7" s="1"/>
  <c r="F18" i="7"/>
  <c r="F22" i="7" s="1"/>
  <c r="F24" i="7" l="1"/>
  <c r="F25" i="7"/>
  <c r="D47" i="3"/>
  <c r="D48" i="3"/>
  <c r="F15" i="6" l="1"/>
  <c r="F19" i="6"/>
  <c r="E86" i="3"/>
  <c r="D86" i="3" s="1"/>
  <c r="D80" i="3"/>
  <c r="D82" i="3"/>
  <c r="D84" i="3"/>
  <c r="D76" i="3"/>
  <c r="D78" i="3"/>
  <c r="D70" i="3"/>
  <c r="D23" i="3"/>
  <c r="D24" i="3"/>
  <c r="D26" i="3"/>
  <c r="D28" i="3"/>
  <c r="D29" i="3"/>
  <c r="D22" i="3"/>
  <c r="D20" i="3"/>
  <c r="D21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9" i="3"/>
  <c r="D50" i="3"/>
  <c r="D51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1" i="3"/>
  <c r="D72" i="3"/>
  <c r="D73" i="3"/>
  <c r="D74" i="3"/>
  <c r="D75" i="3"/>
  <c r="D19" i="3"/>
  <c r="F18" i="6"/>
  <c r="F22" i="6" s="1"/>
  <c r="F14" i="6"/>
  <c r="F25" i="6" s="1"/>
  <c r="E87" i="3" l="1"/>
  <c r="F23" i="6" s="1"/>
  <c r="F24" i="6" s="1"/>
  <c r="E91" i="5"/>
  <c r="E92" i="5" s="1"/>
  <c r="F23" i="4" s="1"/>
  <c r="D82" i="5"/>
  <c r="D84" i="5"/>
  <c r="D86" i="5"/>
  <c r="D87" i="5"/>
  <c r="D89" i="5"/>
  <c r="D81" i="5"/>
  <c r="D53" i="5"/>
  <c r="D47" i="5"/>
  <c r="E18" i="5"/>
  <c r="D14" i="5"/>
  <c r="D16" i="5"/>
  <c r="D18" i="5"/>
  <c r="D12" i="5"/>
  <c r="D9" i="5"/>
  <c r="D7" i="5"/>
  <c r="D1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1" i="5"/>
  <c r="D42" i="5"/>
  <c r="D43" i="5"/>
  <c r="D44" i="5"/>
  <c r="D45" i="5"/>
  <c r="D46" i="5"/>
  <c r="D48" i="5"/>
  <c r="D49" i="5"/>
  <c r="D50" i="5"/>
  <c r="D51" i="5"/>
  <c r="D55" i="5"/>
  <c r="D56" i="5"/>
  <c r="D57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20" i="5"/>
  <c r="D91" i="5"/>
  <c r="F15" i="4" l="1"/>
  <c r="F14" i="4" s="1"/>
  <c r="F13" i="4"/>
  <c r="F18" i="4"/>
  <c r="F22" i="4" s="1"/>
  <c r="F24" i="4" s="1"/>
  <c r="F25" i="4" l="1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C31" i="2"/>
  <c r="E75" i="1" s="1"/>
  <c r="E76" i="1" s="1"/>
  <c r="D31" i="2"/>
  <c r="B30" i="2" l="1"/>
  <c r="B31" i="2"/>
  <c r="E32" i="2" s="1"/>
  <c r="D75" i="1"/>
  <c r="D73" i="1"/>
  <c r="D71" i="1"/>
  <c r="D69" i="1"/>
  <c r="D67" i="1"/>
  <c r="D65" i="1"/>
  <c r="D64" i="1"/>
  <c r="D63" i="1"/>
  <c r="D62" i="1"/>
  <c r="D61" i="1"/>
  <c r="D59" i="1"/>
  <c r="D58" i="1"/>
  <c r="D57" i="1"/>
  <c r="D56" i="1"/>
  <c r="D55" i="1"/>
  <c r="D54" i="1"/>
  <c r="D52" i="1"/>
  <c r="D50" i="1"/>
  <c r="D49" i="1"/>
  <c r="D48" i="1"/>
  <c r="D47" i="1"/>
  <c r="D46" i="1"/>
  <c r="D45" i="1"/>
  <c r="D44" i="1"/>
  <c r="D43" i="1"/>
  <c r="D42" i="1"/>
  <c r="D41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19" i="1"/>
  <c r="D17" i="1"/>
  <c r="D16" i="1"/>
  <c r="D15" i="1"/>
  <c r="D14" i="1"/>
  <c r="D12" i="1"/>
  <c r="D10" i="1"/>
  <c r="D9" i="1"/>
  <c r="D7" i="1"/>
</calcChain>
</file>

<file path=xl/sharedStrings.xml><?xml version="1.0" encoding="utf-8"?>
<sst xmlns="http://schemas.openxmlformats.org/spreadsheetml/2006/main" count="1099" uniqueCount="366">
  <si>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</si>
  <si>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</si>
  <si>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</si>
  <si>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</si>
  <si>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</si>
  <si>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</si>
  <si>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</si>
  <si>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</si>
  <si>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</si>
  <si>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</si>
  <si>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</si>
  <si>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</si>
  <si>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</si>
  <si>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</si>
  <si>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</si>
  <si>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</si>
  <si>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</si>
  <si>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</si>
  <si>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</si>
  <si>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1 ИТП</t>
  </si>
  <si>
    <t xml:space="preserve"> </t>
  </si>
  <si>
    <t>Ежедневно</t>
  </si>
  <si>
    <t>По факту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</si>
  <si>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</si>
  <si>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</si>
  <si>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</si>
  <si>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</si>
  <si>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</si>
  <si>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</si>
  <si>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</si>
  <si>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</si>
  <si>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</si>
  <si>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</si>
  <si>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</si>
  <si>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</si>
  <si>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</si>
  <si>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</si>
  <si>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</si>
  <si>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</si>
  <si>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</si>
  <si>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</si>
  <si>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</si>
  <si>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</si>
  <si>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</si>
  <si>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</si>
  <si>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</si>
  <si>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</si>
  <si>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</si>
  <si>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</si>
  <si>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</si>
  <si>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</si>
  <si>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</si>
  <si>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</si>
  <si>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</si>
  <si>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</si>
  <si>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Запуск системы отопления.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</si>
  <si>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</si>
  <si>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</si>
  <si>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</si>
  <si>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</si>
  <si>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</si>
  <si>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</si>
  <si>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</si>
  <si>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</si>
  <si>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</si>
  <si>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</si>
  <si>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</si>
  <si>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</si>
  <si>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</si>
  <si>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 xml:space="preserve">     Осмотр СТО</t>
  </si>
  <si>
    <t>100 квартир</t>
  </si>
  <si>
    <t xml:space="preserve">     Запуск потока воды: отопление, ГВС</t>
  </si>
  <si>
    <t>1 узел</t>
  </si>
  <si>
    <t xml:space="preserve">     Перекрытие потока воды: отопление, ГВС</t>
  </si>
  <si>
    <t>Обслуживание и текущий ремонт электрооборудования  жилых домов</t>
  </si>
  <si>
    <t xml:space="preserve">     Обслуживание и текущий ремонт электрооборудования жилых домов</t>
  </si>
  <si>
    <t xml:space="preserve">     Очистка кровли от снега толщ. 10 см, сбивание сосулей</t>
  </si>
  <si>
    <t>1 м 2 основания</t>
  </si>
  <si>
    <t xml:space="preserve">     Осмотр подвальных помещений (засоры, подпоры) прим.</t>
  </si>
  <si>
    <t xml:space="preserve">     Промывка трубопровода системы отопления</t>
  </si>
  <si>
    <t>м3</t>
  </si>
  <si>
    <t>Текущий ремонт конструктивных элементов жилых зданий</t>
  </si>
  <si>
    <t>Уборка лестничных клеток</t>
  </si>
  <si>
    <t xml:space="preserve">     Уборка л/клеток</t>
  </si>
  <si>
    <t xml:space="preserve">     Очистка канализационной сети: внутренней</t>
  </si>
  <si>
    <t>Обслуживание ОДПУ</t>
  </si>
  <si>
    <t xml:space="preserve">     Техническое обслуживание ОДПУ</t>
  </si>
  <si>
    <t>Ежемесячно</t>
  </si>
  <si>
    <t xml:space="preserve">     Смена частей водосточных труб: отливов (отметов)</t>
  </si>
  <si>
    <t>м</t>
  </si>
  <si>
    <t>Коммунальные ресурсы на содержание общ. имущества МКД</t>
  </si>
  <si>
    <t xml:space="preserve">     ГВС на содержание общ. имущества</t>
  </si>
  <si>
    <t xml:space="preserve">     Отведение сточных вод на содержание общ. имущества</t>
  </si>
  <si>
    <t>По нормативу</t>
  </si>
  <si>
    <t xml:space="preserve">     ХВС на содержание общ. имущества</t>
  </si>
  <si>
    <t xml:space="preserve">     Электрическая энергия на содержание общ. имущества</t>
  </si>
  <si>
    <t xml:space="preserve">     Уплотнение сгонов с применением льняной пряди или асбестового шнура (без разборки сгонов)</t>
  </si>
  <si>
    <t>1 соединение</t>
  </si>
  <si>
    <t xml:space="preserve">     Очистка желобов от мусора: вручную (при расчете 1 кг. мусора = 3 м 1 желоба)</t>
  </si>
  <si>
    <t xml:space="preserve">     Смена стекол в деревянных переплетах при площади стекла  до: 0,25 м</t>
  </si>
  <si>
    <t>100 м2</t>
  </si>
  <si>
    <t>ГВС на содержание общ. имущества</t>
  </si>
  <si>
    <t>Отведение сточных вод на содержание общ. им-ва</t>
  </si>
  <si>
    <t>ХВС на содержание общ. имущества</t>
  </si>
  <si>
    <t>Электрическая энергия на содержание общ. имущества</t>
  </si>
  <si>
    <t>Резерв на 01.01.2017 г.</t>
  </si>
  <si>
    <t>Аренда общего имущества МКД</t>
  </si>
  <si>
    <t xml:space="preserve">     Опрессовка ТУ диаметром: до 100 мм</t>
  </si>
  <si>
    <t xml:space="preserve">     Подготовка элеваторного узла Д-80 к зиме</t>
  </si>
  <si>
    <t>100 приборов</t>
  </si>
  <si>
    <t>10 шт.</t>
  </si>
  <si>
    <t xml:space="preserve">     Осмотр кровли, чердака, подъездов, подвального помещения -подготовка к зиме</t>
  </si>
  <si>
    <t xml:space="preserve">     Перенавеска водосточных труб.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</si>
  <si>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</si>
  <si>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Смена дверных приборов: навесного замка</t>
  </si>
  <si>
    <t xml:space="preserve">     Смена дверных приборов: накладка дверная</t>
  </si>
  <si>
    <t xml:space="preserve">     Укладка (установка) щитов</t>
  </si>
  <si>
    <t xml:space="preserve">     Изготовление щита из доски б/у</t>
  </si>
  <si>
    <t xml:space="preserve">     Ручная газовая резка круглой стали диаметром до 24 мм Срезка замка, кронштейна, штырей</t>
  </si>
  <si>
    <t>Обслуживание ВДГО</t>
  </si>
  <si>
    <t>Уборка чердаков и подвалов</t>
  </si>
  <si>
    <t xml:space="preserve">     Временная заделка свищей и трещин на внутренних трубопроводах и стояках.</t>
  </si>
  <si>
    <t>1 место</t>
  </si>
  <si>
    <t xml:space="preserve">     Изоляция трубопровода матами с совмещенным покрывным  слоем</t>
  </si>
  <si>
    <t>1 м3</t>
  </si>
  <si>
    <t xml:space="preserve">     Очистка чердаков и подвалов</t>
  </si>
  <si>
    <t xml:space="preserve">     Осмотр системы центрального отопления, устройств в чердачных и подвальных помещениях.</t>
  </si>
  <si>
    <t xml:space="preserve">     Ремонт отдельных мест покрытия из асбоцементных листов: обыкновенного профиля (мат. БУ)</t>
  </si>
  <si>
    <t xml:space="preserve">     Смена частей водосточных труб: прямых звеньев с земли, лестниц или подмостей</t>
  </si>
  <si>
    <t xml:space="preserve">     Ремонт асфальтобетонного покрытия дорог асфальтовой крошкой</t>
  </si>
  <si>
    <t xml:space="preserve">     Демонтаж заглушек на трубопроводах диаметром: до 100 мм</t>
  </si>
  <si>
    <t xml:space="preserve">     Демонтаж-монтаж клапанов обратных муфтовых д: 40, 50 мм (с ремонтом)</t>
  </si>
  <si>
    <t xml:space="preserve">     Заделка свища сваркой при длине стыка до 6 мм</t>
  </si>
  <si>
    <t xml:space="preserve">     Мелкий ремонт изоляции</t>
  </si>
  <si>
    <t xml:space="preserve">     Приварка проушины</t>
  </si>
  <si>
    <t>АКТ № 76/4-2017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</si>
  <si>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4 квартала 76.</t>
  </si>
  <si>
    <t>Отчет по бюджету № 76/4-2017</t>
  </si>
  <si>
    <t>Задолженность по оплате за содержание и текущий ремонт на 01.01.2018 г. -  183 484,08 руб.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</si>
  <si>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</si>
  <si>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</si>
  <si>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</si>
  <si>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</si>
  <si>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</si>
  <si>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</si>
  <si>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</si>
  <si>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</si>
  <si>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</si>
  <si>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</si>
  <si>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</si>
  <si>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</si>
  <si>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</si>
  <si>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</si>
  <si>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</si>
  <si>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</si>
  <si>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</si>
  <si>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</si>
  <si>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</si>
  <si>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</si>
  <si>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</si>
  <si>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</si>
  <si>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</si>
  <si>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</si>
  <si>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</si>
  <si>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</si>
  <si>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76/4-2018</t>
  </si>
  <si>
    <t>на общую сумму 441 532,21 руб. (Четыреста сорок одна тысяча пятьсот тридцать два рубля 21 копейка).</t>
  </si>
  <si>
    <t>Резерв (доходы за минусом расходов) на  01.01.2018 г. -  137 767,10 руб.</t>
  </si>
  <si>
    <t xml:space="preserve">     Санитарная обработка деревьев</t>
  </si>
  <si>
    <t xml:space="preserve">     Окраска известковыми составами: по кирпичу и бетону (бордюр. столбики, столбы)</t>
  </si>
  <si>
    <t xml:space="preserve">     Вывоз и утилизация ТКО, в т.ч. крупногабаритный мусор</t>
  </si>
  <si>
    <t xml:space="preserve">     Коммунальные ресурсы на содержание общего имущества МКД</t>
  </si>
  <si>
    <t>Обслуживание газового оборудования</t>
  </si>
  <si>
    <t xml:space="preserve">     Техобслуживание газового оборудования</t>
  </si>
  <si>
    <t>1 стояк</t>
  </si>
  <si>
    <t xml:space="preserve">     Осмотр выпусков канализации  (засоры, подпоры) прим.</t>
  </si>
  <si>
    <t xml:space="preserve">     Осмотр, проверка работы приборов ИТП</t>
  </si>
  <si>
    <t xml:space="preserve">     Отогрев трубопровода Д-15, Д-20</t>
  </si>
  <si>
    <t xml:space="preserve">     Регулировка системы отопления</t>
  </si>
  <si>
    <t xml:space="preserve">     Смена прокладки сифона на пластмассовых трубопроводах</t>
  </si>
  <si>
    <t xml:space="preserve">     Снятие замеров температуры воздуха в квартире</t>
  </si>
  <si>
    <t>1 замер</t>
  </si>
  <si>
    <t xml:space="preserve">     Устранение течи из гибких подводок присоединения санитарных приборов</t>
  </si>
  <si>
    <t xml:space="preserve">     Закрытие слуховых окон и люков выхода на кровлю</t>
  </si>
  <si>
    <t xml:space="preserve">     Очистка  кровли от снега, сбивание сосулей</t>
  </si>
  <si>
    <t xml:space="preserve">     Очистка  кровли от снега, сбивание сосулей вышка</t>
  </si>
  <si>
    <t>1 м 1 основания</t>
  </si>
  <si>
    <t xml:space="preserve">     Очистка желобов от мусора: вручную (при расчете 1 кг. мусора = 3 м 1 желоба) - в.</t>
  </si>
  <si>
    <t xml:space="preserve">     Очистка кровли от снега, сбивание сосулей</t>
  </si>
  <si>
    <t xml:space="preserve">     Плановые проверки вентиляционных каналов и оголовков</t>
  </si>
  <si>
    <t xml:space="preserve">     Укрепление дверных приборов: петли (шарниры), шпингалеты, ручки накладные</t>
  </si>
  <si>
    <t xml:space="preserve">     Демонтаж-монтаж полотенцесушителя</t>
  </si>
  <si>
    <t>1 участок</t>
  </si>
  <si>
    <t xml:space="preserve">     Осмотр замеры рамок холодной воды</t>
  </si>
  <si>
    <t>чел.-ч</t>
  </si>
  <si>
    <t xml:space="preserve">     Смена вентилей Д-15</t>
  </si>
  <si>
    <t xml:space="preserve">     Армирование кладки пола</t>
  </si>
  <si>
    <t>т</t>
  </si>
  <si>
    <t xml:space="preserve">     Железнение цементных покрытий</t>
  </si>
  <si>
    <t xml:space="preserve">     Обрамление ступеней угловой сталью</t>
  </si>
  <si>
    <t xml:space="preserve">     Окраска водоэмульсионными  составами поверхностей стен. ранее окрашенных поверхностей</t>
  </si>
  <si>
    <t xml:space="preserve">     Постановка заклепок в местах соединения труб</t>
  </si>
  <si>
    <t xml:space="preserve">     Приготовление бетона (М50-М75)</t>
  </si>
  <si>
    <t>100 м3</t>
  </si>
  <si>
    <t xml:space="preserve">     Приготовление растворов вручную.</t>
  </si>
  <si>
    <t xml:space="preserve">     Разборка покрытий полов: цементных</t>
  </si>
  <si>
    <t xml:space="preserve">     Ремонт дверных коробок узких: в деревянных стенах без снятия полотен</t>
  </si>
  <si>
    <t>10 коробок</t>
  </si>
  <si>
    <t xml:space="preserve">     Ремонт обделок из листовой стали конька шириной: до 0,7 м</t>
  </si>
  <si>
    <t xml:space="preserve">     Ремонт покрытия пола в отсеках для мусора</t>
  </si>
  <si>
    <t xml:space="preserve">     Ремонт существующего крыльца железобетоном</t>
  </si>
  <si>
    <t xml:space="preserve">     Ремонт штакетного забора.</t>
  </si>
  <si>
    <t xml:space="preserve">     Смена досок в щитах до 3 шт в одном месте</t>
  </si>
  <si>
    <t xml:space="preserve">     Устройство решетки на подвальное окно</t>
  </si>
  <si>
    <t xml:space="preserve">     Устройство: трапов ходовых на крыльце</t>
  </si>
  <si>
    <t>100 п. м ходов</t>
  </si>
  <si>
    <t xml:space="preserve">     Шпатлевка стен и потолка</t>
  </si>
  <si>
    <t xml:space="preserve">     Услуги а/вышки</t>
  </si>
  <si>
    <t xml:space="preserve">     Услуги  по вывозу и утилизации листвы, веток, деревьев, скошенной травы , смета и др.</t>
  </si>
  <si>
    <t xml:space="preserve">     Уборка, очистка чердаков и подвалов</t>
  </si>
  <si>
    <t>АКТ № 76/4-2018</t>
  </si>
  <si>
    <t>"31" марта 2019 г.</t>
  </si>
  <si>
    <t>1 дерево</t>
  </si>
  <si>
    <t>По договору</t>
  </si>
  <si>
    <t>По плану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</si>
  <si>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</si>
  <si>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</si>
  <si>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</si>
  <si>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489 379.88 руб. (Четыреста восемьдесят девять тысяч триста семьдесят девять рублей 88 копеек)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</si>
  <si>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</si>
  <si>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</si>
  <si>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</si>
  <si>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</si>
  <si>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</si>
  <si>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</si>
  <si>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</si>
  <si>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</si>
  <si>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</si>
  <si>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</si>
  <si>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</si>
  <si>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</si>
  <si>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</si>
  <si>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Обрезка деревьев высотой: более 5 м</t>
  </si>
  <si>
    <t xml:space="preserve">     Разделка древесины мягких пород, полученной от валки леса, диам. стволов: до 16 см</t>
  </si>
  <si>
    <t xml:space="preserve">     Ремонт качели-маятник с окраской отремонтированных мест</t>
  </si>
  <si>
    <t xml:space="preserve">     Устройство скамейки без спинки с окраской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</si>
  <si>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</si>
  <si>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</si>
  <si>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</si>
  <si>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 xml:space="preserve">     Диагностирование газового оборудования</t>
  </si>
  <si>
    <t>16 стояков</t>
  </si>
  <si>
    <t>Обслуживание и текущий ремонт инженерного оборудования</t>
  </si>
  <si>
    <t xml:space="preserve">     Регулировка температуры отопления в ИТП вентилями</t>
  </si>
  <si>
    <t xml:space="preserve">     Ремонт КОРАЛЛа</t>
  </si>
  <si>
    <t xml:space="preserve">     Осмотр подъездов, подвального помещения чердачного помещения</t>
  </si>
  <si>
    <t xml:space="preserve">     Подготовка элеваторного узла</t>
  </si>
  <si>
    <t xml:space="preserve">     Расконсервация системы отопления</t>
  </si>
  <si>
    <t xml:space="preserve">     Сдача ИТП представителю энергоснабжающей организации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</si>
  <si>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</si>
  <si>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</si>
  <si>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Демонтаж МАФ</t>
  </si>
  <si>
    <t xml:space="preserve">     Демонтаж скамеек</t>
  </si>
  <si>
    <t xml:space="preserve">     Заделка подвальных окон: (изовером, пенопропиленом и тд)</t>
  </si>
  <si>
    <t>10 м2</t>
  </si>
  <si>
    <t xml:space="preserve">     Обивка щитов сталью : по дереву с одной стороны</t>
  </si>
  <si>
    <t xml:space="preserve">     Ремонт щита с заменой доски</t>
  </si>
  <si>
    <t xml:space="preserve">     Смена: колен водосточных труб</t>
  </si>
  <si>
    <t xml:space="preserve">     Снятие оконных переплетов: неостекленных</t>
  </si>
  <si>
    <t xml:space="preserve">     Установка доски объявлений - б/у</t>
  </si>
  <si>
    <t xml:space="preserve">     Установка оконных переплетов: створных</t>
  </si>
  <si>
    <t>100 створок</t>
  </si>
  <si>
    <t xml:space="preserve">     Заделка подвальных окон: фанерой</t>
  </si>
  <si>
    <t xml:space="preserve">     Очистка  кровли от снега толщ. 10см, сбивание сосулей вышка</t>
  </si>
  <si>
    <t xml:space="preserve">     Проверка исправности канализационных вытяжек</t>
  </si>
  <si>
    <t>1 кв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</si>
  <si>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</si>
  <si>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</si>
  <si>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>Текущий ремонт</t>
  </si>
  <si>
    <t xml:space="preserve">     Устройство перильного ограждения крыльца д-25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</si>
  <si>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</si>
  <si>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</si>
  <si>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</si>
  <si>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>Заказчик -         ________________________________________   __________________________________</t>
  </si>
  <si>
    <t>АКТ № 76/4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</si>
  <si>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</si>
  <si>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По графику</t>
  </si>
  <si>
    <t xml:space="preserve">                          ________________________________________      ____________________________________</t>
  </si>
  <si>
    <t>Отчет по бюджету № 76/4-2019</t>
  </si>
  <si>
    <t>Период: с 01.01.2019 по 31.12.2019 года.</t>
  </si>
  <si>
    <t xml:space="preserve">           2. Всего за период с "01"января 2019 г. по "31"декабря 2019 г. выполнено работ на общую сумму 422699.24 руб. (Четыреста двадцать две тысячи шестьсот девяносто девять рублей 24 копейки)</t>
  </si>
  <si>
    <t xml:space="preserve">Исполнитель -           Директор ООО "ТРЭК" Плотников А.А. </t>
  </si>
  <si>
    <t>Отчет по бюджету № 76/4-2020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</si>
  <si>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</si>
  <si>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</si>
  <si>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</si>
  <si>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</si>
  <si>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</si>
  <si>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Окраска известковыми составами: по кирпичу и бетону (бордюр. столбики, столбы) за 2019 год</t>
  </si>
  <si>
    <t xml:space="preserve">     Окраска МАФ (песочницы, скамейки, качели, турники и т.д.)</t>
  </si>
  <si>
    <t xml:space="preserve">     Разделка древесины мягких пород, полученной от валки леса, диам. стволов: до 20 см</t>
  </si>
  <si>
    <t xml:space="preserve">     Консервация системы отопления</t>
  </si>
  <si>
    <t xml:space="preserve">     Монтаж обратного клапана Аэратор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</si>
  <si>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</si>
  <si>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Прочистка трубопровода Д-20</t>
  </si>
  <si>
    <t xml:space="preserve">     Смена отдельных участков трубопроводов канализации из полиет. труб высокой пл-ти: вертик. д 50 мм</t>
  </si>
  <si>
    <t xml:space="preserve">     Установка заглушек на трубопроводах д. до 50мм</t>
  </si>
  <si>
    <t xml:space="preserve">     Запуск потока воды: отопление, ГВС, ХВС</t>
  </si>
  <si>
    <t xml:space="preserve">     Ликвидация воздушных пробок в системе отопления, в стояке</t>
  </si>
  <si>
    <t xml:space="preserve">     Осмотр подвальных помещений</t>
  </si>
  <si>
    <t xml:space="preserve">     Осмотр подъездов, подвального помещения, чердачного помещения - по жалобе</t>
  </si>
  <si>
    <t xml:space="preserve">     Осмотр, замеры, опломбировка ПУ Т/У с представителем</t>
  </si>
  <si>
    <t xml:space="preserve">     Осмотр, проверка работы приборов ИТП, РХВ</t>
  </si>
  <si>
    <t xml:space="preserve">     Перекрытие потока воды: отопление, ГВС, ХВС</t>
  </si>
  <si>
    <t xml:space="preserve">     Перемотка сгона со сливом стояка</t>
  </si>
  <si>
    <t xml:space="preserve">     Проверка на прогрев отопительных приборов с регулировкой.</t>
  </si>
  <si>
    <t xml:space="preserve">     Погрузо-разгрузочные работы (кор-ка за 2019 год)</t>
  </si>
  <si>
    <t xml:space="preserve">     Ремонт дверных полотен (выдергивание гвоздей, подгонка, установка, укрепление притворной планки)</t>
  </si>
  <si>
    <t xml:space="preserve">     Смена: прямых звеньев водосточных труб</t>
  </si>
  <si>
    <t xml:space="preserve">     Установка частей водосточных труб (отметов)</t>
  </si>
  <si>
    <t xml:space="preserve">     Установка частей водосточных труб с  земли, лестниц и подмостей</t>
  </si>
  <si>
    <t xml:space="preserve">     Устройство окна в подвале</t>
  </si>
  <si>
    <t>1 рама</t>
  </si>
  <si>
    <t xml:space="preserve">     Закрытие подвальных окон и люков (прим)</t>
  </si>
  <si>
    <t xml:space="preserve">     Осмотр квартир</t>
  </si>
  <si>
    <t xml:space="preserve">     Осмотр кровли, чердака, люков</t>
  </si>
  <si>
    <t xml:space="preserve">     Очистка воронки и колен от мусора, снега (вышка)</t>
  </si>
  <si>
    <t xml:space="preserve">     Смена ухватов для водосточных труб: в каменных стенах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</si>
  <si>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</si>
  <si>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</si>
  <si>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     Ремонт цоколя</t>
  </si>
  <si>
    <t xml:space="preserve">Исполнитель -           Директор ООО "ТРЭК", Плотников А.А. </t>
  </si>
  <si>
    <t xml:space="preserve">           2. Всего за период с "01"января 2020 г. по "31"декабря 2020 г. выполнено работ на общую сумму 512061.63 руб. (Пятьсот двенадцать тысяч шестьдесят один рубль 63 копейки)</t>
  </si>
  <si>
    <t xml:space="preserve">                         __________________________________________      ____________________________________</t>
  </si>
  <si>
    <t xml:space="preserve">     Опрессовка тепловых узлов</t>
  </si>
  <si>
    <t>Отчет по бюджету № 76/4-2021</t>
  </si>
  <si>
    <t>Период: с 01.01.2021 по 31.12.2021 года.</t>
  </si>
  <si>
    <t>31 марта 2022 г.</t>
  </si>
  <si>
    <t xml:space="preserve">     Установка заглушек на трубопроводах диаметром: 100 мм</t>
  </si>
  <si>
    <t>100 загл</t>
  </si>
  <si>
    <t xml:space="preserve">     Завоз песка, ПГС, щебня, земли</t>
  </si>
  <si>
    <t xml:space="preserve">     Разделка древесины мягких пород, доски</t>
  </si>
  <si>
    <t xml:space="preserve">     Разделка древесины твердых пород и лиственницы, полученной от валки леса, диаметром стволов: до 32см</t>
  </si>
  <si>
    <t xml:space="preserve">     Замена сборки Д-32 со спускником</t>
  </si>
  <si>
    <t xml:space="preserve">     Притирка запорной арматуры без снятия с места.</t>
  </si>
  <si>
    <t xml:space="preserve">     Установка заглушек на трубопроводах д.  100мм</t>
  </si>
  <si>
    <t xml:space="preserve">     Демонтаж: унитазов и писсуаров</t>
  </si>
  <si>
    <t xml:space="preserve">     Осмотр и устранение мелких неисправностей на РХВ</t>
  </si>
  <si>
    <t xml:space="preserve">     Осмотр подвальных помещений и выпуска при подпоре</t>
  </si>
  <si>
    <t>1 осмотр</t>
  </si>
  <si>
    <t xml:space="preserve">     Отключение системы отопления</t>
  </si>
  <si>
    <t xml:space="preserve">     Разборка дымовых кирпичных труб и боровов в один канал</t>
  </si>
  <si>
    <t xml:space="preserve">     Установка досок объявлений с изготовлением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</si>
  <si>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</si>
  <si>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</si>
  <si>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Осмотр придомовой территории, фундамента и подвала</t>
  </si>
  <si>
    <t xml:space="preserve">     Очистка  кровли от снега, сбивание сосулей с выходом на кровлю</t>
  </si>
  <si>
    <t xml:space="preserve">     Установка дверных приборов: навесного замка</t>
  </si>
  <si>
    <t xml:space="preserve">     Установка дверных приборов: накладка дверная</t>
  </si>
  <si>
    <t>365653.96</t>
  </si>
  <si>
    <t>Подписи Сторон: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</si>
  <si>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лице_____________________________________________________________________, 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</si>
  <si>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</si>
  <si>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</si>
  <si>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Заказчик -         ________________________________________   _________________________________________</t>
  </si>
  <si>
    <t>Отчет составил: экономист                                 _______________</t>
  </si>
  <si>
    <t>и текущему ремонту общего имущества в многоквартирном доме № _____, расположенном по адресу: 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</si>
</sst>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0.00;[Red]\-0.00"/>
    <numFmt numFmtId="166" formatCode="0;[Red]\-0"/>
    <numFmt numFmtId="167" formatCode="0.0;[Red]\-0.0"/>
    <numFmt numFmtId="168" formatCode="0.000;[Red]\-0.0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right" vertical="top"/>
    </xf>
    <xf numFmtId="0" fontId="23" fillId="3" borderId="0">
      <alignment horizontal="right" vertical="top"/>
    </xf>
    <xf numFmtId="0" fontId="23" fillId="0" borderId="0">
      <alignment horizontal="right" vertical="top"/>
    </xf>
    <xf numFmtId="0" fontId="24" fillId="0" borderId="0">
      <alignment horizontal="center" vertical="center"/>
    </xf>
    <xf numFmtId="0" fontId="23" fillId="0" borderId="0">
      <alignment horizontal="left" vertical="top"/>
    </xf>
    <xf numFmtId="0" fontId="1" fillId="0" borderId="0"/>
  </cellStyleXfs>
  <cellXfs count="226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vertical="center" wrapText="1"/>
    </xf>
    <xf numFmtId="164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14" fillId="0" borderId="1" xfId="0" applyFont="1" applyFill="1" applyBorder="1" applyAlignment="1">
      <alignment vertical="top" wrapText="1"/>
    </xf>
    <xf numFmtId="0" fontId="16" fillId="0" borderId="6" xfId="0" applyFont="1" applyBorder="1" applyAlignment="1">
      <alignment vertical="top" wrapText="1"/>
    </xf>
    <xf numFmtId="164" fontId="16" fillId="0" borderId="5" xfId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4" fillId="2" borderId="7" xfId="0" applyFont="1" applyFill="1" applyBorder="1" applyAlignment="1">
      <alignment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horizontal="center" vertical="center"/>
    </xf>
    <xf numFmtId="166" fontId="15" fillId="0" borderId="5" xfId="0" applyNumberFormat="1" applyFont="1" applyFill="1" applyBorder="1" applyAlignment="1">
      <alignment horizontal="center" vertical="center"/>
    </xf>
    <xf numFmtId="165" fontId="15" fillId="0" borderId="5" xfId="0" applyNumberFormat="1" applyFont="1" applyFill="1" applyBorder="1" applyAlignment="1">
      <alignment horizontal="center" vertical="center"/>
    </xf>
    <xf numFmtId="167" fontId="15" fillId="0" borderId="5" xfId="0" applyNumberFormat="1" applyFont="1" applyFill="1" applyBorder="1" applyAlignment="1">
      <alignment horizontal="center" vertical="center"/>
    </xf>
    <xf numFmtId="168" fontId="15" fillId="0" borderId="5" xfId="0" applyNumberFormat="1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vertical="center"/>
    </xf>
    <xf numFmtId="0" fontId="16" fillId="0" borderId="6" xfId="0" applyFont="1" applyBorder="1" applyAlignment="1">
      <alignment vertical="top"/>
    </xf>
    <xf numFmtId="164" fontId="15" fillId="0" borderId="5" xfId="1" applyFont="1" applyBorder="1" applyAlignment="1">
      <alignment horizontal="center" vertical="center"/>
    </xf>
    <xf numFmtId="164" fontId="16" fillId="0" borderId="10" xfId="1" applyFont="1" applyBorder="1" applyAlignment="1">
      <alignment horizontal="center" vertical="center"/>
    </xf>
    <xf numFmtId="164" fontId="3" fillId="0" borderId="0" xfId="1" applyFont="1" applyAlignment="1">
      <alignment horizontal="right"/>
    </xf>
    <xf numFmtId="164" fontId="4" fillId="0" borderId="5" xfId="1" applyFont="1" applyBorder="1" applyAlignment="1">
      <alignment horizontal="center" vertical="center" wrapText="1"/>
    </xf>
    <xf numFmtId="164" fontId="14" fillId="2" borderId="8" xfId="1" applyFont="1" applyFill="1" applyBorder="1" applyAlignment="1">
      <alignment horizontal="center" vertical="center" wrapText="1"/>
    </xf>
    <xf numFmtId="164" fontId="14" fillId="2" borderId="9" xfId="1" applyFont="1" applyFill="1" applyBorder="1" applyAlignment="1">
      <alignment horizontal="center" vertical="center" wrapText="1"/>
    </xf>
    <xf numFmtId="164" fontId="15" fillId="0" borderId="5" xfId="1" applyFont="1" applyFill="1" applyBorder="1" applyAlignment="1">
      <alignment horizontal="center" vertical="center"/>
    </xf>
    <xf numFmtId="164" fontId="15" fillId="0" borderId="10" xfId="1" applyFont="1" applyFill="1" applyBorder="1" applyAlignment="1">
      <alignment horizontal="center" vertical="center"/>
    </xf>
    <xf numFmtId="164" fontId="14" fillId="0" borderId="1" xfId="1" applyFont="1" applyFill="1" applyBorder="1" applyAlignment="1">
      <alignment vertical="top" wrapText="1"/>
    </xf>
    <xf numFmtId="164" fontId="4" fillId="0" borderId="0" xfId="1" applyFont="1" applyBorder="1" applyAlignment="1">
      <alignment horizontal="left" vertical="center"/>
    </xf>
    <xf numFmtId="164" fontId="3" fillId="0" borderId="0" xfId="1" applyFont="1"/>
    <xf numFmtId="164" fontId="4" fillId="0" borderId="0" xfId="1" applyFont="1" applyAlignment="1">
      <alignment horizontal="left" vertical="center" wrapText="1"/>
    </xf>
    <xf numFmtId="164" fontId="4" fillId="0" borderId="0" xfId="1" applyFont="1"/>
    <xf numFmtId="164" fontId="4" fillId="0" borderId="0" xfId="1" applyFont="1" applyAlignment="1">
      <alignment horizontal="center" vertical="center"/>
    </xf>
    <xf numFmtId="164" fontId="4" fillId="0" borderId="0" xfId="1" applyFont="1" applyAlignment="1">
      <alignment horizontal="center"/>
    </xf>
    <xf numFmtId="164" fontId="4" fillId="0" borderId="0" xfId="1" applyFont="1" applyAlignment="1">
      <alignment vertical="center"/>
    </xf>
    <xf numFmtId="164" fontId="0" fillId="0" borderId="0" xfId="0" applyNumberFormat="1" applyAlignment="1"/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164" fontId="15" fillId="0" borderId="0" xfId="1" applyFont="1" applyAlignment="1"/>
    <xf numFmtId="164" fontId="16" fillId="0" borderId="0" xfId="1" applyFont="1" applyBorder="1" applyAlignment="1">
      <alignment horizontal="left"/>
    </xf>
    <xf numFmtId="164" fontId="15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8" fillId="0" borderId="0" xfId="1" quotePrefix="1" applyFont="1" applyAlignment="1">
      <alignment horizontal="right" vertical="top" wrapText="1"/>
    </xf>
    <xf numFmtId="164" fontId="18" fillId="0" borderId="0" xfId="1" quotePrefix="1" applyFont="1" applyBorder="1" applyAlignment="1">
      <alignment vertical="top" wrapText="1"/>
    </xf>
    <xf numFmtId="164" fontId="18" fillId="0" borderId="0" xfId="1" quotePrefix="1" applyFont="1" applyAlignment="1">
      <alignment vertical="top" wrapText="1"/>
    </xf>
    <xf numFmtId="164" fontId="18" fillId="0" borderId="0" xfId="1" quotePrefix="1" applyFont="1" applyBorder="1" applyAlignment="1">
      <alignment horizontal="right" vertical="top" wrapText="1"/>
    </xf>
    <xf numFmtId="164" fontId="1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11" xfId="1" applyFont="1" applyBorder="1" applyAlignment="1">
      <alignment wrapText="1"/>
    </xf>
    <xf numFmtId="164" fontId="18" fillId="0" borderId="13" xfId="1" quotePrefix="1" applyFont="1" applyBorder="1" applyAlignment="1">
      <alignment vertical="top" wrapText="1"/>
    </xf>
    <xf numFmtId="164" fontId="15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5" fillId="0" borderId="0" xfId="1" applyFont="1" applyAlignment="1">
      <alignment horizontal="left" vertical="top"/>
    </xf>
    <xf numFmtId="164" fontId="18" fillId="0" borderId="0" xfId="1" applyFont="1" applyBorder="1" applyAlignment="1">
      <alignment horizontal="right" vertical="top" wrapText="1"/>
    </xf>
    <xf numFmtId="164" fontId="18" fillId="0" borderId="0" xfId="1" applyFont="1" applyBorder="1" applyAlignment="1">
      <alignment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20" fillId="4" borderId="17" xfId="1" applyFont="1" applyFill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21" fillId="0" borderId="0" xfId="1" applyFont="1"/>
    <xf numFmtId="164" fontId="19" fillId="0" borderId="0" xfId="1" applyFont="1" applyAlignment="1">
      <alignment horizontal="left"/>
    </xf>
    <xf numFmtId="164" fontId="21" fillId="0" borderId="0" xfId="1" applyFont="1" applyAlignment="1"/>
    <xf numFmtId="164" fontId="0" fillId="0" borderId="0" xfId="1" applyFont="1"/>
    <xf numFmtId="0" fontId="4" fillId="0" borderId="0" xfId="0" applyFont="1" applyFill="1" applyAlignment="1"/>
    <xf numFmtId="0" fontId="15" fillId="0" borderId="7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center" vertical="center"/>
    </xf>
    <xf numFmtId="165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vertical="top" wrapText="1"/>
    </xf>
    <xf numFmtId="0" fontId="14" fillId="0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/>
    <xf numFmtId="2" fontId="15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19" fillId="0" borderId="21" xfId="1" applyFont="1" applyBorder="1" applyAlignment="1">
      <alignment horizontal="center" vertical="top" wrapText="1"/>
    </xf>
    <xf numFmtId="164" fontId="20" fillId="0" borderId="21" xfId="1" applyFont="1" applyBorder="1" applyAlignment="1">
      <alignment horizontal="center" vertical="top"/>
    </xf>
    <xf numFmtId="164" fontId="20" fillId="5" borderId="0" xfId="1" applyFont="1" applyFill="1" applyAlignment="1">
      <alignment horizontal="left" vertical="top"/>
    </xf>
    <xf numFmtId="164" fontId="20" fillId="0" borderId="0" xfId="1" applyFont="1" applyAlignment="1">
      <alignment horizontal="left" vertical="top"/>
    </xf>
    <xf numFmtId="164" fontId="20" fillId="0" borderId="21" xfId="1" applyFont="1" applyBorder="1" applyAlignment="1">
      <alignment horizontal="center" vertical="top" wrapText="1"/>
    </xf>
    <xf numFmtId="164" fontId="25" fillId="0" borderId="0" xfId="1" applyFont="1"/>
    <xf numFmtId="0" fontId="18" fillId="0" borderId="0" xfId="1" quotePrefix="1" applyNumberFormat="1" applyFont="1" applyBorder="1" applyAlignment="1">
      <alignment horizontal="left" vertical="top" wrapText="1"/>
    </xf>
    <xf numFmtId="0" fontId="18" fillId="3" borderId="0" xfId="1" applyNumberFormat="1" applyFont="1" applyFill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Fill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/>
    <xf numFmtId="0" fontId="15" fillId="0" borderId="0" xfId="0" applyFont="1" applyFill="1" applyAlignment="1">
      <alignment horizontal="left" vertical="top"/>
    </xf>
    <xf numFmtId="164" fontId="15" fillId="0" borderId="1" xfId="1" applyNumberFormat="1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vertical="top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164" fontId="14" fillId="0" borderId="1" xfId="1" applyNumberFormat="1" applyFont="1" applyFill="1" applyBorder="1" applyAlignment="1">
      <alignment vertical="top" wrapText="1"/>
    </xf>
    <xf numFmtId="164" fontId="14" fillId="0" borderId="1" xfId="1" applyNumberFormat="1" applyFont="1" applyFill="1" applyBorder="1" applyAlignment="1">
      <alignment horizontal="center" vertical="center" wrapText="1"/>
    </xf>
    <xf numFmtId="164" fontId="22" fillId="0" borderId="1" xfId="1" applyNumberFormat="1" applyFont="1" applyFill="1" applyBorder="1" applyAlignment="1">
      <alignment vertical="center"/>
    </xf>
    <xf numFmtId="164" fontId="22" fillId="0" borderId="1" xfId="1" applyNumberFormat="1" applyFont="1" applyFill="1" applyBorder="1" applyAlignment="1">
      <alignment horizontal="center" vertical="center"/>
    </xf>
    <xf numFmtId="164" fontId="22" fillId="0" borderId="1" xfId="1" applyNumberFormat="1" applyFont="1" applyFill="1" applyBorder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/>
    </xf>
    <xf numFmtId="0" fontId="18" fillId="0" borderId="0" xfId="1" applyNumberFormat="1" applyFont="1" applyFill="1" applyBorder="1" applyAlignment="1">
      <alignment horizontal="left" vertical="top" wrapText="1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 wrapText="1"/>
    </xf>
    <xf numFmtId="164" fontId="15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vertical="center"/>
    </xf>
    <xf numFmtId="164" fontId="22" fillId="0" borderId="1" xfId="1" applyFont="1" applyFill="1" applyBorder="1" applyAlignment="1">
      <alignment horizontal="center" vertical="center"/>
    </xf>
    <xf numFmtId="164" fontId="18" fillId="0" borderId="0" xfId="1" quotePrefix="1" applyFont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Alignment="1">
      <alignment horizontal="justify" vertical="center"/>
    </xf>
    <xf numFmtId="0" fontId="15" fillId="0" borderId="23" xfId="0" applyFont="1" applyBorder="1" applyAlignment="1">
      <alignment horizontal="centerContinuous" vertical="center" wrapText="1"/>
    </xf>
    <xf numFmtId="0" fontId="15" fillId="0" borderId="25" xfId="0" applyFont="1" applyBorder="1" applyAlignment="1">
      <alignment horizontal="left" vertical="center"/>
    </xf>
    <xf numFmtId="0" fontId="15" fillId="0" borderId="0" xfId="0" applyFont="1" applyAlignment="1">
      <alignment vertical="center"/>
    </xf>
    <xf numFmtId="0" fontId="15" fillId="0" borderId="22" xfId="0" applyFont="1" applyBorder="1" applyAlignment="1">
      <alignment horizontal="center" vertical="center" wrapText="1"/>
    </xf>
    <xf numFmtId="0" fontId="16" fillId="0" borderId="30" xfId="0" applyFont="1" applyBorder="1" applyAlignment="1">
      <alignment vertical="center" wrapText="1"/>
    </xf>
    <xf numFmtId="2" fontId="15" fillId="0" borderId="0" xfId="0" applyNumberFormat="1" applyFont="1" applyAlignment="1">
      <alignment horizontal="justify" vertical="center"/>
    </xf>
    <xf numFmtId="164" fontId="22" fillId="6" borderId="0" xfId="0" applyNumberFormat="1" applyFont="1" applyFill="1" applyAlignment="1">
      <alignment vertical="center" wrapText="1"/>
    </xf>
    <xf numFmtId="164" fontId="15" fillId="6" borderId="0" xfId="0" applyNumberFormat="1" applyFont="1" applyFill="1" applyAlignment="1">
      <alignment vertical="center" wrapText="1"/>
    </xf>
    <xf numFmtId="0" fontId="15" fillId="6" borderId="0" xfId="0" applyFont="1" applyFill="1" applyAlignment="1">
      <alignment horizontal="justify" vertical="center"/>
    </xf>
    <xf numFmtId="0" fontId="15" fillId="6" borderId="0" xfId="0" applyFont="1" applyFill="1" applyAlignment="1">
      <alignment horizontal="justify" vertical="center" wrapText="1"/>
    </xf>
    <xf numFmtId="0" fontId="15" fillId="6" borderId="0" xfId="0" applyFont="1" applyFill="1" applyAlignment="1">
      <alignment vertical="center" wrapText="1"/>
    </xf>
    <xf numFmtId="0" fontId="15" fillId="6" borderId="0" xfId="0" applyFont="1" applyFill="1" applyAlignment="1">
      <alignment vertical="center"/>
    </xf>
    <xf numFmtId="0" fontId="15" fillId="6" borderId="24" xfId="0" applyFont="1" applyFill="1" applyBorder="1" applyAlignment="1">
      <alignment horizontal="left" vertical="center" wrapText="1"/>
    </xf>
    <xf numFmtId="0" fontId="15" fillId="6" borderId="27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2" fontId="15" fillId="6" borderId="1" xfId="0" applyNumberFormat="1" applyFont="1" applyFill="1" applyBorder="1" applyAlignment="1">
      <alignment horizontal="center" vertical="center"/>
    </xf>
    <xf numFmtId="2" fontId="15" fillId="6" borderId="9" xfId="0" applyNumberFormat="1" applyFont="1" applyFill="1" applyBorder="1" applyAlignment="1">
      <alignment horizontal="center" vertical="center"/>
    </xf>
    <xf numFmtId="2" fontId="16" fillId="6" borderId="26" xfId="0" applyNumberFormat="1" applyFont="1" applyFill="1" applyBorder="1" applyAlignment="1">
      <alignment horizontal="center" vertical="center" wrapText="1"/>
    </xf>
    <xf numFmtId="165" fontId="15" fillId="6" borderId="27" xfId="0" applyNumberFormat="1" applyFont="1" applyFill="1" applyBorder="1" applyAlignment="1">
      <alignment horizontal="center" vertical="center"/>
    </xf>
    <xf numFmtId="166" fontId="15" fillId="6" borderId="27" xfId="0" applyNumberFormat="1" applyFont="1" applyFill="1" applyBorder="1" applyAlignment="1">
      <alignment horizontal="center" vertical="center"/>
    </xf>
    <xf numFmtId="167" fontId="15" fillId="6" borderId="27" xfId="0" applyNumberFormat="1" applyFont="1" applyFill="1" applyBorder="1" applyAlignment="1">
      <alignment horizontal="center" vertical="center"/>
    </xf>
    <xf numFmtId="168" fontId="15" fillId="6" borderId="27" xfId="0" applyNumberFormat="1" applyFont="1" applyFill="1" applyBorder="1" applyAlignment="1">
      <alignment horizontal="center" vertical="center"/>
    </xf>
    <xf numFmtId="164" fontId="20" fillId="6" borderId="0" xfId="1" applyFont="1" applyFill="1" applyAlignment="1">
      <alignment horizontal="left" vertical="top"/>
    </xf>
    <xf numFmtId="0" fontId="15" fillId="0" borderId="0" xfId="0" applyFont="1" applyAlignment="1">
      <alignment horizontal="justify" vertical="center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Border="1" applyAlignment="1">
      <alignment horizontal="left" vertical="center"/>
    </xf>
    <xf numFmtId="164" fontId="15" fillId="0" borderId="0" xfId="1" applyFont="1" applyBorder="1" applyAlignment="1">
      <alignment horizontal="left" vertical="top"/>
    </xf>
    <xf numFmtId="164" fontId="19" fillId="0" borderId="0" xfId="1" applyFont="1" applyBorder="1" applyAlignment="1">
      <alignment horizontal="left" vertical="top"/>
    </xf>
    <xf numFmtId="164" fontId="19" fillId="0" borderId="0" xfId="1" applyFont="1" applyBorder="1" applyAlignment="1">
      <alignment horizontal="left" vertical="center"/>
    </xf>
    <xf numFmtId="164" fontId="20" fillId="0" borderId="0" xfId="1" applyFont="1" applyBorder="1" applyAlignment="1">
      <alignment horizontal="left" vertical="top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164" fontId="13" fillId="0" borderId="0" xfId="1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164" fontId="12" fillId="0" borderId="2" xfId="1" applyFont="1" applyBorder="1" applyAlignment="1">
      <alignment horizontal="right" vertical="center"/>
    </xf>
    <xf numFmtId="164" fontId="12" fillId="0" borderId="4" xfId="1" applyFont="1" applyBorder="1" applyAlignment="1">
      <alignment horizontal="right" vertical="center"/>
    </xf>
    <xf numFmtId="164" fontId="12" fillId="0" borderId="3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19" fillId="0" borderId="18" xfId="1" applyFont="1" applyBorder="1" applyAlignment="1">
      <alignment horizontal="left" vertical="top" wrapText="1"/>
    </xf>
    <xf numFmtId="164" fontId="19" fillId="0" borderId="19" xfId="1" applyFont="1" applyBorder="1" applyAlignment="1">
      <alignment horizontal="left" vertical="top" wrapText="1"/>
    </xf>
    <xf numFmtId="164" fontId="19" fillId="0" borderId="20" xfId="1" applyFont="1" applyBorder="1" applyAlignment="1">
      <alignment horizontal="left" vertical="top" wrapText="1"/>
    </xf>
    <xf numFmtId="164" fontId="6" fillId="0" borderId="0" xfId="1" applyFont="1" applyAlignment="1">
      <alignment horizontal="center"/>
    </xf>
    <xf numFmtId="164" fontId="17" fillId="0" borderId="0" xfId="1" quotePrefix="1" applyFont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12" xfId="1" quotePrefix="1" applyFont="1" applyBorder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20" fillId="4" borderId="14" xfId="1" applyFont="1" applyFill="1" applyBorder="1" applyAlignment="1">
      <alignment horizontal="left" vertical="center"/>
    </xf>
    <xf numFmtId="164" fontId="20" fillId="4" borderId="15" xfId="1" applyFont="1" applyFill="1" applyBorder="1" applyAlignment="1">
      <alignment horizontal="left" vertical="center"/>
    </xf>
    <xf numFmtId="164" fontId="20" fillId="4" borderId="16" xfId="1" applyFont="1" applyFill="1" applyBorder="1" applyAlignment="1">
      <alignment horizontal="left" vertical="center"/>
    </xf>
    <xf numFmtId="164" fontId="20" fillId="0" borderId="18" xfId="1" applyFont="1" applyBorder="1" applyAlignment="1">
      <alignment horizontal="left" vertical="top" wrapText="1"/>
    </xf>
    <xf numFmtId="164" fontId="20" fillId="0" borderId="19" xfId="1" applyFont="1" applyBorder="1" applyAlignment="1">
      <alignment horizontal="left" vertical="top" wrapText="1"/>
    </xf>
    <xf numFmtId="164" fontId="20" fillId="0" borderId="20" xfId="1" applyFont="1" applyBorder="1" applyAlignment="1">
      <alignment horizontal="left" vertical="top" wrapText="1"/>
    </xf>
    <xf numFmtId="164" fontId="22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0" fontId="4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15" fillId="0" borderId="0" xfId="0" applyFont="1" applyFill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justify" vertical="center" wrapText="1"/>
    </xf>
    <xf numFmtId="0" fontId="15" fillId="6" borderId="0" xfId="0" applyFont="1" applyFill="1" applyAlignment="1">
      <alignment horizontal="left" vertical="center" wrapText="1"/>
    </xf>
    <xf numFmtId="0" fontId="14" fillId="6" borderId="6" xfId="0" applyFont="1" applyFill="1" applyBorder="1" applyAlignment="1">
      <alignment horizontal="left" vertical="center" wrapText="1"/>
    </xf>
    <xf numFmtId="0" fontId="14" fillId="6" borderId="4" xfId="0" applyFont="1" applyFill="1" applyBorder="1" applyAlignment="1">
      <alignment horizontal="left" vertical="center" wrapText="1"/>
    </xf>
    <xf numFmtId="0" fontId="14" fillId="6" borderId="3" xfId="0" applyFont="1" applyFill="1" applyBorder="1" applyAlignment="1">
      <alignment horizontal="left" vertical="center" wrapText="1"/>
    </xf>
    <xf numFmtId="0" fontId="14" fillId="0" borderId="28" xfId="0" applyFont="1" applyBorder="1" applyAlignment="1">
      <alignment horizontal="left" vertical="center" wrapText="1"/>
    </xf>
    <xf numFmtId="0" fontId="14" fillId="0" borderId="29" xfId="0" applyFont="1" applyBorder="1" applyAlignment="1">
      <alignment horizontal="left" vertical="center" wrapText="1"/>
    </xf>
    <xf numFmtId="0" fontId="22" fillId="6" borderId="0" xfId="0" applyFont="1" applyFill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definedNames>
      <definedName name="Сумма_прописью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2"/>
  <sheetViews>
    <sheetView view="pageBreakPreview" zoomScaleSheetLayoutView="100" workbookViewId="0">
      <selection activeCell="G78" sqref="G78"/>
    </sheetView>
  </sheetViews>
  <sheetFormatPr defaultColWidth="9.140625" defaultRowHeight="12.75" x14ac:dyDescent="0.2"/>
  <cols>
    <col min="1" max="1" width="50.42578125" style="1" customWidth="1"/>
    <col min="2" max="2" width="16.28515625" style="1" bestFit="1" customWidth="1"/>
    <col min="3" max="3" width="12.85546875" style="1" customWidth="1"/>
    <col min="4" max="4" width="13.85546875" style="57" customWidth="1"/>
    <col min="5" max="5" width="15" style="57" customWidth="1"/>
    <col min="6" max="6" width="10.7109375" style="1" bestFit="1" customWidth="1"/>
    <col min="7" max="16384" width="9.140625" style="1"/>
  </cols>
  <sheetData>
    <row r="1" spans="1:9" ht="14.25" x14ac:dyDescent="0.2">
      <c r="A1" s="183" t="s">
        <v>135</v>
      </c>
      <c r="B1" s="183"/>
      <c r="C1" s="183"/>
      <c r="D1" s="183"/>
      <c r="E1" s="183"/>
      <c r="I1" s="3"/>
    </row>
    <row r="2" spans="1:9" ht="31.5" customHeight="1" x14ac:dyDescent="0.2">
      <c r="A2" s="182" t="s">
        <v>136</v>
      </c>
      <c r="B2" s="182"/>
      <c r="C2" s="182"/>
      <c r="D2" s="182"/>
      <c r="E2" s="182"/>
      <c r="I2" s="3"/>
    </row>
    <row r="3" spans="1:9" ht="14.25" x14ac:dyDescent="0.2">
      <c r="A3" s="19" t="s">
        <v>6</v>
      </c>
      <c r="B3" s="20"/>
      <c r="C3" s="20"/>
      <c r="D3" s="184" t="s">
        <v>7</v>
      </c>
      <c r="E3" s="184"/>
      <c r="I3" s="3" t="s">
        <v>5</v>
      </c>
    </row>
    <row r="4" spans="1:9" x14ac:dyDescent="0.2">
      <c r="A4" s="16"/>
      <c r="B4" s="17"/>
      <c r="C4" s="17"/>
      <c r="D4" s="49"/>
      <c r="E4" s="49"/>
      <c r="I4" s="3"/>
    </row>
    <row r="5" spans="1:9" s="18" customFormat="1" ht="120" x14ac:dyDescent="0.2">
      <c r="A5" s="32" t="s">
        <v>2</v>
      </c>
      <c r="B5" s="32" t="s">
        <v>3</v>
      </c>
      <c r="C5" s="32" t="s">
        <v>0</v>
      </c>
      <c r="D5" s="50" t="s">
        <v>4</v>
      </c>
      <c r="E5" s="50" t="s">
        <v>1</v>
      </c>
      <c r="I5" s="3"/>
    </row>
    <row r="6" spans="1:9" s="33" customFormat="1" ht="14.25" x14ac:dyDescent="0.25">
      <c r="A6" s="37" t="s">
        <v>8</v>
      </c>
      <c r="B6" s="38"/>
      <c r="C6" s="38"/>
      <c r="D6" s="51"/>
      <c r="E6" s="52"/>
    </row>
    <row r="7" spans="1:9" s="34" customFormat="1" ht="15" x14ac:dyDescent="0.25">
      <c r="A7" s="39" t="s">
        <v>52</v>
      </c>
      <c r="B7" s="40" t="s">
        <v>21</v>
      </c>
      <c r="C7" s="40" t="s">
        <v>11</v>
      </c>
      <c r="D7" s="53">
        <f>E7</f>
        <v>4249.6000000000004</v>
      </c>
      <c r="E7" s="54">
        <v>4249.6000000000004</v>
      </c>
    </row>
    <row r="8" spans="1:9" s="33" customFormat="1" ht="14.25" x14ac:dyDescent="0.25">
      <c r="A8" s="37" t="s">
        <v>37</v>
      </c>
      <c r="B8" s="38"/>
      <c r="C8" s="38"/>
      <c r="D8" s="51"/>
      <c r="E8" s="52"/>
    </row>
    <row r="9" spans="1:9" s="34" customFormat="1" ht="15" x14ac:dyDescent="0.25">
      <c r="A9" s="39" t="s">
        <v>53</v>
      </c>
      <c r="B9" s="41">
        <v>2800</v>
      </c>
      <c r="C9" s="40" t="s">
        <v>12</v>
      </c>
      <c r="D9" s="53">
        <f>E9/B9</f>
        <v>3.9500035714285717</v>
      </c>
      <c r="E9" s="54">
        <v>11060.01</v>
      </c>
    </row>
    <row r="10" spans="1:9" s="33" customFormat="1" ht="30" x14ac:dyDescent="0.25">
      <c r="A10" s="39" t="s">
        <v>129</v>
      </c>
      <c r="B10" s="42">
        <v>0.04</v>
      </c>
      <c r="C10" s="40" t="s">
        <v>100</v>
      </c>
      <c r="D10" s="53">
        <f>E10/B10</f>
        <v>46802.999999999993</v>
      </c>
      <c r="E10" s="54">
        <v>1872.12</v>
      </c>
    </row>
    <row r="11" spans="1:9" s="34" customFormat="1" ht="15" x14ac:dyDescent="0.25">
      <c r="A11" s="45" t="s">
        <v>51</v>
      </c>
      <c r="B11" s="38"/>
      <c r="C11" s="38"/>
      <c r="D11" s="51"/>
      <c r="E11" s="52"/>
    </row>
    <row r="12" spans="1:9" s="33" customFormat="1" ht="30" x14ac:dyDescent="0.25">
      <c r="A12" s="39" t="s">
        <v>54</v>
      </c>
      <c r="B12" s="40" t="s">
        <v>21</v>
      </c>
      <c r="C12" s="40" t="s">
        <v>11</v>
      </c>
      <c r="D12" s="53">
        <f>E12</f>
        <v>82376.759999999995</v>
      </c>
      <c r="E12" s="54">
        <v>82376.759999999995</v>
      </c>
    </row>
    <row r="13" spans="1:9" s="34" customFormat="1" ht="15" x14ac:dyDescent="0.25">
      <c r="A13" s="45" t="s">
        <v>90</v>
      </c>
      <c r="B13" s="38"/>
      <c r="C13" s="38"/>
      <c r="D13" s="51"/>
      <c r="E13" s="52"/>
    </row>
    <row r="14" spans="1:9" s="33" customFormat="1" ht="15" x14ac:dyDescent="0.25">
      <c r="A14" s="39" t="s">
        <v>91</v>
      </c>
      <c r="B14" s="40" t="s">
        <v>22</v>
      </c>
      <c r="C14" s="40" t="s">
        <v>11</v>
      </c>
      <c r="D14" s="53">
        <f>E14</f>
        <v>4317.6499999999996</v>
      </c>
      <c r="E14" s="54">
        <v>4317.6499999999996</v>
      </c>
    </row>
    <row r="15" spans="1:9" s="34" customFormat="1" ht="30" x14ac:dyDescent="0.25">
      <c r="A15" s="39" t="s">
        <v>92</v>
      </c>
      <c r="B15" s="40" t="s">
        <v>93</v>
      </c>
      <c r="C15" s="40" t="s">
        <v>11</v>
      </c>
      <c r="D15" s="53">
        <f>E15</f>
        <v>2424.4</v>
      </c>
      <c r="E15" s="54">
        <v>2424.4</v>
      </c>
    </row>
    <row r="16" spans="1:9" s="34" customFormat="1" ht="15" x14ac:dyDescent="0.25">
      <c r="A16" s="39" t="s">
        <v>94</v>
      </c>
      <c r="B16" s="40" t="s">
        <v>93</v>
      </c>
      <c r="C16" s="40" t="s">
        <v>11</v>
      </c>
      <c r="D16" s="53">
        <f>E16</f>
        <v>2070.2399999999998</v>
      </c>
      <c r="E16" s="54">
        <v>2070.2399999999998</v>
      </c>
    </row>
    <row r="17" spans="1:5" s="34" customFormat="1" ht="30" x14ac:dyDescent="0.25">
      <c r="A17" s="39" t="s">
        <v>95</v>
      </c>
      <c r="B17" s="40" t="s">
        <v>22</v>
      </c>
      <c r="C17" s="40" t="s">
        <v>11</v>
      </c>
      <c r="D17" s="53">
        <f>E17</f>
        <v>7216.04</v>
      </c>
      <c r="E17" s="54">
        <v>7216.04</v>
      </c>
    </row>
    <row r="18" spans="1:5" s="34" customFormat="1" ht="15" x14ac:dyDescent="0.25">
      <c r="A18" s="45" t="s">
        <v>74</v>
      </c>
      <c r="B18" s="38"/>
      <c r="C18" s="38"/>
      <c r="D18" s="51"/>
      <c r="E18" s="52"/>
    </row>
    <row r="19" spans="1:5" s="34" customFormat="1" ht="30" x14ac:dyDescent="0.25">
      <c r="A19" s="39" t="s">
        <v>75</v>
      </c>
      <c r="B19" s="40" t="s">
        <v>22</v>
      </c>
      <c r="C19" s="40" t="s">
        <v>11</v>
      </c>
      <c r="D19" s="53">
        <f>E19</f>
        <v>7451.06</v>
      </c>
      <c r="E19" s="54">
        <v>7451.06</v>
      </c>
    </row>
    <row r="20" spans="1:5" s="34" customFormat="1" ht="15" x14ac:dyDescent="0.25">
      <c r="A20" s="37" t="s">
        <v>38</v>
      </c>
      <c r="B20" s="38"/>
      <c r="C20" s="38"/>
      <c r="D20" s="51"/>
      <c r="E20" s="52"/>
    </row>
    <row r="21" spans="1:5" s="34" customFormat="1" ht="30" x14ac:dyDescent="0.25">
      <c r="A21" s="39" t="s">
        <v>121</v>
      </c>
      <c r="B21" s="41">
        <v>2</v>
      </c>
      <c r="C21" s="40" t="s">
        <v>122</v>
      </c>
      <c r="D21" s="53">
        <f t="shared" ref="D21:D39" si="0">E21/B21</f>
        <v>176.44</v>
      </c>
      <c r="E21" s="54">
        <v>352.88</v>
      </c>
    </row>
    <row r="22" spans="1:5" s="34" customFormat="1" ht="15" x14ac:dyDescent="0.25">
      <c r="A22" s="39" t="s">
        <v>71</v>
      </c>
      <c r="B22" s="41">
        <v>1</v>
      </c>
      <c r="C22" s="40" t="s">
        <v>72</v>
      </c>
      <c r="D22" s="53">
        <f t="shared" si="0"/>
        <v>64.099999999999994</v>
      </c>
      <c r="E22" s="54">
        <v>64.099999999999994</v>
      </c>
    </row>
    <row r="23" spans="1:5" s="34" customFormat="1" ht="15" x14ac:dyDescent="0.25">
      <c r="A23" s="39" t="s">
        <v>55</v>
      </c>
      <c r="B23" s="41">
        <v>1</v>
      </c>
      <c r="C23" s="40" t="s">
        <v>14</v>
      </c>
      <c r="D23" s="53">
        <f t="shared" si="0"/>
        <v>796.94</v>
      </c>
      <c r="E23" s="54">
        <v>796.94</v>
      </c>
    </row>
    <row r="24" spans="1:5" s="34" customFormat="1" ht="15" x14ac:dyDescent="0.25">
      <c r="A24" s="39" t="s">
        <v>107</v>
      </c>
      <c r="B24" s="42">
        <v>0.09</v>
      </c>
      <c r="C24" s="40" t="s">
        <v>15</v>
      </c>
      <c r="D24" s="53">
        <f t="shared" si="0"/>
        <v>4270.8888888888887</v>
      </c>
      <c r="E24" s="54">
        <v>384.38</v>
      </c>
    </row>
    <row r="25" spans="1:5" s="34" customFormat="1" ht="30" x14ac:dyDescent="0.25">
      <c r="A25" s="39" t="s">
        <v>78</v>
      </c>
      <c r="B25" s="42">
        <v>0.27</v>
      </c>
      <c r="C25" s="40" t="s">
        <v>16</v>
      </c>
      <c r="D25" s="53">
        <f t="shared" si="0"/>
        <v>1644.148148148148</v>
      </c>
      <c r="E25" s="54">
        <v>443.92</v>
      </c>
    </row>
    <row r="26" spans="1:5" s="34" customFormat="1" ht="30" x14ac:dyDescent="0.25">
      <c r="A26" s="39" t="s">
        <v>126</v>
      </c>
      <c r="B26" s="42">
        <v>2.08</v>
      </c>
      <c r="C26" s="40" t="s">
        <v>16</v>
      </c>
      <c r="D26" s="53">
        <f t="shared" si="0"/>
        <v>1582.1682692307691</v>
      </c>
      <c r="E26" s="54">
        <v>3290.91</v>
      </c>
    </row>
    <row r="27" spans="1:5" s="34" customFormat="1" ht="15" x14ac:dyDescent="0.25">
      <c r="A27" s="39" t="s">
        <v>69</v>
      </c>
      <c r="B27" s="42">
        <v>0.08</v>
      </c>
      <c r="C27" s="40" t="s">
        <v>70</v>
      </c>
      <c r="D27" s="53">
        <f t="shared" si="0"/>
        <v>22466.25</v>
      </c>
      <c r="E27" s="54">
        <v>1797.3</v>
      </c>
    </row>
    <row r="28" spans="1:5" s="34" customFormat="1" ht="30" x14ac:dyDescent="0.25">
      <c r="A28" s="39" t="s">
        <v>56</v>
      </c>
      <c r="B28" s="43">
        <v>1.8</v>
      </c>
      <c r="C28" s="40" t="s">
        <v>16</v>
      </c>
      <c r="D28" s="53">
        <f t="shared" si="0"/>
        <v>1559.0944444444444</v>
      </c>
      <c r="E28" s="54">
        <v>2806.37</v>
      </c>
    </row>
    <row r="29" spans="1:5" s="34" customFormat="1" ht="15" x14ac:dyDescent="0.25">
      <c r="A29" s="39" t="s">
        <v>57</v>
      </c>
      <c r="B29" s="42">
        <v>0.03</v>
      </c>
      <c r="C29" s="40" t="s">
        <v>17</v>
      </c>
      <c r="D29" s="53">
        <f t="shared" si="0"/>
        <v>20784</v>
      </c>
      <c r="E29" s="54">
        <v>623.52</v>
      </c>
    </row>
    <row r="30" spans="1:5" s="34" customFormat="1" ht="30" x14ac:dyDescent="0.25">
      <c r="A30" s="39" t="s">
        <v>58</v>
      </c>
      <c r="B30" s="41">
        <v>1</v>
      </c>
      <c r="C30" s="40" t="s">
        <v>14</v>
      </c>
      <c r="D30" s="53">
        <f t="shared" si="0"/>
        <v>384.58</v>
      </c>
      <c r="E30" s="54">
        <v>384.58</v>
      </c>
    </row>
    <row r="31" spans="1:5" s="33" customFormat="1" ht="15" x14ac:dyDescent="0.25">
      <c r="A31" s="39" t="s">
        <v>84</v>
      </c>
      <c r="B31" s="42">
        <v>0.43</v>
      </c>
      <c r="C31" s="40" t="s">
        <v>15</v>
      </c>
      <c r="D31" s="53">
        <f t="shared" si="0"/>
        <v>13081.79069767442</v>
      </c>
      <c r="E31" s="54">
        <v>5625.17</v>
      </c>
    </row>
    <row r="32" spans="1:5" s="34" customFormat="1" ht="30" x14ac:dyDescent="0.25">
      <c r="A32" s="39" t="s">
        <v>59</v>
      </c>
      <c r="B32" s="41">
        <v>6</v>
      </c>
      <c r="C32" s="40" t="s">
        <v>18</v>
      </c>
      <c r="D32" s="53">
        <f t="shared" si="0"/>
        <v>146.49833333333333</v>
      </c>
      <c r="E32" s="54">
        <v>878.99</v>
      </c>
    </row>
    <row r="33" spans="1:5" s="34" customFormat="1" ht="15" x14ac:dyDescent="0.25">
      <c r="A33" s="39" t="s">
        <v>73</v>
      </c>
      <c r="B33" s="41">
        <v>2</v>
      </c>
      <c r="C33" s="40" t="s">
        <v>72</v>
      </c>
      <c r="D33" s="53">
        <f t="shared" si="0"/>
        <v>58.884999999999998</v>
      </c>
      <c r="E33" s="54">
        <v>117.77</v>
      </c>
    </row>
    <row r="34" spans="1:5" s="34" customFormat="1" ht="15" x14ac:dyDescent="0.25">
      <c r="A34" s="39" t="s">
        <v>108</v>
      </c>
      <c r="B34" s="41">
        <v>1</v>
      </c>
      <c r="C34" s="40" t="s">
        <v>13</v>
      </c>
      <c r="D34" s="53">
        <f t="shared" si="0"/>
        <v>4784.75</v>
      </c>
      <c r="E34" s="54">
        <v>4784.75</v>
      </c>
    </row>
    <row r="35" spans="1:5" s="34" customFormat="1" ht="15" x14ac:dyDescent="0.25">
      <c r="A35" s="39" t="s">
        <v>79</v>
      </c>
      <c r="B35" s="41">
        <v>12993</v>
      </c>
      <c r="C35" s="40" t="s">
        <v>80</v>
      </c>
      <c r="D35" s="53">
        <f t="shared" si="0"/>
        <v>1.310247825752328</v>
      </c>
      <c r="E35" s="54">
        <v>17024.05</v>
      </c>
    </row>
    <row r="36" spans="1:5" s="34" customFormat="1" ht="15" x14ac:dyDescent="0.25">
      <c r="A36" s="39" t="s">
        <v>60</v>
      </c>
      <c r="B36" s="41">
        <v>1</v>
      </c>
      <c r="C36" s="40" t="s">
        <v>13</v>
      </c>
      <c r="D36" s="53">
        <f t="shared" si="0"/>
        <v>387.91</v>
      </c>
      <c r="E36" s="54">
        <v>387.91</v>
      </c>
    </row>
    <row r="37" spans="1:5" s="33" customFormat="1" ht="30" x14ac:dyDescent="0.25">
      <c r="A37" s="39" t="s">
        <v>61</v>
      </c>
      <c r="B37" s="41">
        <v>1</v>
      </c>
      <c r="C37" s="40" t="s">
        <v>19</v>
      </c>
      <c r="D37" s="53">
        <f t="shared" si="0"/>
        <v>519.09</v>
      </c>
      <c r="E37" s="54">
        <v>519.09</v>
      </c>
    </row>
    <row r="38" spans="1:5" s="34" customFormat="1" ht="15" x14ac:dyDescent="0.25">
      <c r="A38" s="39" t="s">
        <v>62</v>
      </c>
      <c r="B38" s="41">
        <v>30</v>
      </c>
      <c r="C38" s="40" t="s">
        <v>19</v>
      </c>
      <c r="D38" s="53">
        <f t="shared" si="0"/>
        <v>229.94866666666667</v>
      </c>
      <c r="E38" s="54">
        <v>6898.46</v>
      </c>
    </row>
    <row r="39" spans="1:5" s="33" customFormat="1" ht="30" x14ac:dyDescent="0.25">
      <c r="A39" s="39" t="s">
        <v>96</v>
      </c>
      <c r="B39" s="41">
        <v>1</v>
      </c>
      <c r="C39" s="40" t="s">
        <v>97</v>
      </c>
      <c r="D39" s="53">
        <f t="shared" si="0"/>
        <v>55.19</v>
      </c>
      <c r="E39" s="54">
        <v>55.19</v>
      </c>
    </row>
    <row r="40" spans="1:5" s="34" customFormat="1" ht="15" x14ac:dyDescent="0.25">
      <c r="A40" s="37" t="s">
        <v>39</v>
      </c>
      <c r="B40" s="38"/>
      <c r="C40" s="38"/>
      <c r="D40" s="51"/>
      <c r="E40" s="52"/>
    </row>
    <row r="41" spans="1:5" s="34" customFormat="1" ht="30" x14ac:dyDescent="0.25">
      <c r="A41" s="39" t="s">
        <v>63</v>
      </c>
      <c r="B41" s="44">
        <v>0.79400000000000004</v>
      </c>
      <c r="C41" s="40" t="s">
        <v>16</v>
      </c>
      <c r="D41" s="53">
        <f t="shared" ref="D41:D50" si="1">E41/B41</f>
        <v>1705.226700251889</v>
      </c>
      <c r="E41" s="54">
        <v>1353.95</v>
      </c>
    </row>
    <row r="42" spans="1:5" s="34" customFormat="1" ht="30" x14ac:dyDescent="0.25">
      <c r="A42" s="39" t="s">
        <v>111</v>
      </c>
      <c r="B42" s="44">
        <v>2.226</v>
      </c>
      <c r="C42" s="40" t="s">
        <v>16</v>
      </c>
      <c r="D42" s="53">
        <f t="shared" si="1"/>
        <v>1568.8769092542677</v>
      </c>
      <c r="E42" s="54">
        <v>3492.32</v>
      </c>
    </row>
    <row r="43" spans="1:5" s="34" customFormat="1" ht="30" x14ac:dyDescent="0.25">
      <c r="A43" s="39" t="s">
        <v>98</v>
      </c>
      <c r="B43" s="41">
        <v>80</v>
      </c>
      <c r="C43" s="40" t="s">
        <v>89</v>
      </c>
      <c r="D43" s="53">
        <f t="shared" si="1"/>
        <v>44.859625000000001</v>
      </c>
      <c r="E43" s="54">
        <v>3588.77</v>
      </c>
    </row>
    <row r="44" spans="1:5" s="34" customFormat="1" ht="30" x14ac:dyDescent="0.25">
      <c r="A44" s="39" t="s">
        <v>76</v>
      </c>
      <c r="B44" s="41">
        <v>60</v>
      </c>
      <c r="C44" s="40" t="s">
        <v>77</v>
      </c>
      <c r="D44" s="53">
        <f t="shared" si="1"/>
        <v>43.534999999999997</v>
      </c>
      <c r="E44" s="54">
        <v>2612.1</v>
      </c>
    </row>
    <row r="45" spans="1:5" s="34" customFormat="1" ht="15" x14ac:dyDescent="0.25">
      <c r="A45" s="39" t="s">
        <v>112</v>
      </c>
      <c r="B45" s="44">
        <v>2.5000000000000001E-2</v>
      </c>
      <c r="C45" s="40" t="s">
        <v>15</v>
      </c>
      <c r="D45" s="53">
        <f t="shared" si="1"/>
        <v>42317.2</v>
      </c>
      <c r="E45" s="54">
        <v>1057.93</v>
      </c>
    </row>
    <row r="46" spans="1:5" s="33" customFormat="1" ht="45" x14ac:dyDescent="0.25">
      <c r="A46" s="39" t="s">
        <v>113</v>
      </c>
      <c r="B46" s="44">
        <v>3.738</v>
      </c>
      <c r="C46" s="40" t="s">
        <v>16</v>
      </c>
      <c r="D46" s="53">
        <f t="shared" si="1"/>
        <v>2058.8790797217762</v>
      </c>
      <c r="E46" s="54">
        <v>7696.09</v>
      </c>
    </row>
    <row r="47" spans="1:5" s="34" customFormat="1" ht="15" x14ac:dyDescent="0.25">
      <c r="A47" s="39" t="s">
        <v>114</v>
      </c>
      <c r="B47" s="42">
        <v>0.01</v>
      </c>
      <c r="C47" s="40" t="s">
        <v>109</v>
      </c>
      <c r="D47" s="53">
        <f t="shared" si="1"/>
        <v>25702.999999999996</v>
      </c>
      <c r="E47" s="54">
        <v>257.02999999999997</v>
      </c>
    </row>
    <row r="48" spans="1:5" s="34" customFormat="1" ht="15" x14ac:dyDescent="0.25">
      <c r="A48" s="39" t="s">
        <v>115</v>
      </c>
      <c r="B48" s="42">
        <v>0.02</v>
      </c>
      <c r="C48" s="40" t="s">
        <v>109</v>
      </c>
      <c r="D48" s="53">
        <f t="shared" si="1"/>
        <v>28030</v>
      </c>
      <c r="E48" s="54">
        <v>560.6</v>
      </c>
    </row>
    <row r="49" spans="1:5" s="34" customFormat="1" ht="30" x14ac:dyDescent="0.25">
      <c r="A49" s="39" t="s">
        <v>99</v>
      </c>
      <c r="B49" s="44">
        <v>2E-3</v>
      </c>
      <c r="C49" s="40" t="s">
        <v>100</v>
      </c>
      <c r="D49" s="53">
        <f t="shared" si="1"/>
        <v>149455</v>
      </c>
      <c r="E49" s="54">
        <v>298.91000000000003</v>
      </c>
    </row>
    <row r="50" spans="1:5" s="34" customFormat="1" ht="15" x14ac:dyDescent="0.25">
      <c r="A50" s="39" t="s">
        <v>116</v>
      </c>
      <c r="B50" s="44">
        <v>8.9999999999999993E-3</v>
      </c>
      <c r="C50" s="40" t="s">
        <v>100</v>
      </c>
      <c r="D50" s="53">
        <f t="shared" si="1"/>
        <v>13371.111111111113</v>
      </c>
      <c r="E50" s="54">
        <v>120.34</v>
      </c>
    </row>
    <row r="51" spans="1:5" s="33" customFormat="1" ht="14.25" x14ac:dyDescent="0.25">
      <c r="A51" s="37" t="s">
        <v>85</v>
      </c>
      <c r="B51" s="38"/>
      <c r="C51" s="38"/>
      <c r="D51" s="51"/>
      <c r="E51" s="52"/>
    </row>
    <row r="52" spans="1:5" s="34" customFormat="1" ht="15" x14ac:dyDescent="0.25">
      <c r="A52" s="39" t="s">
        <v>86</v>
      </c>
      <c r="B52" s="40" t="s">
        <v>87</v>
      </c>
      <c r="C52" s="40" t="s">
        <v>11</v>
      </c>
      <c r="D52" s="53">
        <f>E52/12</f>
        <v>1800</v>
      </c>
      <c r="E52" s="54">
        <v>21600</v>
      </c>
    </row>
    <row r="53" spans="1:5" s="34" customFormat="1" ht="15" x14ac:dyDescent="0.25">
      <c r="A53" s="37" t="s">
        <v>40</v>
      </c>
      <c r="B53" s="38"/>
      <c r="C53" s="38"/>
      <c r="D53" s="51"/>
      <c r="E53" s="52"/>
    </row>
    <row r="54" spans="1:5" s="33" customFormat="1" ht="30" x14ac:dyDescent="0.25">
      <c r="A54" s="39" t="s">
        <v>130</v>
      </c>
      <c r="B54" s="42">
        <v>0.01</v>
      </c>
      <c r="C54" s="40" t="s">
        <v>17</v>
      </c>
      <c r="D54" s="53">
        <f t="shared" ref="D54:D59" si="2">E54/B54</f>
        <v>18404</v>
      </c>
      <c r="E54" s="54">
        <v>184.04</v>
      </c>
    </row>
    <row r="55" spans="1:5" s="34" customFormat="1" ht="30" x14ac:dyDescent="0.25">
      <c r="A55" s="39" t="s">
        <v>131</v>
      </c>
      <c r="B55" s="42">
        <v>0.01</v>
      </c>
      <c r="C55" s="40" t="s">
        <v>17</v>
      </c>
      <c r="D55" s="53">
        <f t="shared" si="2"/>
        <v>66049</v>
      </c>
      <c r="E55" s="54">
        <v>660.49</v>
      </c>
    </row>
    <row r="56" spans="1:5" ht="30" customHeight="1" x14ac:dyDescent="0.2">
      <c r="A56" s="39" t="s">
        <v>132</v>
      </c>
      <c r="B56" s="41">
        <v>1</v>
      </c>
      <c r="C56" s="40" t="s">
        <v>13</v>
      </c>
      <c r="D56" s="53">
        <f t="shared" si="2"/>
        <v>525.87</v>
      </c>
      <c r="E56" s="54">
        <v>525.87</v>
      </c>
    </row>
    <row r="57" spans="1:5" ht="30" x14ac:dyDescent="0.2">
      <c r="A57" s="39" t="s">
        <v>123</v>
      </c>
      <c r="B57" s="42">
        <v>0.24</v>
      </c>
      <c r="C57" s="40" t="s">
        <v>124</v>
      </c>
      <c r="D57" s="53">
        <f t="shared" si="2"/>
        <v>20037.916666666668</v>
      </c>
      <c r="E57" s="54">
        <v>4809.1000000000004</v>
      </c>
    </row>
    <row r="58" spans="1:5" ht="15" x14ac:dyDescent="0.2">
      <c r="A58" s="39" t="s">
        <v>133</v>
      </c>
      <c r="B58" s="41">
        <v>38</v>
      </c>
      <c r="C58" s="40" t="s">
        <v>89</v>
      </c>
      <c r="D58" s="53">
        <f t="shared" si="2"/>
        <v>142.80868421052631</v>
      </c>
      <c r="E58" s="54">
        <v>5426.73</v>
      </c>
    </row>
    <row r="59" spans="1:5" ht="15" x14ac:dyDescent="0.2">
      <c r="A59" s="39" t="s">
        <v>134</v>
      </c>
      <c r="B59" s="41">
        <v>1</v>
      </c>
      <c r="C59" s="40" t="s">
        <v>13</v>
      </c>
      <c r="D59" s="53">
        <f t="shared" si="2"/>
        <v>636.65</v>
      </c>
      <c r="E59" s="54">
        <v>636.65</v>
      </c>
    </row>
    <row r="60" spans="1:5" ht="14.25" x14ac:dyDescent="0.2">
      <c r="A60" s="45" t="s">
        <v>81</v>
      </c>
      <c r="B60" s="38"/>
      <c r="C60" s="38"/>
      <c r="D60" s="51"/>
      <c r="E60" s="52"/>
    </row>
    <row r="61" spans="1:5" ht="15" x14ac:dyDescent="0.2">
      <c r="A61" s="39" t="s">
        <v>117</v>
      </c>
      <c r="B61" s="44">
        <v>8.9999999999999993E-3</v>
      </c>
      <c r="C61" s="40" t="s">
        <v>100</v>
      </c>
      <c r="D61" s="53">
        <f>E61/B61</f>
        <v>17746.666666666668</v>
      </c>
      <c r="E61" s="54">
        <v>159.72</v>
      </c>
    </row>
    <row r="62" spans="1:5" ht="45" x14ac:dyDescent="0.2">
      <c r="A62" s="39" t="s">
        <v>127</v>
      </c>
      <c r="B62" s="43">
        <v>6.4</v>
      </c>
      <c r="C62" s="40" t="s">
        <v>12</v>
      </c>
      <c r="D62" s="53">
        <f>E62/B62</f>
        <v>253.10781249999999</v>
      </c>
      <c r="E62" s="54">
        <v>1619.89</v>
      </c>
    </row>
    <row r="63" spans="1:5" ht="30" x14ac:dyDescent="0.2">
      <c r="A63" s="39" t="s">
        <v>118</v>
      </c>
      <c r="B63" s="43">
        <v>0.2</v>
      </c>
      <c r="C63" s="40" t="s">
        <v>110</v>
      </c>
      <c r="D63" s="53">
        <f>E63/B63</f>
        <v>1111.2</v>
      </c>
      <c r="E63" s="54">
        <v>222.24</v>
      </c>
    </row>
    <row r="64" spans="1:5" ht="30" x14ac:dyDescent="0.2">
      <c r="A64" s="39" t="s">
        <v>88</v>
      </c>
      <c r="B64" s="42">
        <v>0.02</v>
      </c>
      <c r="C64" s="40" t="s">
        <v>17</v>
      </c>
      <c r="D64" s="53">
        <f>E64/B64</f>
        <v>58686</v>
      </c>
      <c r="E64" s="54">
        <v>1173.72</v>
      </c>
    </row>
    <row r="65" spans="1:5" ht="30" x14ac:dyDescent="0.2">
      <c r="A65" s="39" t="s">
        <v>128</v>
      </c>
      <c r="B65" s="44">
        <v>2.1999999999999999E-2</v>
      </c>
      <c r="C65" s="40" t="s">
        <v>15</v>
      </c>
      <c r="D65" s="53">
        <f>E65/B65</f>
        <v>47104.545454545456</v>
      </c>
      <c r="E65" s="54">
        <v>1036.3</v>
      </c>
    </row>
    <row r="66" spans="1:5" ht="14.25" x14ac:dyDescent="0.2">
      <c r="A66" s="37" t="s">
        <v>41</v>
      </c>
      <c r="B66" s="38"/>
      <c r="C66" s="38"/>
      <c r="D66" s="51"/>
      <c r="E66" s="52"/>
    </row>
    <row r="67" spans="1:5" ht="15" x14ac:dyDescent="0.2">
      <c r="A67" s="39" t="s">
        <v>64</v>
      </c>
      <c r="B67" s="40" t="s">
        <v>22</v>
      </c>
      <c r="C67" s="40" t="s">
        <v>11</v>
      </c>
      <c r="D67" s="53">
        <f>E67</f>
        <v>6867.85</v>
      </c>
      <c r="E67" s="54">
        <v>6867.85</v>
      </c>
    </row>
    <row r="68" spans="1:5" ht="14.25" x14ac:dyDescent="0.2">
      <c r="A68" s="37" t="s">
        <v>82</v>
      </c>
      <c r="B68" s="38"/>
      <c r="C68" s="38"/>
      <c r="D68" s="51"/>
      <c r="E68" s="52"/>
    </row>
    <row r="69" spans="1:5" ht="15" x14ac:dyDescent="0.2">
      <c r="A69" s="39" t="s">
        <v>83</v>
      </c>
      <c r="B69" s="40" t="s">
        <v>23</v>
      </c>
      <c r="C69" s="40" t="s">
        <v>12</v>
      </c>
      <c r="D69" s="53">
        <f>E69</f>
        <v>44457.31</v>
      </c>
      <c r="E69" s="54">
        <v>44457.31</v>
      </c>
    </row>
    <row r="70" spans="1:5" ht="14.25" x14ac:dyDescent="0.2">
      <c r="A70" s="37" t="s">
        <v>9</v>
      </c>
      <c r="B70" s="38"/>
      <c r="C70" s="38"/>
      <c r="D70" s="51"/>
      <c r="E70" s="52"/>
    </row>
    <row r="71" spans="1:5" ht="15" x14ac:dyDescent="0.2">
      <c r="A71" s="39" t="s">
        <v>65</v>
      </c>
      <c r="B71" s="40" t="s">
        <v>23</v>
      </c>
      <c r="C71" s="40" t="s">
        <v>12</v>
      </c>
      <c r="D71" s="53">
        <f>E71</f>
        <v>97086.92</v>
      </c>
      <c r="E71" s="54">
        <v>97086.92</v>
      </c>
    </row>
    <row r="72" spans="1:5" ht="14.25" x14ac:dyDescent="0.2">
      <c r="A72" s="37" t="s">
        <v>120</v>
      </c>
      <c r="B72" s="38"/>
      <c r="C72" s="38"/>
      <c r="D72" s="51"/>
      <c r="E72" s="52"/>
    </row>
    <row r="73" spans="1:5" ht="15" x14ac:dyDescent="0.2">
      <c r="A73" s="39" t="s">
        <v>125</v>
      </c>
      <c r="B73" s="43">
        <v>1503.7</v>
      </c>
      <c r="C73" s="40" t="s">
        <v>12</v>
      </c>
      <c r="D73" s="53">
        <f>E73/B73</f>
        <v>7.0500033251313425</v>
      </c>
      <c r="E73" s="54">
        <v>10601.09</v>
      </c>
    </row>
    <row r="74" spans="1:5" ht="14.25" x14ac:dyDescent="0.2">
      <c r="A74" s="37" t="s">
        <v>10</v>
      </c>
      <c r="B74" s="38"/>
      <c r="C74" s="38"/>
      <c r="D74" s="51"/>
      <c r="E74" s="52"/>
    </row>
    <row r="75" spans="1:5" ht="14.25" customHeight="1" x14ac:dyDescent="0.2">
      <c r="A75" s="39" t="s">
        <v>66</v>
      </c>
      <c r="B75" s="40" t="s">
        <v>21</v>
      </c>
      <c r="C75" s="40" t="s">
        <v>11</v>
      </c>
      <c r="D75" s="53">
        <f>E75</f>
        <v>53152.084999999999</v>
      </c>
      <c r="E75" s="54">
        <f>Бюджет!C31*10%</f>
        <v>53152.084999999999</v>
      </c>
    </row>
    <row r="76" spans="1:5" ht="14.25" customHeight="1" x14ac:dyDescent="0.2">
      <c r="A76" s="26" t="s">
        <v>24</v>
      </c>
      <c r="B76" s="29" t="s">
        <v>20</v>
      </c>
      <c r="C76" s="27"/>
      <c r="D76" s="55"/>
      <c r="E76" s="28">
        <f>SUM(E7:E75)</f>
        <v>441532.20500000002</v>
      </c>
    </row>
    <row r="77" spans="1:5" ht="15" customHeight="1" x14ac:dyDescent="0.2">
      <c r="D77" s="56"/>
    </row>
    <row r="78" spans="1:5" ht="15" customHeight="1" x14ac:dyDescent="0.2">
      <c r="A78" s="13" t="s">
        <v>30</v>
      </c>
      <c r="B78" s="13"/>
      <c r="C78" s="13"/>
      <c r="D78" s="56"/>
      <c r="E78" s="56"/>
    </row>
    <row r="79" spans="1:5" ht="15" x14ac:dyDescent="0.2">
      <c r="A79" s="13" t="s">
        <v>166</v>
      </c>
      <c r="B79" s="13"/>
      <c r="C79" s="13"/>
      <c r="D79" s="56"/>
      <c r="E79" s="56"/>
    </row>
    <row r="80" spans="1:5" ht="15" customHeight="1" x14ac:dyDescent="0.2">
      <c r="A80" s="13" t="s">
        <v>31</v>
      </c>
      <c r="B80" s="13"/>
      <c r="C80" s="13"/>
      <c r="D80" s="56"/>
      <c r="E80" s="56"/>
    </row>
    <row r="81" spans="1:5" ht="15" customHeight="1" x14ac:dyDescent="0.2">
      <c r="A81" s="13" t="s">
        <v>32</v>
      </c>
      <c r="B81" s="13"/>
      <c r="C81" s="13"/>
      <c r="D81" s="58"/>
      <c r="E81" s="56"/>
    </row>
    <row r="82" spans="1:5" ht="15" customHeight="1" x14ac:dyDescent="0.2">
      <c r="A82" s="35" t="s">
        <v>67</v>
      </c>
      <c r="B82" s="14"/>
      <c r="C82" s="14"/>
      <c r="E82" s="58"/>
    </row>
    <row r="83" spans="1:5" ht="15" customHeight="1" x14ac:dyDescent="0.25">
      <c r="A83" s="35" t="s">
        <v>68</v>
      </c>
      <c r="D83" s="59"/>
    </row>
    <row r="84" spans="1:5" ht="15" customHeight="1" x14ac:dyDescent="0.25">
      <c r="A84" s="35"/>
      <c r="D84" s="59"/>
    </row>
    <row r="85" spans="1:5" ht="15" x14ac:dyDescent="0.25">
      <c r="A85" s="6" t="s">
        <v>25</v>
      </c>
      <c r="B85" s="2"/>
      <c r="C85" s="2"/>
      <c r="D85" s="59"/>
      <c r="E85" s="59"/>
    </row>
    <row r="86" spans="1:5" ht="15" customHeight="1" x14ac:dyDescent="0.25">
      <c r="A86" s="6"/>
      <c r="B86" s="2"/>
      <c r="C86" s="2"/>
      <c r="D86" s="60"/>
      <c r="E86" s="59"/>
    </row>
    <row r="87" spans="1:5" ht="15" x14ac:dyDescent="0.25">
      <c r="A87" s="181" t="s">
        <v>48</v>
      </c>
      <c r="B87" s="181"/>
      <c r="C87" s="36" t="s">
        <v>29</v>
      </c>
      <c r="D87" s="61"/>
      <c r="E87" s="62"/>
    </row>
    <row r="88" spans="1:5" ht="15" customHeight="1" x14ac:dyDescent="0.25">
      <c r="A88" s="185" t="s">
        <v>49</v>
      </c>
      <c r="B88" s="185"/>
      <c r="C88" s="4" t="s">
        <v>26</v>
      </c>
      <c r="D88" s="59"/>
      <c r="E88" s="59"/>
    </row>
    <row r="89" spans="1:5" ht="15" x14ac:dyDescent="0.25">
      <c r="A89" s="6"/>
      <c r="B89" s="2"/>
      <c r="C89" s="2"/>
      <c r="D89" s="60"/>
      <c r="E89" s="59"/>
    </row>
    <row r="90" spans="1:5" ht="15" customHeight="1" x14ac:dyDescent="0.25">
      <c r="A90" s="181" t="s">
        <v>28</v>
      </c>
      <c r="B90" s="181"/>
      <c r="C90" s="36" t="s">
        <v>29</v>
      </c>
      <c r="D90" s="61"/>
      <c r="E90" s="59"/>
    </row>
    <row r="91" spans="1:5" ht="15" customHeight="1" x14ac:dyDescent="0.25">
      <c r="A91" s="15" t="s">
        <v>27</v>
      </c>
      <c r="B91" s="5"/>
      <c r="C91" s="4" t="s">
        <v>26</v>
      </c>
      <c r="D91" s="59"/>
      <c r="E91" s="59"/>
    </row>
    <row r="92" spans="1:5" ht="15" x14ac:dyDescent="0.25">
      <c r="A92" s="2"/>
      <c r="B92" s="2"/>
      <c r="C92" s="2"/>
      <c r="E92" s="59"/>
    </row>
  </sheetData>
  <mergeCells count="6">
    <mergeCell ref="A90:B90"/>
    <mergeCell ref="A2:E2"/>
    <mergeCell ref="A1:E1"/>
    <mergeCell ref="D3:E3"/>
    <mergeCell ref="A88:B88"/>
    <mergeCell ref="A87:B87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2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view="pageBreakPreview" zoomScale="90" zoomScaleSheetLayoutView="90" workbookViewId="0">
      <selection activeCell="A33" sqref="A33:D33"/>
    </sheetView>
  </sheetViews>
  <sheetFormatPr defaultColWidth="9.140625" defaultRowHeight="15" x14ac:dyDescent="0.25"/>
  <cols>
    <col min="1" max="1" width="50.140625" style="2" customWidth="1"/>
    <col min="2" max="2" width="12.42578125" style="2" bestFit="1" customWidth="1"/>
    <col min="3" max="4" width="13.42578125" style="2" bestFit="1" customWidth="1"/>
    <col min="5" max="5" width="13.85546875" style="2" bestFit="1" customWidth="1"/>
    <col min="6" max="16384" width="9.140625" style="2"/>
  </cols>
  <sheetData>
    <row r="1" spans="1:4" ht="20.25" x14ac:dyDescent="0.3">
      <c r="A1" s="186" t="s">
        <v>137</v>
      </c>
      <c r="B1" s="186"/>
      <c r="C1" s="186"/>
      <c r="D1" s="186"/>
    </row>
    <row r="2" spans="1:4" x14ac:dyDescent="0.25">
      <c r="A2" s="7"/>
      <c r="B2" s="7"/>
      <c r="C2" s="7"/>
      <c r="D2" s="7"/>
    </row>
    <row r="3" spans="1:4" x14ac:dyDescent="0.25">
      <c r="A3" s="8" t="s">
        <v>47</v>
      </c>
      <c r="B3" s="9"/>
      <c r="C3" s="193"/>
      <c r="D3" s="193"/>
    </row>
    <row r="4" spans="1:4" x14ac:dyDescent="0.25">
      <c r="A4" s="8"/>
      <c r="B4" s="9"/>
      <c r="C4" s="12"/>
      <c r="D4" s="12"/>
    </row>
    <row r="5" spans="1:4" x14ac:dyDescent="0.25">
      <c r="A5" s="21" t="s">
        <v>33</v>
      </c>
      <c r="B5" s="21" t="s">
        <v>34</v>
      </c>
      <c r="C5" s="22" t="s">
        <v>35</v>
      </c>
      <c r="D5" s="22" t="s">
        <v>36</v>
      </c>
    </row>
    <row r="6" spans="1:4" x14ac:dyDescent="0.25">
      <c r="A6" s="24" t="s">
        <v>105</v>
      </c>
      <c r="B6" s="187">
        <v>48144.24</v>
      </c>
      <c r="C6" s="188"/>
      <c r="D6" s="189"/>
    </row>
    <row r="7" spans="1:4" x14ac:dyDescent="0.25">
      <c r="A7" s="30" t="s">
        <v>46</v>
      </c>
      <c r="B7" s="47" t="s">
        <v>20</v>
      </c>
      <c r="C7" s="31">
        <v>271611.24</v>
      </c>
      <c r="D7" s="48">
        <v>282860.40000000002</v>
      </c>
    </row>
    <row r="8" spans="1:4" x14ac:dyDescent="0.25">
      <c r="A8" s="30" t="s">
        <v>106</v>
      </c>
      <c r="B8" s="47" t="s">
        <v>20</v>
      </c>
      <c r="C8" s="31">
        <v>109679.39</v>
      </c>
      <c r="D8" s="48">
        <v>110294.91</v>
      </c>
    </row>
    <row r="9" spans="1:4" x14ac:dyDescent="0.25">
      <c r="A9" s="30" t="s">
        <v>50</v>
      </c>
      <c r="B9" s="47" t="s">
        <v>20</v>
      </c>
      <c r="C9" s="31">
        <v>82376.759999999995</v>
      </c>
      <c r="D9" s="48">
        <v>91189.61</v>
      </c>
    </row>
    <row r="10" spans="1:4" x14ac:dyDescent="0.25">
      <c r="A10" s="30" t="s">
        <v>101</v>
      </c>
      <c r="B10" s="47" t="s">
        <v>20</v>
      </c>
      <c r="C10" s="31">
        <v>7864.73</v>
      </c>
      <c r="D10" s="48">
        <v>3517.2</v>
      </c>
    </row>
    <row r="11" spans="1:4" x14ac:dyDescent="0.25">
      <c r="A11" s="30" t="s">
        <v>119</v>
      </c>
      <c r="B11" s="47" t="s">
        <v>20</v>
      </c>
      <c r="C11" s="31">
        <v>19940.400000000001</v>
      </c>
      <c r="D11" s="48">
        <v>21129.32</v>
      </c>
    </row>
    <row r="12" spans="1:4" x14ac:dyDescent="0.25">
      <c r="A12" s="30" t="s">
        <v>85</v>
      </c>
      <c r="B12" s="47" t="s">
        <v>20</v>
      </c>
      <c r="C12" s="31">
        <v>21574.92</v>
      </c>
      <c r="D12" s="48">
        <v>15641.65</v>
      </c>
    </row>
    <row r="13" spans="1:4" x14ac:dyDescent="0.25">
      <c r="A13" s="30" t="s">
        <v>102</v>
      </c>
      <c r="B13" s="47" t="s">
        <v>20</v>
      </c>
      <c r="C13" s="31">
        <v>2424.4</v>
      </c>
      <c r="D13" s="48" t="s">
        <v>20</v>
      </c>
    </row>
    <row r="14" spans="1:4" x14ac:dyDescent="0.25">
      <c r="A14" s="30" t="s">
        <v>103</v>
      </c>
      <c r="B14" s="47" t="s">
        <v>20</v>
      </c>
      <c r="C14" s="31">
        <v>2070.2399999999998</v>
      </c>
      <c r="D14" s="48">
        <v>2133.7399999999998</v>
      </c>
    </row>
    <row r="15" spans="1:4" x14ac:dyDescent="0.25">
      <c r="A15" s="46" t="s">
        <v>104</v>
      </c>
      <c r="B15" s="47" t="s">
        <v>20</v>
      </c>
      <c r="C15" s="31">
        <v>13978.77</v>
      </c>
      <c r="D15" s="48">
        <v>4388.2299999999996</v>
      </c>
    </row>
    <row r="16" spans="1:4" x14ac:dyDescent="0.25">
      <c r="A16" s="46" t="s">
        <v>8</v>
      </c>
      <c r="B16" s="47">
        <f>Акт!E7</f>
        <v>4249.6000000000004</v>
      </c>
      <c r="C16" s="31" t="s">
        <v>20</v>
      </c>
      <c r="D16" s="48" t="s">
        <v>20</v>
      </c>
    </row>
    <row r="17" spans="1:5" x14ac:dyDescent="0.25">
      <c r="A17" s="30" t="s">
        <v>37</v>
      </c>
      <c r="B17" s="47">
        <f>SUM(Акт!E9:E10)</f>
        <v>12932.130000000001</v>
      </c>
      <c r="C17" s="31" t="s">
        <v>20</v>
      </c>
      <c r="D17" s="48" t="s">
        <v>20</v>
      </c>
    </row>
    <row r="18" spans="1:5" ht="30" x14ac:dyDescent="0.25">
      <c r="A18" s="30" t="s">
        <v>51</v>
      </c>
      <c r="B18" s="47">
        <f>Акт!E12</f>
        <v>82376.759999999995</v>
      </c>
      <c r="C18" s="31" t="s">
        <v>20</v>
      </c>
      <c r="D18" s="48" t="s">
        <v>20</v>
      </c>
    </row>
    <row r="19" spans="1:5" ht="30" x14ac:dyDescent="0.25">
      <c r="A19" s="30" t="s">
        <v>90</v>
      </c>
      <c r="B19" s="47">
        <f>SUM(Акт!E14:E17)</f>
        <v>16028.329999999998</v>
      </c>
      <c r="C19" s="31" t="s">
        <v>20</v>
      </c>
      <c r="D19" s="48" t="s">
        <v>20</v>
      </c>
    </row>
    <row r="20" spans="1:5" ht="30" x14ac:dyDescent="0.25">
      <c r="A20" s="30" t="s">
        <v>74</v>
      </c>
      <c r="B20" s="47">
        <f>Акт!E19</f>
        <v>7451.06</v>
      </c>
      <c r="C20" s="31" t="s">
        <v>20</v>
      </c>
      <c r="D20" s="48" t="s">
        <v>20</v>
      </c>
    </row>
    <row r="21" spans="1:5" x14ac:dyDescent="0.25">
      <c r="A21" s="30" t="s">
        <v>38</v>
      </c>
      <c r="B21" s="47">
        <f>SUM(Акт!E21:E39)</f>
        <v>47236.280000000006</v>
      </c>
      <c r="C21" s="31" t="s">
        <v>20</v>
      </c>
      <c r="D21" s="48" t="s">
        <v>20</v>
      </c>
    </row>
    <row r="22" spans="1:5" x14ac:dyDescent="0.25">
      <c r="A22" s="30" t="s">
        <v>39</v>
      </c>
      <c r="B22" s="47">
        <f>SUM(Акт!E41:E50)</f>
        <v>21038.04</v>
      </c>
      <c r="C22" s="31" t="s">
        <v>20</v>
      </c>
      <c r="D22" s="48" t="s">
        <v>20</v>
      </c>
    </row>
    <row r="23" spans="1:5" x14ac:dyDescent="0.25">
      <c r="A23" s="30" t="s">
        <v>85</v>
      </c>
      <c r="B23" s="47">
        <f>Акт!E52</f>
        <v>21600</v>
      </c>
      <c r="C23" s="31" t="s">
        <v>20</v>
      </c>
      <c r="D23" s="48" t="s">
        <v>20</v>
      </c>
    </row>
    <row r="24" spans="1:5" x14ac:dyDescent="0.25">
      <c r="A24" s="30" t="s">
        <v>40</v>
      </c>
      <c r="B24" s="47">
        <f>SUM(Акт!E54:E59)</f>
        <v>12242.88</v>
      </c>
      <c r="C24" s="31" t="s">
        <v>20</v>
      </c>
      <c r="D24" s="48" t="s">
        <v>20</v>
      </c>
    </row>
    <row r="25" spans="1:5" ht="30" x14ac:dyDescent="0.25">
      <c r="A25" s="30" t="s">
        <v>81</v>
      </c>
      <c r="B25" s="47">
        <f>SUM(Акт!E61:E65)</f>
        <v>4211.87</v>
      </c>
      <c r="C25" s="31" t="s">
        <v>20</v>
      </c>
      <c r="D25" s="48" t="s">
        <v>20</v>
      </c>
    </row>
    <row r="26" spans="1:5" x14ac:dyDescent="0.25">
      <c r="A26" s="30" t="s">
        <v>41</v>
      </c>
      <c r="B26" s="47">
        <f>Акт!E67</f>
        <v>6867.85</v>
      </c>
      <c r="C26" s="31" t="s">
        <v>20</v>
      </c>
      <c r="D26" s="48" t="s">
        <v>20</v>
      </c>
    </row>
    <row r="27" spans="1:5" x14ac:dyDescent="0.25">
      <c r="A27" s="30" t="s">
        <v>82</v>
      </c>
      <c r="B27" s="47">
        <f>Акт!E69</f>
        <v>44457.31</v>
      </c>
      <c r="C27" s="31" t="s">
        <v>20</v>
      </c>
      <c r="D27" s="48" t="s">
        <v>20</v>
      </c>
    </row>
    <row r="28" spans="1:5" s="11" customFormat="1" ht="15.75" customHeight="1" x14ac:dyDescent="0.25">
      <c r="A28" s="46" t="s">
        <v>9</v>
      </c>
      <c r="B28" s="47">
        <f>Акт!E71</f>
        <v>97086.92</v>
      </c>
      <c r="C28" s="31" t="s">
        <v>20</v>
      </c>
      <c r="D28" s="48" t="s">
        <v>20</v>
      </c>
    </row>
    <row r="29" spans="1:5" s="11" customFormat="1" x14ac:dyDescent="0.25">
      <c r="A29" s="30" t="s">
        <v>120</v>
      </c>
      <c r="B29" s="47">
        <f>Акт!E73</f>
        <v>10601.09</v>
      </c>
      <c r="C29" s="31" t="s">
        <v>20</v>
      </c>
      <c r="D29" s="48" t="s">
        <v>20</v>
      </c>
    </row>
    <row r="30" spans="1:5" s="11" customFormat="1" ht="15.75" customHeight="1" x14ac:dyDescent="0.25">
      <c r="A30" s="46" t="s">
        <v>10</v>
      </c>
      <c r="B30" s="47">
        <f>Акт!E75</f>
        <v>53152.084999999999</v>
      </c>
      <c r="C30" s="31" t="s">
        <v>20</v>
      </c>
      <c r="D30" s="48" t="s">
        <v>20</v>
      </c>
    </row>
    <row r="31" spans="1:5" x14ac:dyDescent="0.25">
      <c r="A31" s="23" t="s">
        <v>24</v>
      </c>
      <c r="B31" s="25">
        <f t="shared" ref="B31:C31" si="0">SUM(B7:B30)</f>
        <v>441532.20500000002</v>
      </c>
      <c r="C31" s="25">
        <f t="shared" si="0"/>
        <v>531520.85</v>
      </c>
      <c r="D31" s="25">
        <f>SUM(D7:D30)</f>
        <v>531155.06000000006</v>
      </c>
    </row>
    <row r="32" spans="1:5" s="11" customFormat="1" ht="24.75" customHeight="1" x14ac:dyDescent="0.25">
      <c r="A32" s="190" t="s">
        <v>167</v>
      </c>
      <c r="B32" s="191"/>
      <c r="C32" s="191"/>
      <c r="D32" s="192"/>
      <c r="E32" s="63">
        <f>B6+D31-B31</f>
        <v>137767.09500000003</v>
      </c>
    </row>
    <row r="33" spans="1:4" s="11" customFormat="1" ht="24.75" customHeight="1" x14ac:dyDescent="0.25">
      <c r="A33" s="190" t="s">
        <v>138</v>
      </c>
      <c r="B33" s="191"/>
      <c r="C33" s="191"/>
      <c r="D33" s="192"/>
    </row>
    <row r="34" spans="1:4" s="11" customFormat="1" ht="24.75" customHeight="1" x14ac:dyDescent="0.25">
      <c r="A34" s="2"/>
      <c r="B34" s="2"/>
      <c r="C34" s="2"/>
      <c r="D34" s="2"/>
    </row>
    <row r="35" spans="1:4" ht="15" customHeight="1" x14ac:dyDescent="0.25">
      <c r="A35" s="10" t="s">
        <v>44</v>
      </c>
      <c r="B35" s="9"/>
      <c r="C35" s="9"/>
      <c r="D35" s="7"/>
    </row>
    <row r="36" spans="1:4" ht="22.5" customHeight="1" x14ac:dyDescent="0.25">
      <c r="A36" s="9" t="s">
        <v>45</v>
      </c>
      <c r="B36" s="9"/>
      <c r="C36" s="9"/>
      <c r="D36" s="7"/>
    </row>
    <row r="37" spans="1:4" ht="22.5" customHeight="1" x14ac:dyDescent="0.25">
      <c r="A37" s="10" t="s">
        <v>42</v>
      </c>
      <c r="B37" s="9"/>
      <c r="C37" s="9"/>
      <c r="D37" s="7"/>
    </row>
    <row r="38" spans="1:4" ht="22.5" customHeight="1" x14ac:dyDescent="0.25">
      <c r="A38" s="10" t="s">
        <v>43</v>
      </c>
      <c r="B38" s="9"/>
      <c r="C38" s="9"/>
      <c r="D38" s="7"/>
    </row>
    <row r="39" spans="1:4" ht="22.5" customHeight="1" x14ac:dyDescent="0.25">
      <c r="A39" s="1"/>
      <c r="B39" s="1"/>
      <c r="C39" s="1"/>
    </row>
  </sheetData>
  <mergeCells count="5">
    <mergeCell ref="A1:D1"/>
    <mergeCell ref="B6:D6"/>
    <mergeCell ref="A32:D32"/>
    <mergeCell ref="A33:D33"/>
    <mergeCell ref="C3:D3"/>
  </mergeCells>
  <pageMargins left="0.7" right="0.7" top="0.75" bottom="0.75" header="0.3" footer="0.3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activeCell="T12" sqref="S12:T12"/>
    </sheetView>
  </sheetViews>
  <sheetFormatPr defaultColWidth="9.140625" defaultRowHeight="15" x14ac:dyDescent="0.25"/>
  <cols>
    <col min="1" max="1" width="12.5703125" style="93" customWidth="1"/>
    <col min="2" max="2" width="14.5703125" style="93" customWidth="1"/>
    <col min="3" max="3" width="19.5703125" style="93" customWidth="1"/>
    <col min="4" max="4" width="14.42578125" style="93" customWidth="1"/>
    <col min="5" max="5" width="18.28515625" style="93" customWidth="1"/>
    <col min="6" max="6" width="16.28515625" style="93" customWidth="1"/>
    <col min="7" max="16384" width="9.140625" style="93"/>
  </cols>
  <sheetData>
    <row r="1" spans="1:19" s="59" customFormat="1" ht="35.25" customHeight="1" x14ac:dyDescent="0.3">
      <c r="A1" s="197" t="s">
        <v>165</v>
      </c>
      <c r="B1" s="197"/>
      <c r="C1" s="197"/>
      <c r="D1" s="197"/>
      <c r="E1" s="197"/>
      <c r="F1" s="197"/>
    </row>
    <row r="2" spans="1:19" s="59" customFormat="1" x14ac:dyDescent="0.25">
      <c r="A2" s="66"/>
      <c r="B2" s="66"/>
      <c r="C2" s="66"/>
      <c r="D2" s="66"/>
      <c r="E2" s="66"/>
      <c r="F2" s="66"/>
    </row>
    <row r="3" spans="1:19" s="59" customFormat="1" ht="19.5" customHeight="1" x14ac:dyDescent="0.25">
      <c r="A3" s="67" t="s">
        <v>139</v>
      </c>
      <c r="B3" s="67"/>
      <c r="C3" s="67"/>
      <c r="D3" s="67"/>
      <c r="E3" s="67"/>
      <c r="F3" s="68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</row>
    <row r="4" spans="1:19" s="59" customFormat="1" ht="19.5" customHeight="1" x14ac:dyDescent="0.25">
      <c r="A4" s="67"/>
      <c r="B4" s="67"/>
      <c r="C4" s="67"/>
      <c r="D4" s="67"/>
      <c r="E4" s="67"/>
      <c r="F4" s="68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</row>
    <row r="5" spans="1:19" s="59" customFormat="1" ht="36.75" customHeight="1" x14ac:dyDescent="0.25">
      <c r="A5" s="198" t="s">
        <v>140</v>
      </c>
      <c r="B5" s="198"/>
      <c r="C5" s="198"/>
      <c r="D5" s="198"/>
      <c r="E5" s="198"/>
      <c r="F5" s="198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</row>
    <row r="6" spans="1:19" s="79" customFormat="1" ht="27.75" customHeight="1" x14ac:dyDescent="0.25">
      <c r="A6" s="113" t="s">
        <v>141</v>
      </c>
      <c r="B6" s="113">
        <v>4</v>
      </c>
      <c r="C6" s="113" t="s">
        <v>142</v>
      </c>
      <c r="D6" s="114">
        <v>2724.1</v>
      </c>
      <c r="E6" s="113" t="s">
        <v>143</v>
      </c>
      <c r="F6" s="115">
        <v>1246.2</v>
      </c>
      <c r="G6" s="70"/>
      <c r="H6" s="72"/>
      <c r="I6" s="73"/>
      <c r="J6" s="74"/>
      <c r="K6" s="75"/>
      <c r="L6" s="76"/>
      <c r="M6" s="76"/>
      <c r="N6" s="76"/>
      <c r="O6" s="76"/>
      <c r="P6" s="77"/>
      <c r="Q6" s="199"/>
      <c r="R6" s="200"/>
      <c r="S6" s="78"/>
    </row>
    <row r="7" spans="1:19" s="81" customFormat="1" ht="32.25" customHeight="1" x14ac:dyDescent="0.25">
      <c r="A7" s="113" t="s">
        <v>144</v>
      </c>
      <c r="B7" s="113">
        <v>3</v>
      </c>
      <c r="C7" s="113" t="s">
        <v>145</v>
      </c>
      <c r="D7" s="114">
        <v>0</v>
      </c>
      <c r="E7" s="113" t="s">
        <v>146</v>
      </c>
      <c r="F7" s="115">
        <v>830.8</v>
      </c>
      <c r="G7" s="70"/>
      <c r="H7" s="72"/>
      <c r="I7" s="73"/>
      <c r="J7" s="74"/>
      <c r="K7" s="75"/>
      <c r="L7" s="76"/>
      <c r="M7" s="76"/>
      <c r="N7" s="76"/>
      <c r="O7" s="76"/>
      <c r="P7" s="77"/>
      <c r="Q7" s="199"/>
      <c r="R7" s="201"/>
      <c r="S7" s="80"/>
    </row>
    <row r="8" spans="1:19" s="81" customFormat="1" ht="33.75" customHeight="1" x14ac:dyDescent="0.25">
      <c r="A8" s="113" t="s">
        <v>147</v>
      </c>
      <c r="B8" s="113">
        <v>48</v>
      </c>
      <c r="C8" s="113" t="s">
        <v>148</v>
      </c>
      <c r="D8" s="115">
        <v>308.5</v>
      </c>
      <c r="E8" s="113" t="s">
        <v>149</v>
      </c>
      <c r="F8" s="115">
        <v>672.9</v>
      </c>
      <c r="G8" s="70"/>
      <c r="H8" s="72"/>
      <c r="I8" s="73"/>
      <c r="J8" s="74"/>
      <c r="K8" s="75"/>
      <c r="L8" s="76"/>
      <c r="M8" s="76"/>
      <c r="N8" s="76"/>
      <c r="O8" s="76"/>
      <c r="P8" s="77"/>
      <c r="Q8" s="199"/>
      <c r="R8" s="200"/>
      <c r="S8" s="80"/>
    </row>
    <row r="9" spans="1:19" s="81" customFormat="1" ht="33.75" customHeight="1" x14ac:dyDescent="0.25">
      <c r="A9" s="71"/>
      <c r="B9" s="74"/>
      <c r="C9" s="71"/>
      <c r="D9" s="82"/>
      <c r="E9" s="74"/>
      <c r="F9" s="83"/>
      <c r="G9" s="70"/>
      <c r="H9" s="72"/>
      <c r="I9" s="73"/>
      <c r="J9" s="74"/>
      <c r="K9" s="75"/>
      <c r="L9" s="76"/>
      <c r="M9" s="76"/>
      <c r="N9" s="76"/>
      <c r="O9" s="76"/>
      <c r="P9" s="70"/>
      <c r="Q9" s="75"/>
      <c r="R9" s="84"/>
      <c r="S9" s="70"/>
    </row>
    <row r="10" spans="1:19" s="87" customFormat="1" ht="15" customHeight="1" thickBot="1" x14ac:dyDescent="0.3">
      <c r="A10" s="85"/>
      <c r="B10" s="85"/>
      <c r="C10" s="85"/>
      <c r="D10" s="85"/>
      <c r="E10" s="85"/>
      <c r="F10" s="86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</row>
    <row r="11" spans="1:19" s="87" customFormat="1" ht="30" customHeight="1" x14ac:dyDescent="0.25">
      <c r="A11" s="202" t="s">
        <v>150</v>
      </c>
      <c r="B11" s="203"/>
      <c r="C11" s="203"/>
      <c r="D11" s="203"/>
      <c r="E11" s="204"/>
      <c r="F11" s="88" t="s">
        <v>151</v>
      </c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</row>
    <row r="12" spans="1:19" s="110" customFormat="1" ht="30" customHeight="1" x14ac:dyDescent="0.25">
      <c r="A12" s="205" t="s">
        <v>152</v>
      </c>
      <c r="B12" s="206"/>
      <c r="C12" s="206"/>
      <c r="D12" s="206"/>
      <c r="E12" s="207"/>
      <c r="F12" s="108">
        <v>137767.1</v>
      </c>
      <c r="G12" s="109"/>
    </row>
    <row r="13" spans="1:19" s="110" customFormat="1" ht="30" customHeight="1" x14ac:dyDescent="0.25">
      <c r="A13" s="205" t="s">
        <v>153</v>
      </c>
      <c r="B13" s="206"/>
      <c r="C13" s="206"/>
      <c r="D13" s="206"/>
      <c r="E13" s="207"/>
      <c r="F13" s="108">
        <f>145294.39+7560</f>
        <v>152854.39000000001</v>
      </c>
    </row>
    <row r="14" spans="1:19" s="110" customFormat="1" ht="30" customHeight="1" x14ac:dyDescent="0.25">
      <c r="A14" s="205" t="s">
        <v>154</v>
      </c>
      <c r="B14" s="206"/>
      <c r="C14" s="206"/>
      <c r="D14" s="206"/>
      <c r="E14" s="207"/>
      <c r="F14" s="111">
        <f>SUM(F15:F17)</f>
        <v>511588.69</v>
      </c>
    </row>
    <row r="15" spans="1:19" s="87" customFormat="1" ht="27.75" customHeight="1" x14ac:dyDescent="0.25">
      <c r="A15" s="194" t="s">
        <v>155</v>
      </c>
      <c r="B15" s="195"/>
      <c r="C15" s="195"/>
      <c r="D15" s="195"/>
      <c r="E15" s="196"/>
      <c r="F15" s="107">
        <f>411121.35+11277.34</f>
        <v>422398.69</v>
      </c>
    </row>
    <row r="16" spans="1:19" s="87" customFormat="1" ht="24.75" hidden="1" customHeight="1" x14ac:dyDescent="0.25">
      <c r="A16" s="194" t="s">
        <v>156</v>
      </c>
      <c r="B16" s="195"/>
      <c r="C16" s="195"/>
      <c r="D16" s="195"/>
      <c r="E16" s="196"/>
      <c r="F16" s="107"/>
    </row>
    <row r="17" spans="1:19" s="87" customFormat="1" ht="30" customHeight="1" x14ac:dyDescent="0.25">
      <c r="A17" s="194" t="s">
        <v>157</v>
      </c>
      <c r="B17" s="195"/>
      <c r="C17" s="195"/>
      <c r="D17" s="195"/>
      <c r="E17" s="196"/>
      <c r="F17" s="107">
        <v>89190</v>
      </c>
    </row>
    <row r="18" spans="1:19" s="110" customFormat="1" ht="30" customHeight="1" x14ac:dyDescent="0.25">
      <c r="A18" s="205" t="s">
        <v>158</v>
      </c>
      <c r="B18" s="206"/>
      <c r="C18" s="206"/>
      <c r="D18" s="206"/>
      <c r="E18" s="207"/>
      <c r="F18" s="111">
        <f>SUM(F19:F21)</f>
        <v>484568.61</v>
      </c>
    </row>
    <row r="19" spans="1:19" s="87" customFormat="1" ht="29.25" customHeight="1" x14ac:dyDescent="0.25">
      <c r="A19" s="194" t="s">
        <v>155</v>
      </c>
      <c r="B19" s="195"/>
      <c r="C19" s="195"/>
      <c r="D19" s="195"/>
      <c r="E19" s="196"/>
      <c r="F19" s="107">
        <v>411766.11</v>
      </c>
    </row>
    <row r="20" spans="1:19" s="87" customFormat="1" ht="30" hidden="1" customHeight="1" x14ac:dyDescent="0.25">
      <c r="A20" s="194" t="s">
        <v>156</v>
      </c>
      <c r="B20" s="195"/>
      <c r="C20" s="195"/>
      <c r="D20" s="195"/>
      <c r="E20" s="196"/>
      <c r="F20" s="107"/>
    </row>
    <row r="21" spans="1:19" s="90" customFormat="1" ht="30" customHeight="1" x14ac:dyDescent="0.2">
      <c r="A21" s="194" t="s">
        <v>157</v>
      </c>
      <c r="B21" s="195"/>
      <c r="C21" s="195"/>
      <c r="D21" s="195"/>
      <c r="E21" s="196"/>
      <c r="F21" s="107">
        <v>72802.5</v>
      </c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</row>
    <row r="22" spans="1:19" s="112" customFormat="1" ht="30" customHeight="1" x14ac:dyDescent="0.25">
      <c r="A22" s="205" t="s">
        <v>159</v>
      </c>
      <c r="B22" s="206"/>
      <c r="C22" s="206"/>
      <c r="D22" s="206"/>
      <c r="E22" s="207"/>
      <c r="F22" s="111">
        <f>F12+F18</f>
        <v>622335.71</v>
      </c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</row>
    <row r="23" spans="1:19" s="112" customFormat="1" ht="30" customHeight="1" x14ac:dyDescent="0.25">
      <c r="A23" s="205" t="s">
        <v>160</v>
      </c>
      <c r="B23" s="206"/>
      <c r="C23" s="206"/>
      <c r="D23" s="206"/>
      <c r="E23" s="207"/>
      <c r="F23" s="111">
        <f>'Акт (2)'!E92</f>
        <v>489379.87999999989</v>
      </c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</row>
    <row r="24" spans="1:19" s="112" customFormat="1" ht="30" customHeight="1" x14ac:dyDescent="0.25">
      <c r="A24" s="205" t="s">
        <v>161</v>
      </c>
      <c r="B24" s="206"/>
      <c r="C24" s="206"/>
      <c r="D24" s="206"/>
      <c r="E24" s="207"/>
      <c r="F24" s="111">
        <f>F22-F23</f>
        <v>132955.83000000007</v>
      </c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</row>
    <row r="25" spans="1:19" s="112" customFormat="1" ht="30" customHeight="1" x14ac:dyDescent="0.25">
      <c r="A25" s="205" t="s">
        <v>162</v>
      </c>
      <c r="B25" s="206"/>
      <c r="C25" s="206"/>
      <c r="D25" s="206"/>
      <c r="E25" s="207"/>
      <c r="F25" s="108">
        <f>F13+F14-F18</f>
        <v>179874.47000000009</v>
      </c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</row>
    <row r="26" spans="1:19" s="90" customFormat="1" ht="11.45" customHeight="1" x14ac:dyDescent="0.25">
      <c r="A26" s="91"/>
      <c r="B26" s="91"/>
      <c r="C26" s="91"/>
      <c r="D26" s="91"/>
      <c r="E26" s="91"/>
      <c r="F26" s="91"/>
    </row>
    <row r="27" spans="1:19" s="92" customFormat="1" ht="64.5" customHeight="1" x14ac:dyDescent="0.2">
      <c r="A27" s="208" t="s">
        <v>163</v>
      </c>
      <c r="B27" s="208"/>
      <c r="C27" s="208"/>
      <c r="D27" s="208"/>
    </row>
    <row r="28" spans="1:19" s="59" customFormat="1" ht="21.75" customHeight="1" x14ac:dyDescent="0.25">
      <c r="A28" s="209" t="s">
        <v>164</v>
      </c>
      <c r="B28" s="209"/>
      <c r="C28" s="209"/>
      <c r="D28" s="209"/>
    </row>
    <row r="29" spans="1:19" s="59" customFormat="1" ht="22.5" customHeight="1" x14ac:dyDescent="0.25">
      <c r="A29" s="208" t="s">
        <v>42</v>
      </c>
      <c r="B29" s="208"/>
      <c r="C29" s="208"/>
      <c r="D29" s="208"/>
    </row>
    <row r="30" spans="1:19" s="59" customFormat="1" ht="22.5" customHeight="1" x14ac:dyDescent="0.25">
      <c r="A30" s="208" t="s">
        <v>43</v>
      </c>
      <c r="B30" s="208"/>
      <c r="C30" s="208"/>
      <c r="D30" s="66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9"/>
  <sheetViews>
    <sheetView view="pageBreakPreview" topLeftCell="A25" zoomScaleSheetLayoutView="100" workbookViewId="0">
      <selection activeCell="B33" sqref="B33:E33"/>
    </sheetView>
  </sheetViews>
  <sheetFormatPr defaultColWidth="9.140625" defaultRowHeight="12.75" x14ac:dyDescent="0.2"/>
  <cols>
    <col min="1" max="1" width="50.42578125" style="1" customWidth="1"/>
    <col min="2" max="2" width="16.28515625" style="1" bestFit="1" customWidth="1"/>
    <col min="3" max="3" width="12.85546875" style="1" customWidth="1"/>
    <col min="4" max="4" width="13.85546875" style="57" customWidth="1"/>
    <col min="5" max="5" width="15" style="57" customWidth="1"/>
    <col min="6" max="6" width="10.7109375" style="1" bestFit="1" customWidth="1"/>
    <col min="7" max="16384" width="9.140625" style="1"/>
  </cols>
  <sheetData>
    <row r="1" spans="1:9" ht="14.25" x14ac:dyDescent="0.2">
      <c r="A1" s="183" t="s">
        <v>220</v>
      </c>
      <c r="B1" s="183"/>
      <c r="C1" s="183"/>
      <c r="D1" s="183"/>
      <c r="E1" s="183"/>
      <c r="I1" s="3"/>
    </row>
    <row r="2" spans="1:9" ht="31.5" customHeight="1" x14ac:dyDescent="0.2">
      <c r="A2" s="182" t="s">
        <v>136</v>
      </c>
      <c r="B2" s="182"/>
      <c r="C2" s="182"/>
      <c r="D2" s="182"/>
      <c r="E2" s="182"/>
      <c r="I2" s="3"/>
    </row>
    <row r="3" spans="1:9" ht="14.25" x14ac:dyDescent="0.2">
      <c r="A3" s="19" t="s">
        <v>6</v>
      </c>
      <c r="B3" s="64"/>
      <c r="C3" s="64"/>
      <c r="D3" s="184" t="s">
        <v>221</v>
      </c>
      <c r="E3" s="184"/>
      <c r="I3" s="3" t="s">
        <v>5</v>
      </c>
    </row>
    <row r="4" spans="1:9" x14ac:dyDescent="0.2">
      <c r="A4" s="16"/>
      <c r="B4" s="17"/>
      <c r="C4" s="17"/>
      <c r="D4" s="49"/>
      <c r="E4" s="49"/>
      <c r="I4" s="3"/>
    </row>
    <row r="5" spans="1:9" s="18" customFormat="1" ht="120" x14ac:dyDescent="0.2">
      <c r="A5" s="32" t="s">
        <v>2</v>
      </c>
      <c r="B5" s="32" t="s">
        <v>3</v>
      </c>
      <c r="C5" s="32" t="s">
        <v>0</v>
      </c>
      <c r="D5" s="50" t="s">
        <v>4</v>
      </c>
      <c r="E5" s="50" t="s">
        <v>1</v>
      </c>
      <c r="I5" s="3"/>
    </row>
    <row r="6" spans="1:9" s="103" customFormat="1" ht="14.25" x14ac:dyDescent="0.2">
      <c r="A6" s="101" t="s">
        <v>8</v>
      </c>
      <c r="B6" s="102"/>
      <c r="C6" s="102"/>
      <c r="D6" s="102"/>
      <c r="E6" s="102"/>
    </row>
    <row r="7" spans="1:9" s="94" customFormat="1" ht="15" x14ac:dyDescent="0.25">
      <c r="A7" s="95" t="s">
        <v>52</v>
      </c>
      <c r="B7" s="96" t="s">
        <v>21</v>
      </c>
      <c r="C7" s="96" t="s">
        <v>11</v>
      </c>
      <c r="D7" s="97">
        <f>E7</f>
        <v>4249.6000000000004</v>
      </c>
      <c r="E7" s="97">
        <v>4249.6000000000004</v>
      </c>
    </row>
    <row r="8" spans="1:9" s="103" customFormat="1" ht="14.25" x14ac:dyDescent="0.2">
      <c r="A8" s="101" t="s">
        <v>37</v>
      </c>
      <c r="B8" s="102"/>
      <c r="C8" s="102"/>
      <c r="D8" s="102"/>
      <c r="E8" s="102"/>
    </row>
    <row r="9" spans="1:9" s="94" customFormat="1" ht="15" x14ac:dyDescent="0.25">
      <c r="A9" s="95" t="s">
        <v>168</v>
      </c>
      <c r="B9" s="96" t="s">
        <v>22</v>
      </c>
      <c r="C9" s="96" t="s">
        <v>222</v>
      </c>
      <c r="D9" s="97">
        <f>E9</f>
        <v>700</v>
      </c>
      <c r="E9" s="97">
        <v>700</v>
      </c>
    </row>
    <row r="10" spans="1:9" s="94" customFormat="1" ht="30" x14ac:dyDescent="0.25">
      <c r="A10" s="95" t="s">
        <v>169</v>
      </c>
      <c r="B10" s="98">
        <v>0.26300000000000001</v>
      </c>
      <c r="C10" s="96" t="s">
        <v>100</v>
      </c>
      <c r="D10" s="104">
        <f>E10/B10</f>
        <v>4724.9809885931563</v>
      </c>
      <c r="E10" s="97">
        <v>1242.67</v>
      </c>
    </row>
    <row r="11" spans="1:9" s="103" customFormat="1" ht="28.5" x14ac:dyDescent="0.2">
      <c r="A11" s="101" t="s">
        <v>51</v>
      </c>
      <c r="B11" s="102"/>
      <c r="C11" s="102"/>
      <c r="D11" s="102"/>
      <c r="E11" s="102"/>
    </row>
    <row r="12" spans="1:9" s="94" customFormat="1" ht="30" x14ac:dyDescent="0.25">
      <c r="A12" s="95" t="s">
        <v>170</v>
      </c>
      <c r="B12" s="96" t="s">
        <v>21</v>
      </c>
      <c r="C12" s="96" t="s">
        <v>11</v>
      </c>
      <c r="D12" s="97">
        <f>E12</f>
        <v>82376.78</v>
      </c>
      <c r="E12" s="97">
        <v>82376.78</v>
      </c>
    </row>
    <row r="13" spans="1:9" s="103" customFormat="1" ht="28.5" x14ac:dyDescent="0.2">
      <c r="A13" s="101" t="s">
        <v>90</v>
      </c>
      <c r="B13" s="102"/>
      <c r="C13" s="102"/>
      <c r="D13" s="97"/>
      <c r="E13" s="102"/>
    </row>
    <row r="14" spans="1:9" s="94" customFormat="1" ht="30" x14ac:dyDescent="0.25">
      <c r="A14" s="95" t="s">
        <v>171</v>
      </c>
      <c r="B14" s="96" t="s">
        <v>22</v>
      </c>
      <c r="C14" s="96" t="s">
        <v>11</v>
      </c>
      <c r="D14" s="97">
        <f t="shared" ref="D14:D18" si="0">E14</f>
        <v>20150.55</v>
      </c>
      <c r="E14" s="97">
        <v>20150.55</v>
      </c>
    </row>
    <row r="15" spans="1:9" s="103" customFormat="1" ht="15" x14ac:dyDescent="0.2">
      <c r="A15" s="101" t="s">
        <v>172</v>
      </c>
      <c r="B15" s="102"/>
      <c r="C15" s="102"/>
      <c r="D15" s="97"/>
      <c r="E15" s="102"/>
    </row>
    <row r="16" spans="1:9" s="94" customFormat="1" ht="15" x14ac:dyDescent="0.25">
      <c r="A16" s="95" t="s">
        <v>173</v>
      </c>
      <c r="B16" s="96" t="s">
        <v>223</v>
      </c>
      <c r="C16" s="96" t="s">
        <v>174</v>
      </c>
      <c r="D16" s="97">
        <f t="shared" si="0"/>
        <v>13726.13</v>
      </c>
      <c r="E16" s="97">
        <v>13726.13</v>
      </c>
    </row>
    <row r="17" spans="1:5" s="103" customFormat="1" ht="28.5" x14ac:dyDescent="0.2">
      <c r="A17" s="101" t="s">
        <v>74</v>
      </c>
      <c r="B17" s="102"/>
      <c r="C17" s="102"/>
      <c r="D17" s="97"/>
      <c r="E17" s="102"/>
    </row>
    <row r="18" spans="1:5" s="94" customFormat="1" ht="30" x14ac:dyDescent="0.25">
      <c r="A18" s="95" t="s">
        <v>75</v>
      </c>
      <c r="B18" s="96" t="s">
        <v>224</v>
      </c>
      <c r="C18" s="96" t="s">
        <v>11</v>
      </c>
      <c r="D18" s="97">
        <f t="shared" si="0"/>
        <v>7418.29</v>
      </c>
      <c r="E18" s="97">
        <f>721.34+6696.95</f>
        <v>7418.29</v>
      </c>
    </row>
    <row r="19" spans="1:5" s="103" customFormat="1" ht="14.25" x14ac:dyDescent="0.2">
      <c r="A19" s="101" t="s">
        <v>38</v>
      </c>
      <c r="B19" s="102"/>
      <c r="C19" s="102"/>
      <c r="D19" s="102"/>
      <c r="E19" s="102"/>
    </row>
    <row r="20" spans="1:5" s="94" customFormat="1" ht="15" x14ac:dyDescent="0.25">
      <c r="A20" s="95" t="s">
        <v>71</v>
      </c>
      <c r="B20" s="99">
        <v>1</v>
      </c>
      <c r="C20" s="96" t="s">
        <v>72</v>
      </c>
      <c r="D20" s="104">
        <f>E20/B20</f>
        <v>83.75</v>
      </c>
      <c r="E20" s="97">
        <v>83.75</v>
      </c>
    </row>
    <row r="21" spans="1:5" s="94" customFormat="1" ht="15" x14ac:dyDescent="0.25">
      <c r="A21" s="95" t="s">
        <v>55</v>
      </c>
      <c r="B21" s="99">
        <v>1</v>
      </c>
      <c r="C21" s="96" t="s">
        <v>14</v>
      </c>
      <c r="D21" s="104">
        <f t="shared" ref="D21:D79" si="1">E21/B21</f>
        <v>839.52</v>
      </c>
      <c r="E21" s="97">
        <v>839.52</v>
      </c>
    </row>
    <row r="22" spans="1:5" s="94" customFormat="1" ht="15" x14ac:dyDescent="0.25">
      <c r="A22" s="95" t="s">
        <v>107</v>
      </c>
      <c r="B22" s="97">
        <v>0.09</v>
      </c>
      <c r="C22" s="96" t="s">
        <v>15</v>
      </c>
      <c r="D22" s="104">
        <f t="shared" si="1"/>
        <v>6088.8888888888887</v>
      </c>
      <c r="E22" s="97">
        <v>548</v>
      </c>
    </row>
    <row r="23" spans="1:5" s="94" customFormat="1" ht="30" x14ac:dyDescent="0.25">
      <c r="A23" s="95" t="s">
        <v>175</v>
      </c>
      <c r="B23" s="99">
        <v>1</v>
      </c>
      <c r="C23" s="96" t="s">
        <v>14</v>
      </c>
      <c r="D23" s="104">
        <f t="shared" si="1"/>
        <v>254.67</v>
      </c>
      <c r="E23" s="97">
        <v>254.67</v>
      </c>
    </row>
    <row r="24" spans="1:5" s="94" customFormat="1" ht="15" x14ac:dyDescent="0.25">
      <c r="A24" s="95" t="s">
        <v>69</v>
      </c>
      <c r="B24" s="97">
        <v>0.05</v>
      </c>
      <c r="C24" s="96" t="s">
        <v>70</v>
      </c>
      <c r="D24" s="104">
        <f t="shared" si="1"/>
        <v>25171.399999999998</v>
      </c>
      <c r="E24" s="97">
        <v>1258.57</v>
      </c>
    </row>
    <row r="25" spans="1:5" s="94" customFormat="1" ht="30" x14ac:dyDescent="0.25">
      <c r="A25" s="95" t="s">
        <v>56</v>
      </c>
      <c r="B25" s="98">
        <v>5.1239999999999997</v>
      </c>
      <c r="C25" s="96" t="s">
        <v>16</v>
      </c>
      <c r="D25" s="104">
        <f t="shared" si="1"/>
        <v>1678.7743950039035</v>
      </c>
      <c r="E25" s="97">
        <v>8602.0400000000009</v>
      </c>
    </row>
    <row r="26" spans="1:5" s="94" customFormat="1" ht="15" x14ac:dyDescent="0.25">
      <c r="A26" s="95" t="s">
        <v>176</v>
      </c>
      <c r="B26" s="97">
        <v>0.03</v>
      </c>
      <c r="C26" s="96" t="s">
        <v>70</v>
      </c>
      <c r="D26" s="104">
        <f t="shared" si="1"/>
        <v>25318.666666666664</v>
      </c>
      <c r="E26" s="97">
        <v>759.56</v>
      </c>
    </row>
    <row r="27" spans="1:5" s="94" customFormat="1" ht="30" x14ac:dyDescent="0.25">
      <c r="A27" s="95" t="s">
        <v>58</v>
      </c>
      <c r="B27" s="99">
        <v>1</v>
      </c>
      <c r="C27" s="96" t="s">
        <v>14</v>
      </c>
      <c r="D27" s="104">
        <f t="shared" si="1"/>
        <v>503.4</v>
      </c>
      <c r="E27" s="97">
        <v>503.4</v>
      </c>
    </row>
    <row r="28" spans="1:5" s="94" customFormat="1" ht="15" x14ac:dyDescent="0.25">
      <c r="A28" s="95" t="s">
        <v>177</v>
      </c>
      <c r="B28" s="99">
        <v>3</v>
      </c>
      <c r="C28" s="96" t="s">
        <v>89</v>
      </c>
      <c r="D28" s="104">
        <f t="shared" si="1"/>
        <v>378.24333333333334</v>
      </c>
      <c r="E28" s="97">
        <v>1134.73</v>
      </c>
    </row>
    <row r="29" spans="1:5" s="94" customFormat="1" ht="15" x14ac:dyDescent="0.25">
      <c r="A29" s="95" t="s">
        <v>84</v>
      </c>
      <c r="B29" s="97">
        <v>0.12</v>
      </c>
      <c r="C29" s="96" t="s">
        <v>15</v>
      </c>
      <c r="D29" s="104">
        <f t="shared" si="1"/>
        <v>14994.166666666666</v>
      </c>
      <c r="E29" s="97">
        <v>1799.3</v>
      </c>
    </row>
    <row r="30" spans="1:5" s="94" customFormat="1" ht="30" x14ac:dyDescent="0.25">
      <c r="A30" s="95" t="s">
        <v>59</v>
      </c>
      <c r="B30" s="99">
        <v>4</v>
      </c>
      <c r="C30" s="96" t="s">
        <v>18</v>
      </c>
      <c r="D30" s="104">
        <f t="shared" si="1"/>
        <v>217.0275</v>
      </c>
      <c r="E30" s="97">
        <v>868.11</v>
      </c>
    </row>
    <row r="31" spans="1:5" s="94" customFormat="1" ht="15" x14ac:dyDescent="0.25">
      <c r="A31" s="95" t="s">
        <v>73</v>
      </c>
      <c r="B31" s="99">
        <v>1</v>
      </c>
      <c r="C31" s="96" t="s">
        <v>72</v>
      </c>
      <c r="D31" s="104">
        <f t="shared" si="1"/>
        <v>67.25</v>
      </c>
      <c r="E31" s="97">
        <v>67.25</v>
      </c>
    </row>
    <row r="32" spans="1:5" s="94" customFormat="1" ht="15" x14ac:dyDescent="0.25">
      <c r="A32" s="95" t="s">
        <v>108</v>
      </c>
      <c r="B32" s="99">
        <v>1</v>
      </c>
      <c r="C32" s="96" t="s">
        <v>13</v>
      </c>
      <c r="D32" s="104">
        <f t="shared" si="1"/>
        <v>5327.8</v>
      </c>
      <c r="E32" s="97">
        <v>5327.8</v>
      </c>
    </row>
    <row r="33" spans="1:5" s="94" customFormat="1" ht="15" x14ac:dyDescent="0.25">
      <c r="A33" s="95" t="s">
        <v>79</v>
      </c>
      <c r="B33" s="99">
        <v>12993</v>
      </c>
      <c r="C33" s="96" t="s">
        <v>80</v>
      </c>
      <c r="D33" s="104">
        <f t="shared" si="1"/>
        <v>1.1732017240052335</v>
      </c>
      <c r="E33" s="97">
        <v>15243.41</v>
      </c>
    </row>
    <row r="34" spans="1:5" s="94" customFormat="1" ht="15" x14ac:dyDescent="0.25">
      <c r="A34" s="95" t="s">
        <v>178</v>
      </c>
      <c r="B34" s="99">
        <v>1</v>
      </c>
      <c r="C34" s="96" t="s">
        <v>13</v>
      </c>
      <c r="D34" s="104">
        <f t="shared" si="1"/>
        <v>1254.21</v>
      </c>
      <c r="E34" s="97">
        <v>1254.21</v>
      </c>
    </row>
    <row r="35" spans="1:5" s="94" customFormat="1" ht="30" x14ac:dyDescent="0.25">
      <c r="A35" s="95" t="s">
        <v>179</v>
      </c>
      <c r="B35" s="99">
        <v>1</v>
      </c>
      <c r="C35" s="96" t="s">
        <v>13</v>
      </c>
      <c r="D35" s="104">
        <f t="shared" si="1"/>
        <v>251.95</v>
      </c>
      <c r="E35" s="97">
        <v>251.95</v>
      </c>
    </row>
    <row r="36" spans="1:5" s="94" customFormat="1" ht="15" x14ac:dyDescent="0.25">
      <c r="A36" s="95" t="s">
        <v>180</v>
      </c>
      <c r="B36" s="99">
        <v>1</v>
      </c>
      <c r="C36" s="96" t="s">
        <v>181</v>
      </c>
      <c r="D36" s="104">
        <f t="shared" si="1"/>
        <v>258.39999999999998</v>
      </c>
      <c r="E36" s="97">
        <v>258.39999999999998</v>
      </c>
    </row>
    <row r="37" spans="1:5" s="94" customFormat="1" ht="15" x14ac:dyDescent="0.25">
      <c r="A37" s="95" t="s">
        <v>62</v>
      </c>
      <c r="B37" s="99">
        <v>30</v>
      </c>
      <c r="C37" s="96" t="s">
        <v>19</v>
      </c>
      <c r="D37" s="104">
        <f t="shared" si="1"/>
        <v>254.453</v>
      </c>
      <c r="E37" s="97">
        <v>7633.59</v>
      </c>
    </row>
    <row r="38" spans="1:5" s="94" customFormat="1" ht="30" x14ac:dyDescent="0.25">
      <c r="A38" s="95" t="s">
        <v>96</v>
      </c>
      <c r="B38" s="99">
        <v>1</v>
      </c>
      <c r="C38" s="96" t="s">
        <v>97</v>
      </c>
      <c r="D38" s="104">
        <f t="shared" si="1"/>
        <v>69.16</v>
      </c>
      <c r="E38" s="97">
        <v>69.16</v>
      </c>
    </row>
    <row r="39" spans="1:5" s="94" customFormat="1" ht="30" x14ac:dyDescent="0.25">
      <c r="A39" s="95" t="s">
        <v>182</v>
      </c>
      <c r="B39" s="99">
        <v>1</v>
      </c>
      <c r="C39" s="96" t="s">
        <v>97</v>
      </c>
      <c r="D39" s="104">
        <f t="shared" si="1"/>
        <v>118.16</v>
      </c>
      <c r="E39" s="97">
        <v>118.16</v>
      </c>
    </row>
    <row r="40" spans="1:5" s="103" customFormat="1" ht="15" x14ac:dyDescent="0.2">
      <c r="A40" s="101" t="s">
        <v>39</v>
      </c>
      <c r="B40" s="102"/>
      <c r="C40" s="102"/>
      <c r="D40" s="104"/>
      <c r="E40" s="102"/>
    </row>
    <row r="41" spans="1:5" s="94" customFormat="1" ht="30" x14ac:dyDescent="0.25">
      <c r="A41" s="95" t="s">
        <v>183</v>
      </c>
      <c r="B41" s="100">
        <v>0.6</v>
      </c>
      <c r="C41" s="96" t="s">
        <v>110</v>
      </c>
      <c r="D41" s="104">
        <f t="shared" si="1"/>
        <v>5524.2833333333338</v>
      </c>
      <c r="E41" s="97">
        <v>3314.57</v>
      </c>
    </row>
    <row r="42" spans="1:5" s="94" customFormat="1" ht="30" x14ac:dyDescent="0.25">
      <c r="A42" s="95" t="s">
        <v>111</v>
      </c>
      <c r="B42" s="97">
        <v>1.81</v>
      </c>
      <c r="C42" s="96" t="s">
        <v>16</v>
      </c>
      <c r="D42" s="104">
        <f t="shared" si="1"/>
        <v>1651.2762430939226</v>
      </c>
      <c r="E42" s="97">
        <v>2988.81</v>
      </c>
    </row>
    <row r="43" spans="1:5" s="94" customFormat="1" ht="15" x14ac:dyDescent="0.25">
      <c r="A43" s="95" t="s">
        <v>184</v>
      </c>
      <c r="B43" s="100">
        <v>46.2</v>
      </c>
      <c r="C43" s="96" t="s">
        <v>77</v>
      </c>
      <c r="D43" s="104">
        <f t="shared" si="1"/>
        <v>81.629870129870127</v>
      </c>
      <c r="E43" s="97">
        <v>3771.3</v>
      </c>
    </row>
    <row r="44" spans="1:5" s="94" customFormat="1" ht="30" x14ac:dyDescent="0.25">
      <c r="A44" s="95" t="s">
        <v>185</v>
      </c>
      <c r="B44" s="97">
        <v>11.25</v>
      </c>
      <c r="C44" s="96" t="s">
        <v>186</v>
      </c>
      <c r="D44" s="104">
        <f t="shared" si="1"/>
        <v>76.723555555555549</v>
      </c>
      <c r="E44" s="97">
        <v>863.14</v>
      </c>
    </row>
    <row r="45" spans="1:5" s="94" customFormat="1" ht="30" x14ac:dyDescent="0.25">
      <c r="A45" s="95" t="s">
        <v>187</v>
      </c>
      <c r="B45" s="99">
        <v>100</v>
      </c>
      <c r="C45" s="96" t="s">
        <v>89</v>
      </c>
      <c r="D45" s="104">
        <f t="shared" si="1"/>
        <v>64.84859999999999</v>
      </c>
      <c r="E45" s="97">
        <v>6484.86</v>
      </c>
    </row>
    <row r="46" spans="1:5" s="94" customFormat="1" ht="15" x14ac:dyDescent="0.25">
      <c r="A46" s="95" t="s">
        <v>188</v>
      </c>
      <c r="B46" s="99">
        <v>200</v>
      </c>
      <c r="C46" s="96" t="s">
        <v>77</v>
      </c>
      <c r="D46" s="104">
        <f t="shared" si="1"/>
        <v>50.603749999999998</v>
      </c>
      <c r="E46" s="97">
        <v>10120.75</v>
      </c>
    </row>
    <row r="47" spans="1:5" s="94" customFormat="1" ht="30" x14ac:dyDescent="0.25">
      <c r="A47" s="95" t="s">
        <v>189</v>
      </c>
      <c r="B47" s="96" t="s">
        <v>20</v>
      </c>
      <c r="C47" s="96" t="s">
        <v>12</v>
      </c>
      <c r="D47" s="104">
        <f>E47</f>
        <v>14280.71</v>
      </c>
      <c r="E47" s="97">
        <v>14280.71</v>
      </c>
    </row>
    <row r="48" spans="1:5" s="94" customFormat="1" ht="15" x14ac:dyDescent="0.25">
      <c r="A48" s="95" t="s">
        <v>114</v>
      </c>
      <c r="B48" s="97">
        <v>0.03</v>
      </c>
      <c r="C48" s="96" t="s">
        <v>109</v>
      </c>
      <c r="D48" s="104">
        <f t="shared" si="1"/>
        <v>28416</v>
      </c>
      <c r="E48" s="97">
        <v>852.48</v>
      </c>
    </row>
    <row r="49" spans="1:5" s="94" customFormat="1" ht="15" x14ac:dyDescent="0.25">
      <c r="A49" s="95" t="s">
        <v>115</v>
      </c>
      <c r="B49" s="97">
        <v>0.01</v>
      </c>
      <c r="C49" s="96" t="s">
        <v>109</v>
      </c>
      <c r="D49" s="104">
        <f t="shared" si="1"/>
        <v>30130</v>
      </c>
      <c r="E49" s="97">
        <v>301.3</v>
      </c>
    </row>
    <row r="50" spans="1:5" s="94" customFormat="1" ht="15" x14ac:dyDescent="0.25">
      <c r="A50" s="95" t="s">
        <v>116</v>
      </c>
      <c r="B50" s="98">
        <v>1.9E-2</v>
      </c>
      <c r="C50" s="96" t="s">
        <v>100</v>
      </c>
      <c r="D50" s="104">
        <f t="shared" si="1"/>
        <v>12256.842105263158</v>
      </c>
      <c r="E50" s="97">
        <v>232.88</v>
      </c>
    </row>
    <row r="51" spans="1:5" s="94" customFormat="1" ht="30" x14ac:dyDescent="0.25">
      <c r="A51" s="95" t="s">
        <v>190</v>
      </c>
      <c r="B51" s="97">
        <v>0.02</v>
      </c>
      <c r="C51" s="96" t="s">
        <v>17</v>
      </c>
      <c r="D51" s="104">
        <f t="shared" si="1"/>
        <v>37375</v>
      </c>
      <c r="E51" s="97">
        <v>747.5</v>
      </c>
    </row>
    <row r="52" spans="1:5" s="103" customFormat="1" ht="15" x14ac:dyDescent="0.2">
      <c r="A52" s="101" t="s">
        <v>85</v>
      </c>
      <c r="B52" s="102"/>
      <c r="C52" s="102"/>
      <c r="D52" s="104"/>
      <c r="E52" s="102"/>
    </row>
    <row r="53" spans="1:5" s="94" customFormat="1" ht="15" x14ac:dyDescent="0.25">
      <c r="A53" s="95" t="s">
        <v>86</v>
      </c>
      <c r="B53" s="96" t="s">
        <v>223</v>
      </c>
      <c r="C53" s="96" t="s">
        <v>11</v>
      </c>
      <c r="D53" s="104">
        <f>E53</f>
        <v>21600</v>
      </c>
      <c r="E53" s="97">
        <v>21600</v>
      </c>
    </row>
    <row r="54" spans="1:5" s="103" customFormat="1" ht="15" x14ac:dyDescent="0.2">
      <c r="A54" s="101" t="s">
        <v>40</v>
      </c>
      <c r="B54" s="102"/>
      <c r="C54" s="102"/>
      <c r="D54" s="104"/>
      <c r="E54" s="102"/>
    </row>
    <row r="55" spans="1:5" s="94" customFormat="1" ht="15" x14ac:dyDescent="0.25">
      <c r="A55" s="95" t="s">
        <v>191</v>
      </c>
      <c r="B55" s="99">
        <v>1</v>
      </c>
      <c r="C55" s="96" t="s">
        <v>192</v>
      </c>
      <c r="D55" s="104">
        <f t="shared" si="1"/>
        <v>931.64</v>
      </c>
      <c r="E55" s="97">
        <v>931.64</v>
      </c>
    </row>
    <row r="56" spans="1:5" s="94" customFormat="1" ht="15" x14ac:dyDescent="0.25">
      <c r="A56" s="95" t="s">
        <v>193</v>
      </c>
      <c r="B56" s="97">
        <v>0.01</v>
      </c>
      <c r="C56" s="96" t="s">
        <v>194</v>
      </c>
      <c r="D56" s="104">
        <f t="shared" si="1"/>
        <v>25297</v>
      </c>
      <c r="E56" s="97">
        <v>252.97</v>
      </c>
    </row>
    <row r="57" spans="1:5" s="94" customFormat="1" ht="15" x14ac:dyDescent="0.25">
      <c r="A57" s="95" t="s">
        <v>195</v>
      </c>
      <c r="B57" s="99">
        <v>1</v>
      </c>
      <c r="C57" s="96" t="s">
        <v>13</v>
      </c>
      <c r="D57" s="104">
        <f t="shared" si="1"/>
        <v>756.18</v>
      </c>
      <c r="E57" s="97">
        <v>756.18</v>
      </c>
    </row>
    <row r="58" spans="1:5" s="103" customFormat="1" ht="28.5" x14ac:dyDescent="0.2">
      <c r="A58" s="101" t="s">
        <v>81</v>
      </c>
      <c r="B58" s="102"/>
      <c r="C58" s="102"/>
      <c r="D58" s="104"/>
      <c r="E58" s="102"/>
    </row>
    <row r="59" spans="1:5" s="94" customFormat="1" ht="15" x14ac:dyDescent="0.25">
      <c r="A59" s="95" t="s">
        <v>196</v>
      </c>
      <c r="B59" s="98">
        <v>1.0999999999999999E-2</v>
      </c>
      <c r="C59" s="96" t="s">
        <v>197</v>
      </c>
      <c r="D59" s="104">
        <f t="shared" si="1"/>
        <v>85597.272727272735</v>
      </c>
      <c r="E59" s="97">
        <v>941.57</v>
      </c>
    </row>
    <row r="60" spans="1:5" s="94" customFormat="1" ht="15" x14ac:dyDescent="0.25">
      <c r="A60" s="95" t="s">
        <v>198</v>
      </c>
      <c r="B60" s="98">
        <v>0.156</v>
      </c>
      <c r="C60" s="96" t="s">
        <v>100</v>
      </c>
      <c r="D60" s="104">
        <f t="shared" si="1"/>
        <v>6467.1153846153848</v>
      </c>
      <c r="E60" s="97">
        <v>1008.87</v>
      </c>
    </row>
    <row r="61" spans="1:5" s="94" customFormat="1" ht="15" x14ac:dyDescent="0.25">
      <c r="A61" s="95" t="s">
        <v>117</v>
      </c>
      <c r="B61" s="98">
        <v>1.9E-2</v>
      </c>
      <c r="C61" s="96" t="s">
        <v>100</v>
      </c>
      <c r="D61" s="104">
        <f t="shared" si="1"/>
        <v>16981.57894736842</v>
      </c>
      <c r="E61" s="97">
        <v>322.64999999999998</v>
      </c>
    </row>
    <row r="62" spans="1:5" s="94" customFormat="1" ht="15" x14ac:dyDescent="0.25">
      <c r="A62" s="95" t="s">
        <v>199</v>
      </c>
      <c r="B62" s="98">
        <v>2.5000000000000001E-2</v>
      </c>
      <c r="C62" s="96" t="s">
        <v>197</v>
      </c>
      <c r="D62" s="104">
        <f t="shared" si="1"/>
        <v>74281.2</v>
      </c>
      <c r="E62" s="97">
        <v>1857.03</v>
      </c>
    </row>
    <row r="63" spans="1:5" s="94" customFormat="1" ht="30" x14ac:dyDescent="0.25">
      <c r="A63" s="95" t="s">
        <v>200</v>
      </c>
      <c r="B63" s="98">
        <v>1.6E-2</v>
      </c>
      <c r="C63" s="96" t="s">
        <v>100</v>
      </c>
      <c r="D63" s="104">
        <f t="shared" si="1"/>
        <v>18713.75</v>
      </c>
      <c r="E63" s="97">
        <v>299.42</v>
      </c>
    </row>
    <row r="64" spans="1:5" s="94" customFormat="1" ht="15" x14ac:dyDescent="0.25">
      <c r="A64" s="95" t="s">
        <v>201</v>
      </c>
      <c r="B64" s="97">
        <v>0.68</v>
      </c>
      <c r="C64" s="96" t="s">
        <v>17</v>
      </c>
      <c r="D64" s="104">
        <f t="shared" si="1"/>
        <v>4259.6911764705883</v>
      </c>
      <c r="E64" s="97">
        <v>2896.59</v>
      </c>
    </row>
    <row r="65" spans="1:5" s="94" customFormat="1" ht="15" x14ac:dyDescent="0.25">
      <c r="A65" s="95" t="s">
        <v>202</v>
      </c>
      <c r="B65" s="97">
        <v>0.01</v>
      </c>
      <c r="C65" s="96" t="s">
        <v>203</v>
      </c>
      <c r="D65" s="104">
        <f t="shared" si="1"/>
        <v>406136</v>
      </c>
      <c r="E65" s="97">
        <v>4061.36</v>
      </c>
    </row>
    <row r="66" spans="1:5" s="94" customFormat="1" ht="15" x14ac:dyDescent="0.25">
      <c r="A66" s="95" t="s">
        <v>204</v>
      </c>
      <c r="B66" s="97">
        <v>0.05</v>
      </c>
      <c r="C66" s="96" t="s">
        <v>124</v>
      </c>
      <c r="D66" s="104">
        <f t="shared" si="1"/>
        <v>4529.5999999999995</v>
      </c>
      <c r="E66" s="97">
        <v>226.48</v>
      </c>
    </row>
    <row r="67" spans="1:5" s="94" customFormat="1" ht="15" x14ac:dyDescent="0.25">
      <c r="A67" s="95" t="s">
        <v>205</v>
      </c>
      <c r="B67" s="98">
        <v>5.2999999999999999E-2</v>
      </c>
      <c r="C67" s="96" t="s">
        <v>100</v>
      </c>
      <c r="D67" s="104">
        <f t="shared" si="1"/>
        <v>60257.547169811325</v>
      </c>
      <c r="E67" s="97">
        <v>3193.65</v>
      </c>
    </row>
    <row r="68" spans="1:5" s="94" customFormat="1" ht="30" x14ac:dyDescent="0.25">
      <c r="A68" s="95" t="s">
        <v>206</v>
      </c>
      <c r="B68" s="100">
        <v>0.1</v>
      </c>
      <c r="C68" s="96" t="s">
        <v>207</v>
      </c>
      <c r="D68" s="104">
        <f t="shared" si="1"/>
        <v>16310.8</v>
      </c>
      <c r="E68" s="97">
        <v>1631.08</v>
      </c>
    </row>
    <row r="69" spans="1:5" s="94" customFormat="1" ht="30" x14ac:dyDescent="0.25">
      <c r="A69" s="95" t="s">
        <v>208</v>
      </c>
      <c r="B69" s="97">
        <v>0.14000000000000001</v>
      </c>
      <c r="C69" s="96" t="s">
        <v>15</v>
      </c>
      <c r="D69" s="104">
        <f t="shared" si="1"/>
        <v>61619.214285714283</v>
      </c>
      <c r="E69" s="97">
        <v>8626.69</v>
      </c>
    </row>
    <row r="70" spans="1:5" s="94" customFormat="1" ht="45" x14ac:dyDescent="0.25">
      <c r="A70" s="95" t="s">
        <v>127</v>
      </c>
      <c r="B70" s="97">
        <v>1.05</v>
      </c>
      <c r="C70" s="96" t="s">
        <v>12</v>
      </c>
      <c r="D70" s="104">
        <f t="shared" si="1"/>
        <v>249.8095238095238</v>
      </c>
      <c r="E70" s="97">
        <v>262.3</v>
      </c>
    </row>
    <row r="71" spans="1:5" s="94" customFormat="1" ht="15" x14ac:dyDescent="0.25">
      <c r="A71" s="95" t="s">
        <v>209</v>
      </c>
      <c r="B71" s="98">
        <v>0.104</v>
      </c>
      <c r="C71" s="96" t="s">
        <v>100</v>
      </c>
      <c r="D71" s="104">
        <f t="shared" si="1"/>
        <v>49517.211538461539</v>
      </c>
      <c r="E71" s="97">
        <v>5149.79</v>
      </c>
    </row>
    <row r="72" spans="1:5" s="94" customFormat="1" ht="15" x14ac:dyDescent="0.25">
      <c r="A72" s="95" t="s">
        <v>210</v>
      </c>
      <c r="B72" s="97">
        <v>0.53</v>
      </c>
      <c r="C72" s="96" t="s">
        <v>80</v>
      </c>
      <c r="D72" s="104">
        <f t="shared" si="1"/>
        <v>20207.698113207545</v>
      </c>
      <c r="E72" s="97">
        <v>10710.08</v>
      </c>
    </row>
    <row r="73" spans="1:5" s="94" customFormat="1" ht="15" x14ac:dyDescent="0.25">
      <c r="A73" s="95" t="s">
        <v>211</v>
      </c>
      <c r="B73" s="97">
        <v>0.11</v>
      </c>
      <c r="C73" s="96" t="s">
        <v>15</v>
      </c>
      <c r="D73" s="104">
        <f t="shared" si="1"/>
        <v>23364</v>
      </c>
      <c r="E73" s="97">
        <v>2570.04</v>
      </c>
    </row>
    <row r="74" spans="1:5" s="94" customFormat="1" ht="15" x14ac:dyDescent="0.25">
      <c r="A74" s="95" t="s">
        <v>212</v>
      </c>
      <c r="B74" s="97">
        <v>0.03</v>
      </c>
      <c r="C74" s="96" t="s">
        <v>15</v>
      </c>
      <c r="D74" s="104">
        <f t="shared" si="1"/>
        <v>24612</v>
      </c>
      <c r="E74" s="97">
        <v>738.36</v>
      </c>
    </row>
    <row r="75" spans="1:5" s="94" customFormat="1" ht="30" x14ac:dyDescent="0.25">
      <c r="A75" s="95" t="s">
        <v>88</v>
      </c>
      <c r="B75" s="97">
        <v>0.03</v>
      </c>
      <c r="C75" s="96" t="s">
        <v>17</v>
      </c>
      <c r="D75" s="104">
        <f t="shared" si="1"/>
        <v>54218.333333333336</v>
      </c>
      <c r="E75" s="97">
        <v>1626.55</v>
      </c>
    </row>
    <row r="76" spans="1:5" s="94" customFormat="1" ht="30" x14ac:dyDescent="0.25">
      <c r="A76" s="95" t="s">
        <v>128</v>
      </c>
      <c r="B76" s="98">
        <v>3.3000000000000002E-2</v>
      </c>
      <c r="C76" s="96" t="s">
        <v>15</v>
      </c>
      <c r="D76" s="104">
        <f t="shared" si="1"/>
        <v>48851.818181818177</v>
      </c>
      <c r="E76" s="97">
        <v>1612.11</v>
      </c>
    </row>
    <row r="77" spans="1:5" s="94" customFormat="1" ht="15" x14ac:dyDescent="0.25">
      <c r="A77" s="95" t="s">
        <v>213</v>
      </c>
      <c r="B77" s="99">
        <v>1</v>
      </c>
      <c r="C77" s="96" t="s">
        <v>13</v>
      </c>
      <c r="D77" s="104">
        <f t="shared" si="1"/>
        <v>1848.72</v>
      </c>
      <c r="E77" s="97">
        <v>1848.72</v>
      </c>
    </row>
    <row r="78" spans="1:5" s="94" customFormat="1" ht="15" x14ac:dyDescent="0.25">
      <c r="A78" s="95" t="s">
        <v>214</v>
      </c>
      <c r="B78" s="98">
        <v>2.9000000000000001E-2</v>
      </c>
      <c r="C78" s="96" t="s">
        <v>215</v>
      </c>
      <c r="D78" s="104">
        <f t="shared" si="1"/>
        <v>11545.51724137931</v>
      </c>
      <c r="E78" s="97">
        <v>334.82</v>
      </c>
    </row>
    <row r="79" spans="1:5" s="94" customFormat="1" ht="15" x14ac:dyDescent="0.25">
      <c r="A79" s="95" t="s">
        <v>216</v>
      </c>
      <c r="B79" s="98">
        <v>1.6E-2</v>
      </c>
      <c r="C79" s="96" t="s">
        <v>100</v>
      </c>
      <c r="D79" s="104">
        <f t="shared" si="1"/>
        <v>8371.25</v>
      </c>
      <c r="E79" s="97">
        <v>133.94</v>
      </c>
    </row>
    <row r="80" spans="1:5" s="103" customFormat="1" ht="14.25" x14ac:dyDescent="0.2">
      <c r="A80" s="101" t="s">
        <v>41</v>
      </c>
      <c r="B80" s="102"/>
      <c r="C80" s="102"/>
      <c r="D80" s="102"/>
      <c r="E80" s="102"/>
    </row>
    <row r="81" spans="1:5" s="94" customFormat="1" ht="15" x14ac:dyDescent="0.25">
      <c r="A81" s="95" t="s">
        <v>217</v>
      </c>
      <c r="B81" s="96" t="s">
        <v>22</v>
      </c>
      <c r="C81" s="96" t="s">
        <v>11</v>
      </c>
      <c r="D81" s="97">
        <f>E81</f>
        <v>4910.79</v>
      </c>
      <c r="E81" s="97">
        <v>4910.79</v>
      </c>
    </row>
    <row r="82" spans="1:5" s="94" customFormat="1" ht="15" x14ac:dyDescent="0.25">
      <c r="A82" s="95" t="s">
        <v>64</v>
      </c>
      <c r="B82" s="96" t="s">
        <v>22</v>
      </c>
      <c r="C82" s="96" t="s">
        <v>11</v>
      </c>
      <c r="D82" s="97">
        <f t="shared" ref="D82:D89" si="2">E82</f>
        <v>825</v>
      </c>
      <c r="E82" s="97">
        <v>825</v>
      </c>
    </row>
    <row r="83" spans="1:5" s="103" customFormat="1" ht="15" x14ac:dyDescent="0.2">
      <c r="A83" s="101" t="s">
        <v>82</v>
      </c>
      <c r="B83" s="102"/>
      <c r="C83" s="102"/>
      <c r="D83" s="97"/>
      <c r="E83" s="102"/>
    </row>
    <row r="84" spans="1:5" s="94" customFormat="1" ht="15" x14ac:dyDescent="0.25">
      <c r="A84" s="95" t="s">
        <v>83</v>
      </c>
      <c r="B84" s="96" t="s">
        <v>225</v>
      </c>
      <c r="C84" s="96" t="s">
        <v>12</v>
      </c>
      <c r="D84" s="97">
        <f t="shared" si="2"/>
        <v>44457.31</v>
      </c>
      <c r="E84" s="97">
        <v>44457.31</v>
      </c>
    </row>
    <row r="85" spans="1:5" s="103" customFormat="1" ht="15" x14ac:dyDescent="0.2">
      <c r="A85" s="101" t="s">
        <v>9</v>
      </c>
      <c r="B85" s="102"/>
      <c r="C85" s="102"/>
      <c r="D85" s="97"/>
      <c r="E85" s="102"/>
    </row>
    <row r="86" spans="1:5" s="94" customFormat="1" ht="15" x14ac:dyDescent="0.25">
      <c r="A86" s="95" t="s">
        <v>65</v>
      </c>
      <c r="B86" s="96" t="s">
        <v>225</v>
      </c>
      <c r="C86" s="96" t="s">
        <v>12</v>
      </c>
      <c r="D86" s="97">
        <f t="shared" si="2"/>
        <v>96106.25</v>
      </c>
      <c r="E86" s="97">
        <v>96106.25</v>
      </c>
    </row>
    <row r="87" spans="1:5" s="94" customFormat="1" ht="30" x14ac:dyDescent="0.25">
      <c r="A87" s="95" t="s">
        <v>218</v>
      </c>
      <c r="B87" s="96" t="s">
        <v>22</v>
      </c>
      <c r="C87" s="96" t="s">
        <v>11</v>
      </c>
      <c r="D87" s="97">
        <f t="shared" si="2"/>
        <v>2441.4</v>
      </c>
      <c r="E87" s="97">
        <v>2441.4</v>
      </c>
    </row>
    <row r="88" spans="1:5" s="103" customFormat="1" ht="15" x14ac:dyDescent="0.2">
      <c r="A88" s="101" t="s">
        <v>120</v>
      </c>
      <c r="B88" s="102"/>
      <c r="C88" s="102"/>
      <c r="D88" s="97"/>
      <c r="E88" s="102"/>
    </row>
    <row r="89" spans="1:5" s="94" customFormat="1" ht="15" x14ac:dyDescent="0.25">
      <c r="A89" s="95" t="s">
        <v>219</v>
      </c>
      <c r="B89" s="96" t="s">
        <v>22</v>
      </c>
      <c r="C89" s="96" t="s">
        <v>12</v>
      </c>
      <c r="D89" s="97">
        <f t="shared" si="2"/>
        <v>1859.26</v>
      </c>
      <c r="E89" s="97">
        <v>1859.26</v>
      </c>
    </row>
    <row r="90" spans="1:5" ht="14.25" x14ac:dyDescent="0.2">
      <c r="A90" s="37" t="s">
        <v>10</v>
      </c>
      <c r="B90" s="38"/>
      <c r="C90" s="38"/>
      <c r="D90" s="51"/>
      <c r="E90" s="52"/>
    </row>
    <row r="91" spans="1:5" ht="14.25" customHeight="1" x14ac:dyDescent="0.2">
      <c r="A91" s="39" t="s">
        <v>66</v>
      </c>
      <c r="B91" s="40" t="s">
        <v>21</v>
      </c>
      <c r="C91" s="40" t="s">
        <v>11</v>
      </c>
      <c r="D91" s="53">
        <f>E91</f>
        <v>44489.079999999987</v>
      </c>
      <c r="E91" s="54">
        <f>SUM(E7:E89)*10%</f>
        <v>44489.079999999987</v>
      </c>
    </row>
    <row r="92" spans="1:5" ht="14.25" customHeight="1" x14ac:dyDescent="0.2">
      <c r="A92" s="26" t="s">
        <v>24</v>
      </c>
      <c r="B92" s="29" t="s">
        <v>20</v>
      </c>
      <c r="C92" s="27"/>
      <c r="D92" s="55"/>
      <c r="E92" s="28">
        <f>SUM(E7:E91)</f>
        <v>489379.87999999989</v>
      </c>
    </row>
    <row r="93" spans="1:5" ht="15" customHeight="1" x14ac:dyDescent="0.2">
      <c r="D93" s="56"/>
    </row>
    <row r="94" spans="1:5" ht="15" customHeight="1" x14ac:dyDescent="0.2">
      <c r="A94" s="211" t="s">
        <v>228</v>
      </c>
      <c r="B94" s="211"/>
      <c r="C94" s="211"/>
      <c r="D94" s="211"/>
      <c r="E94" s="211"/>
    </row>
    <row r="95" spans="1:5" ht="15" customHeight="1" x14ac:dyDescent="0.2">
      <c r="A95" s="211"/>
      <c r="B95" s="211"/>
      <c r="C95" s="211"/>
      <c r="D95" s="211"/>
      <c r="E95" s="211"/>
    </row>
    <row r="96" spans="1:5" ht="15" customHeight="1" x14ac:dyDescent="0.2">
      <c r="A96" s="212" t="s">
        <v>31</v>
      </c>
      <c r="B96" s="212"/>
      <c r="C96" s="212"/>
      <c r="D96" s="212"/>
      <c r="E96" s="212"/>
    </row>
    <row r="97" spans="1:5" ht="15" customHeight="1" x14ac:dyDescent="0.2">
      <c r="A97" s="212" t="s">
        <v>32</v>
      </c>
      <c r="B97" s="212"/>
      <c r="C97" s="212"/>
      <c r="D97" s="212"/>
      <c r="E97" s="212"/>
    </row>
    <row r="98" spans="1:5" ht="15" customHeight="1" x14ac:dyDescent="0.2">
      <c r="A98" s="213" t="s">
        <v>226</v>
      </c>
      <c r="B98" s="213"/>
      <c r="C98" s="213"/>
      <c r="D98" s="213"/>
      <c r="E98" s="213"/>
    </row>
    <row r="99" spans="1:5" ht="15" customHeight="1" x14ac:dyDescent="0.2">
      <c r="A99" s="213"/>
      <c r="B99" s="213"/>
      <c r="C99" s="213"/>
      <c r="D99" s="213"/>
      <c r="E99" s="213"/>
    </row>
    <row r="100" spans="1:5" ht="15" customHeight="1" x14ac:dyDescent="0.2">
      <c r="A100" s="210"/>
      <c r="B100" s="210"/>
      <c r="C100" s="210"/>
      <c r="D100" s="210"/>
      <c r="E100" s="210"/>
    </row>
    <row r="101" spans="1:5" ht="15" x14ac:dyDescent="0.2">
      <c r="A101" s="14"/>
      <c r="B101" s="105"/>
      <c r="C101" s="105"/>
      <c r="D101" s="106"/>
      <c r="E101" s="105"/>
    </row>
    <row r="102" spans="1:5" ht="15" customHeight="1" x14ac:dyDescent="0.2">
      <c r="A102" s="6" t="s">
        <v>25</v>
      </c>
      <c r="B102" s="65"/>
      <c r="C102" s="65"/>
      <c r="D102" s="60"/>
      <c r="E102" s="65"/>
    </row>
    <row r="103" spans="1:5" ht="15" x14ac:dyDescent="0.2">
      <c r="A103" s="6"/>
      <c r="B103" s="65"/>
      <c r="C103" s="65" t="s">
        <v>20</v>
      </c>
      <c r="D103" s="60" t="s">
        <v>20</v>
      </c>
      <c r="E103" s="65"/>
    </row>
    <row r="104" spans="1:5" ht="15" customHeight="1" x14ac:dyDescent="0.2">
      <c r="A104" s="181" t="s">
        <v>227</v>
      </c>
      <c r="B104" s="181"/>
      <c r="C104" s="185" t="s">
        <v>29</v>
      </c>
      <c r="D104" s="185"/>
      <c r="E104" s="65"/>
    </row>
    <row r="105" spans="1:5" ht="15" customHeight="1" x14ac:dyDescent="0.2">
      <c r="A105" s="185" t="s">
        <v>49</v>
      </c>
      <c r="B105" s="185"/>
      <c r="C105" s="185" t="s">
        <v>26</v>
      </c>
      <c r="D105" s="185"/>
      <c r="E105" s="65"/>
    </row>
    <row r="106" spans="1:5" ht="15" customHeight="1" x14ac:dyDescent="0.2">
      <c r="A106" s="6"/>
      <c r="B106" s="65"/>
      <c r="C106" s="65"/>
      <c r="D106" s="60"/>
      <c r="E106" s="65"/>
    </row>
    <row r="107" spans="1:5" ht="15" customHeight="1" x14ac:dyDescent="0.2">
      <c r="A107" s="181" t="s">
        <v>28</v>
      </c>
      <c r="B107" s="181"/>
      <c r="C107" s="185" t="s">
        <v>29</v>
      </c>
      <c r="D107" s="185"/>
      <c r="E107" s="65"/>
    </row>
    <row r="108" spans="1:5" ht="15" x14ac:dyDescent="0.2">
      <c r="A108" s="15" t="s">
        <v>27</v>
      </c>
      <c r="B108" s="65"/>
      <c r="C108" s="185" t="s">
        <v>26</v>
      </c>
      <c r="D108" s="185"/>
      <c r="E108" s="65"/>
    </row>
    <row r="109" spans="1:5" x14ac:dyDescent="0.2">
      <c r="D109" s="1"/>
      <c r="E109" s="1"/>
    </row>
  </sheetData>
  <mergeCells count="15">
    <mergeCell ref="A1:E1"/>
    <mergeCell ref="A2:E2"/>
    <mergeCell ref="D3:E3"/>
    <mergeCell ref="A104:B104"/>
    <mergeCell ref="A94:E95"/>
    <mergeCell ref="A96:E96"/>
    <mergeCell ref="A97:E97"/>
    <mergeCell ref="A98:E99"/>
    <mergeCell ref="C108:D108"/>
    <mergeCell ref="A100:E100"/>
    <mergeCell ref="C104:D104"/>
    <mergeCell ref="A105:B105"/>
    <mergeCell ref="C105:D105"/>
    <mergeCell ref="A107:B107"/>
    <mergeCell ref="C107:D107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2" fitToHeight="0" orientation="portrait" r:id="rId1"/>
  <rowBreaks count="1" manualBreakCount="1">
    <brk id="93" max="4" man="1"/>
  </rowBreaks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workbookViewId="0">
      <selection activeCell="F23" sqref="F23"/>
    </sheetView>
  </sheetViews>
  <sheetFormatPr defaultColWidth="9.140625" defaultRowHeight="15" x14ac:dyDescent="0.25"/>
  <cols>
    <col min="1" max="1" width="12.5703125" style="93" customWidth="1"/>
    <col min="2" max="2" width="14.5703125" style="93" customWidth="1"/>
    <col min="3" max="3" width="19.5703125" style="93" customWidth="1"/>
    <col min="4" max="4" width="14.42578125" style="93" customWidth="1"/>
    <col min="5" max="5" width="18.28515625" style="93" customWidth="1"/>
    <col min="6" max="6" width="16.28515625" style="93" customWidth="1"/>
    <col min="7" max="16384" width="9.140625" style="93"/>
  </cols>
  <sheetData>
    <row r="1" spans="1:19" s="59" customFormat="1" ht="35.25" customHeight="1" x14ac:dyDescent="0.3">
      <c r="A1" s="197" t="s">
        <v>287</v>
      </c>
      <c r="B1" s="197"/>
      <c r="C1" s="197"/>
      <c r="D1" s="197"/>
      <c r="E1" s="197"/>
      <c r="F1" s="197"/>
    </row>
    <row r="2" spans="1:19" s="59" customFormat="1" x14ac:dyDescent="0.25">
      <c r="A2" s="66"/>
      <c r="B2" s="66"/>
      <c r="C2" s="66"/>
      <c r="D2" s="66"/>
      <c r="E2" s="66"/>
      <c r="F2" s="66"/>
    </row>
    <row r="3" spans="1:19" s="59" customFormat="1" ht="19.5" customHeight="1" x14ac:dyDescent="0.25">
      <c r="A3" s="67" t="s">
        <v>288</v>
      </c>
      <c r="B3" s="67"/>
      <c r="C3" s="67"/>
      <c r="D3" s="67"/>
      <c r="E3" s="67"/>
      <c r="F3" s="68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</row>
    <row r="4" spans="1:19" s="59" customFormat="1" ht="19.5" customHeight="1" x14ac:dyDescent="0.25">
      <c r="A4" s="67"/>
      <c r="B4" s="67"/>
      <c r="C4" s="67"/>
      <c r="D4" s="67"/>
      <c r="E4" s="67"/>
      <c r="F4" s="68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</row>
    <row r="5" spans="1:19" s="59" customFormat="1" ht="36.75" customHeight="1" x14ac:dyDescent="0.25">
      <c r="A5" s="198" t="s">
        <v>140</v>
      </c>
      <c r="B5" s="198"/>
      <c r="C5" s="198"/>
      <c r="D5" s="198"/>
      <c r="E5" s="198"/>
      <c r="F5" s="198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</row>
    <row r="6" spans="1:19" s="79" customFormat="1" ht="27.75" customHeight="1" x14ac:dyDescent="0.25">
      <c r="A6" s="113" t="s">
        <v>141</v>
      </c>
      <c r="B6" s="113">
        <v>4</v>
      </c>
      <c r="C6" s="113" t="s">
        <v>142</v>
      </c>
      <c r="D6" s="136">
        <v>2724.1</v>
      </c>
      <c r="E6" s="113" t="s">
        <v>143</v>
      </c>
      <c r="F6" s="115">
        <v>1246.2</v>
      </c>
      <c r="G6" s="70"/>
      <c r="H6" s="72"/>
      <c r="I6" s="73"/>
      <c r="J6" s="74"/>
      <c r="K6" s="116"/>
      <c r="L6" s="76"/>
      <c r="M6" s="76"/>
      <c r="N6" s="76"/>
      <c r="O6" s="76"/>
      <c r="P6" s="77"/>
      <c r="Q6" s="199"/>
      <c r="R6" s="200"/>
      <c r="S6" s="78"/>
    </row>
    <row r="7" spans="1:19" s="81" customFormat="1" ht="32.25" customHeight="1" x14ac:dyDescent="0.25">
      <c r="A7" s="113" t="s">
        <v>144</v>
      </c>
      <c r="B7" s="113">
        <v>3</v>
      </c>
      <c r="C7" s="113" t="s">
        <v>145</v>
      </c>
      <c r="D7" s="136">
        <v>0</v>
      </c>
      <c r="E7" s="113" t="s">
        <v>146</v>
      </c>
      <c r="F7" s="115">
        <v>830.8</v>
      </c>
      <c r="G7" s="70"/>
      <c r="H7" s="72"/>
      <c r="I7" s="73"/>
      <c r="J7" s="74"/>
      <c r="K7" s="116"/>
      <c r="L7" s="76"/>
      <c r="M7" s="76"/>
      <c r="N7" s="76"/>
      <c r="O7" s="76"/>
      <c r="P7" s="77"/>
      <c r="Q7" s="199"/>
      <c r="R7" s="201"/>
      <c r="S7" s="80"/>
    </row>
    <row r="8" spans="1:19" s="81" customFormat="1" ht="46.5" customHeight="1" x14ac:dyDescent="0.25">
      <c r="A8" s="113" t="s">
        <v>147</v>
      </c>
      <c r="B8" s="113">
        <v>48</v>
      </c>
      <c r="C8" s="113" t="s">
        <v>148</v>
      </c>
      <c r="D8" s="115">
        <v>308.5</v>
      </c>
      <c r="E8" s="113" t="s">
        <v>149</v>
      </c>
      <c r="F8" s="115">
        <v>672.9</v>
      </c>
      <c r="G8" s="70"/>
      <c r="H8" s="72"/>
      <c r="I8" s="73"/>
      <c r="J8" s="74"/>
      <c r="K8" s="116"/>
      <c r="L8" s="76"/>
      <c r="M8" s="76"/>
      <c r="N8" s="76"/>
      <c r="O8" s="76"/>
      <c r="P8" s="77"/>
      <c r="Q8" s="199"/>
      <c r="R8" s="200"/>
      <c r="S8" s="80"/>
    </row>
    <row r="9" spans="1:19" s="81" customFormat="1" ht="33.75" customHeight="1" x14ac:dyDescent="0.25">
      <c r="A9" s="71"/>
      <c r="B9" s="74"/>
      <c r="C9" s="71"/>
      <c r="D9" s="82"/>
      <c r="E9" s="74"/>
      <c r="F9" s="83"/>
      <c r="G9" s="70"/>
      <c r="H9" s="72"/>
      <c r="I9" s="73"/>
      <c r="J9" s="74"/>
      <c r="K9" s="116"/>
      <c r="L9" s="76"/>
      <c r="M9" s="76"/>
      <c r="N9" s="76"/>
      <c r="O9" s="76"/>
      <c r="P9" s="70"/>
      <c r="Q9" s="116"/>
      <c r="R9" s="117"/>
      <c r="S9" s="70"/>
    </row>
    <row r="10" spans="1:19" s="87" customFormat="1" ht="15" customHeight="1" thickBot="1" x14ac:dyDescent="0.3">
      <c r="A10" s="85"/>
      <c r="B10" s="85"/>
      <c r="C10" s="85"/>
      <c r="D10" s="85"/>
      <c r="E10" s="85"/>
      <c r="F10" s="118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</row>
    <row r="11" spans="1:19" s="87" customFormat="1" ht="30" customHeight="1" x14ac:dyDescent="0.25">
      <c r="A11" s="202" t="s">
        <v>150</v>
      </c>
      <c r="B11" s="203"/>
      <c r="C11" s="203"/>
      <c r="D11" s="203"/>
      <c r="E11" s="204"/>
      <c r="F11" s="88" t="s">
        <v>151</v>
      </c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</row>
    <row r="12" spans="1:19" s="110" customFormat="1" ht="30" customHeight="1" x14ac:dyDescent="0.25">
      <c r="A12" s="205" t="s">
        <v>152</v>
      </c>
      <c r="B12" s="206"/>
      <c r="C12" s="206"/>
      <c r="D12" s="206"/>
      <c r="E12" s="207"/>
      <c r="F12" s="108">
        <v>132955.83000000007</v>
      </c>
      <c r="G12" s="109"/>
    </row>
    <row r="13" spans="1:19" s="110" customFormat="1" ht="30" customHeight="1" x14ac:dyDescent="0.25">
      <c r="A13" s="205" t="s">
        <v>153</v>
      </c>
      <c r="B13" s="206"/>
      <c r="C13" s="206"/>
      <c r="D13" s="206"/>
      <c r="E13" s="207"/>
      <c r="F13" s="108">
        <v>179874.47000000009</v>
      </c>
    </row>
    <row r="14" spans="1:19" s="110" customFormat="1" ht="30" customHeight="1" x14ac:dyDescent="0.25">
      <c r="A14" s="205" t="s">
        <v>154</v>
      </c>
      <c r="B14" s="206"/>
      <c r="C14" s="206"/>
      <c r="D14" s="206"/>
      <c r="E14" s="207"/>
      <c r="F14" s="111">
        <f>SUM(F15:F17)</f>
        <v>506753.61</v>
      </c>
    </row>
    <row r="15" spans="1:19" s="87" customFormat="1" ht="27.75" customHeight="1" x14ac:dyDescent="0.25">
      <c r="A15" s="194" t="s">
        <v>155</v>
      </c>
      <c r="B15" s="195"/>
      <c r="C15" s="195"/>
      <c r="D15" s="195"/>
      <c r="E15" s="196"/>
      <c r="F15" s="107">
        <f>2866.66+390854.58+13897.37</f>
        <v>407618.61</v>
      </c>
    </row>
    <row r="16" spans="1:19" s="87" customFormat="1" ht="24.75" hidden="1" customHeight="1" x14ac:dyDescent="0.25">
      <c r="A16" s="194" t="s">
        <v>156</v>
      </c>
      <c r="B16" s="195"/>
      <c r="C16" s="195"/>
      <c r="D16" s="195"/>
      <c r="E16" s="196"/>
      <c r="F16" s="107"/>
    </row>
    <row r="17" spans="1:19" s="87" customFormat="1" ht="30" customHeight="1" x14ac:dyDescent="0.25">
      <c r="A17" s="194" t="s">
        <v>157</v>
      </c>
      <c r="B17" s="195"/>
      <c r="C17" s="195"/>
      <c r="D17" s="195"/>
      <c r="E17" s="196"/>
      <c r="F17" s="107">
        <v>99135</v>
      </c>
    </row>
    <row r="18" spans="1:19" s="110" customFormat="1" ht="30" customHeight="1" x14ac:dyDescent="0.25">
      <c r="A18" s="205" t="s">
        <v>158</v>
      </c>
      <c r="B18" s="206"/>
      <c r="C18" s="206"/>
      <c r="D18" s="206"/>
      <c r="E18" s="207"/>
      <c r="F18" s="111">
        <f>SUM(F19:F21)</f>
        <v>513570.25</v>
      </c>
    </row>
    <row r="19" spans="1:19" s="87" customFormat="1" ht="29.25" customHeight="1" x14ac:dyDescent="0.25">
      <c r="A19" s="194" t="s">
        <v>155</v>
      </c>
      <c r="B19" s="195"/>
      <c r="C19" s="195"/>
      <c r="D19" s="195"/>
      <c r="E19" s="196"/>
      <c r="F19" s="107">
        <f>2866.66+442237.34</f>
        <v>445104</v>
      </c>
    </row>
    <row r="20" spans="1:19" s="87" customFormat="1" ht="30" hidden="1" customHeight="1" x14ac:dyDescent="0.25">
      <c r="A20" s="194" t="s">
        <v>156</v>
      </c>
      <c r="B20" s="195"/>
      <c r="C20" s="195"/>
      <c r="D20" s="195"/>
      <c r="E20" s="196"/>
      <c r="F20" s="107"/>
    </row>
    <row r="21" spans="1:19" s="90" customFormat="1" ht="30" customHeight="1" x14ac:dyDescent="0.2">
      <c r="A21" s="194" t="s">
        <v>157</v>
      </c>
      <c r="B21" s="195"/>
      <c r="C21" s="195"/>
      <c r="D21" s="195"/>
      <c r="E21" s="196"/>
      <c r="F21" s="107">
        <v>68466.25</v>
      </c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</row>
    <row r="22" spans="1:19" s="112" customFormat="1" ht="30" customHeight="1" x14ac:dyDescent="0.25">
      <c r="A22" s="205" t="s">
        <v>159</v>
      </c>
      <c r="B22" s="206"/>
      <c r="C22" s="206"/>
      <c r="D22" s="206"/>
      <c r="E22" s="207"/>
      <c r="F22" s="111">
        <f>F12+F18</f>
        <v>646526.08000000007</v>
      </c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</row>
    <row r="23" spans="1:19" s="112" customFormat="1" ht="30" customHeight="1" x14ac:dyDescent="0.25">
      <c r="A23" s="205" t="s">
        <v>160</v>
      </c>
      <c r="B23" s="206"/>
      <c r="C23" s="206"/>
      <c r="D23" s="206"/>
      <c r="E23" s="207"/>
      <c r="F23" s="111">
        <f>Лист3!E87</f>
        <v>422699.24400000018</v>
      </c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</row>
    <row r="24" spans="1:19" s="112" customFormat="1" ht="30" customHeight="1" x14ac:dyDescent="0.25">
      <c r="A24" s="205" t="s">
        <v>161</v>
      </c>
      <c r="B24" s="206"/>
      <c r="C24" s="206"/>
      <c r="D24" s="206"/>
      <c r="E24" s="207"/>
      <c r="F24" s="111">
        <f>F22-F23</f>
        <v>223826.83599999989</v>
      </c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</row>
    <row r="25" spans="1:19" s="112" customFormat="1" ht="30" customHeight="1" x14ac:dyDescent="0.25">
      <c r="A25" s="205" t="s">
        <v>162</v>
      </c>
      <c r="B25" s="206"/>
      <c r="C25" s="206"/>
      <c r="D25" s="206"/>
      <c r="E25" s="207"/>
      <c r="F25" s="108">
        <f>F13+F14-F18</f>
        <v>173057.83000000007</v>
      </c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</row>
    <row r="26" spans="1:19" s="90" customFormat="1" ht="11.45" customHeight="1" x14ac:dyDescent="0.25">
      <c r="A26" s="91"/>
      <c r="B26" s="91"/>
      <c r="C26" s="91"/>
      <c r="D26" s="91"/>
      <c r="E26" s="91"/>
      <c r="F26" s="91"/>
    </row>
    <row r="27" spans="1:19" s="92" customFormat="1" ht="64.5" customHeight="1" x14ac:dyDescent="0.2">
      <c r="A27" s="208" t="s">
        <v>163</v>
      </c>
      <c r="B27" s="208"/>
      <c r="C27" s="208"/>
      <c r="D27" s="208"/>
    </row>
    <row r="28" spans="1:19" s="59" customFormat="1" ht="21.75" customHeight="1" x14ac:dyDescent="0.25">
      <c r="A28" s="209" t="s">
        <v>164</v>
      </c>
      <c r="B28" s="209"/>
      <c r="C28" s="209"/>
      <c r="D28" s="209"/>
    </row>
    <row r="29" spans="1:19" s="59" customFormat="1" ht="22.5" customHeight="1" x14ac:dyDescent="0.25">
      <c r="A29" s="208" t="s">
        <v>42</v>
      </c>
      <c r="B29" s="208"/>
      <c r="C29" s="208"/>
      <c r="D29" s="208"/>
    </row>
    <row r="30" spans="1:19" s="59" customFormat="1" ht="22.5" customHeight="1" x14ac:dyDescent="0.25">
      <c r="A30" s="208" t="s">
        <v>43</v>
      </c>
      <c r="B30" s="208"/>
      <c r="C30" s="208"/>
      <c r="D30" s="66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2"/>
  <sheetViews>
    <sheetView view="pageBreakPreview" topLeftCell="A28" zoomScale="60" workbookViewId="0">
      <selection activeCell="E47" sqref="E47"/>
    </sheetView>
  </sheetViews>
  <sheetFormatPr defaultRowHeight="15" x14ac:dyDescent="0.25"/>
  <cols>
    <col min="1" max="1" width="52.140625" style="94" customWidth="1"/>
    <col min="2" max="2" width="14.5703125" style="126" customWidth="1"/>
    <col min="3" max="3" width="12.42578125" style="127" customWidth="1"/>
    <col min="4" max="4" width="17.5703125" style="126" customWidth="1"/>
    <col min="5" max="5" width="14.7109375" style="126" customWidth="1"/>
    <col min="6" max="255" width="9.140625" style="94"/>
    <col min="256" max="256" width="8.7109375" style="94" customWidth="1"/>
    <col min="257" max="257" width="31.5703125" style="94" customWidth="1"/>
    <col min="258" max="258" width="13.85546875" style="94" customWidth="1"/>
    <col min="259" max="259" width="19.140625" style="94" customWidth="1"/>
    <col min="260" max="260" width="17.5703125" style="94" customWidth="1"/>
    <col min="261" max="261" width="14.7109375" style="94" customWidth="1"/>
    <col min="262" max="511" width="9.140625" style="94"/>
    <col min="512" max="512" width="8.7109375" style="94" customWidth="1"/>
    <col min="513" max="513" width="31.5703125" style="94" customWidth="1"/>
    <col min="514" max="514" width="13.85546875" style="94" customWidth="1"/>
    <col min="515" max="515" width="19.140625" style="94" customWidth="1"/>
    <col min="516" max="516" width="17.5703125" style="94" customWidth="1"/>
    <col min="517" max="517" width="14.7109375" style="94" customWidth="1"/>
    <col min="518" max="767" width="9.140625" style="94"/>
    <col min="768" max="768" width="8.7109375" style="94" customWidth="1"/>
    <col min="769" max="769" width="31.5703125" style="94" customWidth="1"/>
    <col min="770" max="770" width="13.85546875" style="94" customWidth="1"/>
    <col min="771" max="771" width="19.140625" style="94" customWidth="1"/>
    <col min="772" max="772" width="17.5703125" style="94" customWidth="1"/>
    <col min="773" max="773" width="14.7109375" style="94" customWidth="1"/>
    <col min="774" max="1023" width="9.140625" style="94"/>
    <col min="1024" max="1024" width="8.7109375" style="94" customWidth="1"/>
    <col min="1025" max="1025" width="31.5703125" style="94" customWidth="1"/>
    <col min="1026" max="1026" width="13.85546875" style="94" customWidth="1"/>
    <col min="1027" max="1027" width="19.140625" style="94" customWidth="1"/>
    <col min="1028" max="1028" width="17.5703125" style="94" customWidth="1"/>
    <col min="1029" max="1029" width="14.7109375" style="94" customWidth="1"/>
    <col min="1030" max="1279" width="9.140625" style="94"/>
    <col min="1280" max="1280" width="8.7109375" style="94" customWidth="1"/>
    <col min="1281" max="1281" width="31.5703125" style="94" customWidth="1"/>
    <col min="1282" max="1282" width="13.85546875" style="94" customWidth="1"/>
    <col min="1283" max="1283" width="19.140625" style="94" customWidth="1"/>
    <col min="1284" max="1284" width="17.5703125" style="94" customWidth="1"/>
    <col min="1285" max="1285" width="14.7109375" style="94" customWidth="1"/>
    <col min="1286" max="1535" width="9.140625" style="94"/>
    <col min="1536" max="1536" width="8.7109375" style="94" customWidth="1"/>
    <col min="1537" max="1537" width="31.5703125" style="94" customWidth="1"/>
    <col min="1538" max="1538" width="13.85546875" style="94" customWidth="1"/>
    <col min="1539" max="1539" width="19.140625" style="94" customWidth="1"/>
    <col min="1540" max="1540" width="17.5703125" style="94" customWidth="1"/>
    <col min="1541" max="1541" width="14.7109375" style="94" customWidth="1"/>
    <col min="1542" max="1791" width="9.140625" style="94"/>
    <col min="1792" max="1792" width="8.7109375" style="94" customWidth="1"/>
    <col min="1793" max="1793" width="31.5703125" style="94" customWidth="1"/>
    <col min="1794" max="1794" width="13.85546875" style="94" customWidth="1"/>
    <col min="1795" max="1795" width="19.140625" style="94" customWidth="1"/>
    <col min="1796" max="1796" width="17.5703125" style="94" customWidth="1"/>
    <col min="1797" max="1797" width="14.7109375" style="94" customWidth="1"/>
    <col min="1798" max="2047" width="9.140625" style="94"/>
    <col min="2048" max="2048" width="8.7109375" style="94" customWidth="1"/>
    <col min="2049" max="2049" width="31.5703125" style="94" customWidth="1"/>
    <col min="2050" max="2050" width="13.85546875" style="94" customWidth="1"/>
    <col min="2051" max="2051" width="19.140625" style="94" customWidth="1"/>
    <col min="2052" max="2052" width="17.5703125" style="94" customWidth="1"/>
    <col min="2053" max="2053" width="14.7109375" style="94" customWidth="1"/>
    <col min="2054" max="2303" width="9.140625" style="94"/>
    <col min="2304" max="2304" width="8.7109375" style="94" customWidth="1"/>
    <col min="2305" max="2305" width="31.5703125" style="94" customWidth="1"/>
    <col min="2306" max="2306" width="13.85546875" style="94" customWidth="1"/>
    <col min="2307" max="2307" width="19.140625" style="94" customWidth="1"/>
    <col min="2308" max="2308" width="17.5703125" style="94" customWidth="1"/>
    <col min="2309" max="2309" width="14.7109375" style="94" customWidth="1"/>
    <col min="2310" max="2559" width="9.140625" style="94"/>
    <col min="2560" max="2560" width="8.7109375" style="94" customWidth="1"/>
    <col min="2561" max="2561" width="31.5703125" style="94" customWidth="1"/>
    <col min="2562" max="2562" width="13.85546875" style="94" customWidth="1"/>
    <col min="2563" max="2563" width="19.140625" style="94" customWidth="1"/>
    <col min="2564" max="2564" width="17.5703125" style="94" customWidth="1"/>
    <col min="2565" max="2565" width="14.7109375" style="94" customWidth="1"/>
    <col min="2566" max="2815" width="9.140625" style="94"/>
    <col min="2816" max="2816" width="8.7109375" style="94" customWidth="1"/>
    <col min="2817" max="2817" width="31.5703125" style="94" customWidth="1"/>
    <col min="2818" max="2818" width="13.85546875" style="94" customWidth="1"/>
    <col min="2819" max="2819" width="19.140625" style="94" customWidth="1"/>
    <col min="2820" max="2820" width="17.5703125" style="94" customWidth="1"/>
    <col min="2821" max="2821" width="14.7109375" style="94" customWidth="1"/>
    <col min="2822" max="3071" width="9.140625" style="94"/>
    <col min="3072" max="3072" width="8.7109375" style="94" customWidth="1"/>
    <col min="3073" max="3073" width="31.5703125" style="94" customWidth="1"/>
    <col min="3074" max="3074" width="13.85546875" style="94" customWidth="1"/>
    <col min="3075" max="3075" width="19.140625" style="94" customWidth="1"/>
    <col min="3076" max="3076" width="17.5703125" style="94" customWidth="1"/>
    <col min="3077" max="3077" width="14.7109375" style="94" customWidth="1"/>
    <col min="3078" max="3327" width="9.140625" style="94"/>
    <col min="3328" max="3328" width="8.7109375" style="94" customWidth="1"/>
    <col min="3329" max="3329" width="31.5703125" style="94" customWidth="1"/>
    <col min="3330" max="3330" width="13.85546875" style="94" customWidth="1"/>
    <col min="3331" max="3331" width="19.140625" style="94" customWidth="1"/>
    <col min="3332" max="3332" width="17.5703125" style="94" customWidth="1"/>
    <col min="3333" max="3333" width="14.7109375" style="94" customWidth="1"/>
    <col min="3334" max="3583" width="9.140625" style="94"/>
    <col min="3584" max="3584" width="8.7109375" style="94" customWidth="1"/>
    <col min="3585" max="3585" width="31.5703125" style="94" customWidth="1"/>
    <col min="3586" max="3586" width="13.85546875" style="94" customWidth="1"/>
    <col min="3587" max="3587" width="19.140625" style="94" customWidth="1"/>
    <col min="3588" max="3588" width="17.5703125" style="94" customWidth="1"/>
    <col min="3589" max="3589" width="14.7109375" style="94" customWidth="1"/>
    <col min="3590" max="3839" width="9.140625" style="94"/>
    <col min="3840" max="3840" width="8.7109375" style="94" customWidth="1"/>
    <col min="3841" max="3841" width="31.5703125" style="94" customWidth="1"/>
    <col min="3842" max="3842" width="13.85546875" style="94" customWidth="1"/>
    <col min="3843" max="3843" width="19.140625" style="94" customWidth="1"/>
    <col min="3844" max="3844" width="17.5703125" style="94" customWidth="1"/>
    <col min="3845" max="3845" width="14.7109375" style="94" customWidth="1"/>
    <col min="3846" max="4095" width="9.140625" style="94"/>
    <col min="4096" max="4096" width="8.7109375" style="94" customWidth="1"/>
    <col min="4097" max="4097" width="31.5703125" style="94" customWidth="1"/>
    <col min="4098" max="4098" width="13.85546875" style="94" customWidth="1"/>
    <col min="4099" max="4099" width="19.140625" style="94" customWidth="1"/>
    <col min="4100" max="4100" width="17.5703125" style="94" customWidth="1"/>
    <col min="4101" max="4101" width="14.7109375" style="94" customWidth="1"/>
    <col min="4102" max="4351" width="9.140625" style="94"/>
    <col min="4352" max="4352" width="8.7109375" style="94" customWidth="1"/>
    <col min="4353" max="4353" width="31.5703125" style="94" customWidth="1"/>
    <col min="4354" max="4354" width="13.85546875" style="94" customWidth="1"/>
    <col min="4355" max="4355" width="19.140625" style="94" customWidth="1"/>
    <col min="4356" max="4356" width="17.5703125" style="94" customWidth="1"/>
    <col min="4357" max="4357" width="14.7109375" style="94" customWidth="1"/>
    <col min="4358" max="4607" width="9.140625" style="94"/>
    <col min="4608" max="4608" width="8.7109375" style="94" customWidth="1"/>
    <col min="4609" max="4609" width="31.5703125" style="94" customWidth="1"/>
    <col min="4610" max="4610" width="13.85546875" style="94" customWidth="1"/>
    <col min="4611" max="4611" width="19.140625" style="94" customWidth="1"/>
    <col min="4612" max="4612" width="17.5703125" style="94" customWidth="1"/>
    <col min="4613" max="4613" width="14.7109375" style="94" customWidth="1"/>
    <col min="4614" max="4863" width="9.140625" style="94"/>
    <col min="4864" max="4864" width="8.7109375" style="94" customWidth="1"/>
    <col min="4865" max="4865" width="31.5703125" style="94" customWidth="1"/>
    <col min="4866" max="4866" width="13.85546875" style="94" customWidth="1"/>
    <col min="4867" max="4867" width="19.140625" style="94" customWidth="1"/>
    <col min="4868" max="4868" width="17.5703125" style="94" customWidth="1"/>
    <col min="4869" max="4869" width="14.7109375" style="94" customWidth="1"/>
    <col min="4870" max="5119" width="9.140625" style="94"/>
    <col min="5120" max="5120" width="8.7109375" style="94" customWidth="1"/>
    <col min="5121" max="5121" width="31.5703125" style="94" customWidth="1"/>
    <col min="5122" max="5122" width="13.85546875" style="94" customWidth="1"/>
    <col min="5123" max="5123" width="19.140625" style="94" customWidth="1"/>
    <col min="5124" max="5124" width="17.5703125" style="94" customWidth="1"/>
    <col min="5125" max="5125" width="14.7109375" style="94" customWidth="1"/>
    <col min="5126" max="5375" width="9.140625" style="94"/>
    <col min="5376" max="5376" width="8.7109375" style="94" customWidth="1"/>
    <col min="5377" max="5377" width="31.5703125" style="94" customWidth="1"/>
    <col min="5378" max="5378" width="13.85546875" style="94" customWidth="1"/>
    <col min="5379" max="5379" width="19.140625" style="94" customWidth="1"/>
    <col min="5380" max="5380" width="17.5703125" style="94" customWidth="1"/>
    <col min="5381" max="5381" width="14.7109375" style="94" customWidth="1"/>
    <col min="5382" max="5631" width="9.140625" style="94"/>
    <col min="5632" max="5632" width="8.7109375" style="94" customWidth="1"/>
    <col min="5633" max="5633" width="31.5703125" style="94" customWidth="1"/>
    <col min="5634" max="5634" width="13.85546875" style="94" customWidth="1"/>
    <col min="5635" max="5635" width="19.140625" style="94" customWidth="1"/>
    <col min="5636" max="5636" width="17.5703125" style="94" customWidth="1"/>
    <col min="5637" max="5637" width="14.7109375" style="94" customWidth="1"/>
    <col min="5638" max="5887" width="9.140625" style="94"/>
    <col min="5888" max="5888" width="8.7109375" style="94" customWidth="1"/>
    <col min="5889" max="5889" width="31.5703125" style="94" customWidth="1"/>
    <col min="5890" max="5890" width="13.85546875" style="94" customWidth="1"/>
    <col min="5891" max="5891" width="19.140625" style="94" customWidth="1"/>
    <col min="5892" max="5892" width="17.5703125" style="94" customWidth="1"/>
    <col min="5893" max="5893" width="14.7109375" style="94" customWidth="1"/>
    <col min="5894" max="6143" width="9.140625" style="94"/>
    <col min="6144" max="6144" width="8.7109375" style="94" customWidth="1"/>
    <col min="6145" max="6145" width="31.5703125" style="94" customWidth="1"/>
    <col min="6146" max="6146" width="13.85546875" style="94" customWidth="1"/>
    <col min="6147" max="6147" width="19.140625" style="94" customWidth="1"/>
    <col min="6148" max="6148" width="17.5703125" style="94" customWidth="1"/>
    <col min="6149" max="6149" width="14.7109375" style="94" customWidth="1"/>
    <col min="6150" max="6399" width="9.140625" style="94"/>
    <col min="6400" max="6400" width="8.7109375" style="94" customWidth="1"/>
    <col min="6401" max="6401" width="31.5703125" style="94" customWidth="1"/>
    <col min="6402" max="6402" width="13.85546875" style="94" customWidth="1"/>
    <col min="6403" max="6403" width="19.140625" style="94" customWidth="1"/>
    <col min="6404" max="6404" width="17.5703125" style="94" customWidth="1"/>
    <col min="6405" max="6405" width="14.7109375" style="94" customWidth="1"/>
    <col min="6406" max="6655" width="9.140625" style="94"/>
    <col min="6656" max="6656" width="8.7109375" style="94" customWidth="1"/>
    <col min="6657" max="6657" width="31.5703125" style="94" customWidth="1"/>
    <col min="6658" max="6658" width="13.85546875" style="94" customWidth="1"/>
    <col min="6659" max="6659" width="19.140625" style="94" customWidth="1"/>
    <col min="6660" max="6660" width="17.5703125" style="94" customWidth="1"/>
    <col min="6661" max="6661" width="14.7109375" style="94" customWidth="1"/>
    <col min="6662" max="6911" width="9.140625" style="94"/>
    <col min="6912" max="6912" width="8.7109375" style="94" customWidth="1"/>
    <col min="6913" max="6913" width="31.5703125" style="94" customWidth="1"/>
    <col min="6914" max="6914" width="13.85546875" style="94" customWidth="1"/>
    <col min="6915" max="6915" width="19.140625" style="94" customWidth="1"/>
    <col min="6916" max="6916" width="17.5703125" style="94" customWidth="1"/>
    <col min="6917" max="6917" width="14.7109375" style="94" customWidth="1"/>
    <col min="6918" max="7167" width="9.140625" style="94"/>
    <col min="7168" max="7168" width="8.7109375" style="94" customWidth="1"/>
    <col min="7169" max="7169" width="31.5703125" style="94" customWidth="1"/>
    <col min="7170" max="7170" width="13.85546875" style="94" customWidth="1"/>
    <col min="7171" max="7171" width="19.140625" style="94" customWidth="1"/>
    <col min="7172" max="7172" width="17.5703125" style="94" customWidth="1"/>
    <col min="7173" max="7173" width="14.7109375" style="94" customWidth="1"/>
    <col min="7174" max="7423" width="9.140625" style="94"/>
    <col min="7424" max="7424" width="8.7109375" style="94" customWidth="1"/>
    <col min="7425" max="7425" width="31.5703125" style="94" customWidth="1"/>
    <col min="7426" max="7426" width="13.85546875" style="94" customWidth="1"/>
    <col min="7427" max="7427" width="19.140625" style="94" customWidth="1"/>
    <col min="7428" max="7428" width="17.5703125" style="94" customWidth="1"/>
    <col min="7429" max="7429" width="14.7109375" style="94" customWidth="1"/>
    <col min="7430" max="7679" width="9.140625" style="94"/>
    <col min="7680" max="7680" width="8.7109375" style="94" customWidth="1"/>
    <col min="7681" max="7681" width="31.5703125" style="94" customWidth="1"/>
    <col min="7682" max="7682" width="13.85546875" style="94" customWidth="1"/>
    <col min="7683" max="7683" width="19.140625" style="94" customWidth="1"/>
    <col min="7684" max="7684" width="17.5703125" style="94" customWidth="1"/>
    <col min="7685" max="7685" width="14.7109375" style="94" customWidth="1"/>
    <col min="7686" max="7935" width="9.140625" style="94"/>
    <col min="7936" max="7936" width="8.7109375" style="94" customWidth="1"/>
    <col min="7937" max="7937" width="31.5703125" style="94" customWidth="1"/>
    <col min="7938" max="7938" width="13.85546875" style="94" customWidth="1"/>
    <col min="7939" max="7939" width="19.140625" style="94" customWidth="1"/>
    <col min="7940" max="7940" width="17.5703125" style="94" customWidth="1"/>
    <col min="7941" max="7941" width="14.7109375" style="94" customWidth="1"/>
    <col min="7942" max="8191" width="9.140625" style="94"/>
    <col min="8192" max="8192" width="8.7109375" style="94" customWidth="1"/>
    <col min="8193" max="8193" width="31.5703125" style="94" customWidth="1"/>
    <col min="8194" max="8194" width="13.85546875" style="94" customWidth="1"/>
    <col min="8195" max="8195" width="19.140625" style="94" customWidth="1"/>
    <col min="8196" max="8196" width="17.5703125" style="94" customWidth="1"/>
    <col min="8197" max="8197" width="14.7109375" style="94" customWidth="1"/>
    <col min="8198" max="8447" width="9.140625" style="94"/>
    <col min="8448" max="8448" width="8.7109375" style="94" customWidth="1"/>
    <col min="8449" max="8449" width="31.5703125" style="94" customWidth="1"/>
    <col min="8450" max="8450" width="13.85546875" style="94" customWidth="1"/>
    <col min="8451" max="8451" width="19.140625" style="94" customWidth="1"/>
    <col min="8452" max="8452" width="17.5703125" style="94" customWidth="1"/>
    <col min="8453" max="8453" width="14.7109375" style="94" customWidth="1"/>
    <col min="8454" max="8703" width="9.140625" style="94"/>
    <col min="8704" max="8704" width="8.7109375" style="94" customWidth="1"/>
    <col min="8705" max="8705" width="31.5703125" style="94" customWidth="1"/>
    <col min="8706" max="8706" width="13.85546875" style="94" customWidth="1"/>
    <col min="8707" max="8707" width="19.140625" style="94" customWidth="1"/>
    <col min="8708" max="8708" width="17.5703125" style="94" customWidth="1"/>
    <col min="8709" max="8709" width="14.7109375" style="94" customWidth="1"/>
    <col min="8710" max="8959" width="9.140625" style="94"/>
    <col min="8960" max="8960" width="8.7109375" style="94" customWidth="1"/>
    <col min="8961" max="8961" width="31.5703125" style="94" customWidth="1"/>
    <col min="8962" max="8962" width="13.85546875" style="94" customWidth="1"/>
    <col min="8963" max="8963" width="19.140625" style="94" customWidth="1"/>
    <col min="8964" max="8964" width="17.5703125" style="94" customWidth="1"/>
    <col min="8965" max="8965" width="14.7109375" style="94" customWidth="1"/>
    <col min="8966" max="9215" width="9.140625" style="94"/>
    <col min="9216" max="9216" width="8.7109375" style="94" customWidth="1"/>
    <col min="9217" max="9217" width="31.5703125" style="94" customWidth="1"/>
    <col min="9218" max="9218" width="13.85546875" style="94" customWidth="1"/>
    <col min="9219" max="9219" width="19.140625" style="94" customWidth="1"/>
    <col min="9220" max="9220" width="17.5703125" style="94" customWidth="1"/>
    <col min="9221" max="9221" width="14.7109375" style="94" customWidth="1"/>
    <col min="9222" max="9471" width="9.140625" style="94"/>
    <col min="9472" max="9472" width="8.7109375" style="94" customWidth="1"/>
    <col min="9473" max="9473" width="31.5703125" style="94" customWidth="1"/>
    <col min="9474" max="9474" width="13.85546875" style="94" customWidth="1"/>
    <col min="9475" max="9475" width="19.140625" style="94" customWidth="1"/>
    <col min="9476" max="9476" width="17.5703125" style="94" customWidth="1"/>
    <col min="9477" max="9477" width="14.7109375" style="94" customWidth="1"/>
    <col min="9478" max="9727" width="9.140625" style="94"/>
    <col min="9728" max="9728" width="8.7109375" style="94" customWidth="1"/>
    <col min="9729" max="9729" width="31.5703125" style="94" customWidth="1"/>
    <col min="9730" max="9730" width="13.85546875" style="94" customWidth="1"/>
    <col min="9731" max="9731" width="19.140625" style="94" customWidth="1"/>
    <col min="9732" max="9732" width="17.5703125" style="94" customWidth="1"/>
    <col min="9733" max="9733" width="14.7109375" style="94" customWidth="1"/>
    <col min="9734" max="9983" width="9.140625" style="94"/>
    <col min="9984" max="9984" width="8.7109375" style="94" customWidth="1"/>
    <col min="9985" max="9985" width="31.5703125" style="94" customWidth="1"/>
    <col min="9986" max="9986" width="13.85546875" style="94" customWidth="1"/>
    <col min="9987" max="9987" width="19.140625" style="94" customWidth="1"/>
    <col min="9988" max="9988" width="17.5703125" style="94" customWidth="1"/>
    <col min="9989" max="9989" width="14.7109375" style="94" customWidth="1"/>
    <col min="9990" max="10239" width="9.140625" style="94"/>
    <col min="10240" max="10240" width="8.7109375" style="94" customWidth="1"/>
    <col min="10241" max="10241" width="31.5703125" style="94" customWidth="1"/>
    <col min="10242" max="10242" width="13.85546875" style="94" customWidth="1"/>
    <col min="10243" max="10243" width="19.140625" style="94" customWidth="1"/>
    <col min="10244" max="10244" width="17.5703125" style="94" customWidth="1"/>
    <col min="10245" max="10245" width="14.7109375" style="94" customWidth="1"/>
    <col min="10246" max="10495" width="9.140625" style="94"/>
    <col min="10496" max="10496" width="8.7109375" style="94" customWidth="1"/>
    <col min="10497" max="10497" width="31.5703125" style="94" customWidth="1"/>
    <col min="10498" max="10498" width="13.85546875" style="94" customWidth="1"/>
    <col min="10499" max="10499" width="19.140625" style="94" customWidth="1"/>
    <col min="10500" max="10500" width="17.5703125" style="94" customWidth="1"/>
    <col min="10501" max="10501" width="14.7109375" style="94" customWidth="1"/>
    <col min="10502" max="10751" width="9.140625" style="94"/>
    <col min="10752" max="10752" width="8.7109375" style="94" customWidth="1"/>
    <col min="10753" max="10753" width="31.5703125" style="94" customWidth="1"/>
    <col min="10754" max="10754" width="13.85546875" style="94" customWidth="1"/>
    <col min="10755" max="10755" width="19.140625" style="94" customWidth="1"/>
    <col min="10756" max="10756" width="17.5703125" style="94" customWidth="1"/>
    <col min="10757" max="10757" width="14.7109375" style="94" customWidth="1"/>
    <col min="10758" max="11007" width="9.140625" style="94"/>
    <col min="11008" max="11008" width="8.7109375" style="94" customWidth="1"/>
    <col min="11009" max="11009" width="31.5703125" style="94" customWidth="1"/>
    <col min="11010" max="11010" width="13.85546875" style="94" customWidth="1"/>
    <col min="11011" max="11011" width="19.140625" style="94" customWidth="1"/>
    <col min="11012" max="11012" width="17.5703125" style="94" customWidth="1"/>
    <col min="11013" max="11013" width="14.7109375" style="94" customWidth="1"/>
    <col min="11014" max="11263" width="9.140625" style="94"/>
    <col min="11264" max="11264" width="8.7109375" style="94" customWidth="1"/>
    <col min="11265" max="11265" width="31.5703125" style="94" customWidth="1"/>
    <col min="11266" max="11266" width="13.85546875" style="94" customWidth="1"/>
    <col min="11267" max="11267" width="19.140625" style="94" customWidth="1"/>
    <col min="11268" max="11268" width="17.5703125" style="94" customWidth="1"/>
    <col min="11269" max="11269" width="14.7109375" style="94" customWidth="1"/>
    <col min="11270" max="11519" width="9.140625" style="94"/>
    <col min="11520" max="11520" width="8.7109375" style="94" customWidth="1"/>
    <col min="11521" max="11521" width="31.5703125" style="94" customWidth="1"/>
    <col min="11522" max="11522" width="13.85546875" style="94" customWidth="1"/>
    <col min="11523" max="11523" width="19.140625" style="94" customWidth="1"/>
    <col min="11524" max="11524" width="17.5703125" style="94" customWidth="1"/>
    <col min="11525" max="11525" width="14.7109375" style="94" customWidth="1"/>
    <col min="11526" max="11775" width="9.140625" style="94"/>
    <col min="11776" max="11776" width="8.7109375" style="94" customWidth="1"/>
    <col min="11777" max="11777" width="31.5703125" style="94" customWidth="1"/>
    <col min="11778" max="11778" width="13.85546875" style="94" customWidth="1"/>
    <col min="11779" max="11779" width="19.140625" style="94" customWidth="1"/>
    <col min="11780" max="11780" width="17.5703125" style="94" customWidth="1"/>
    <col min="11781" max="11781" width="14.7109375" style="94" customWidth="1"/>
    <col min="11782" max="12031" width="9.140625" style="94"/>
    <col min="12032" max="12032" width="8.7109375" style="94" customWidth="1"/>
    <col min="12033" max="12033" width="31.5703125" style="94" customWidth="1"/>
    <col min="12034" max="12034" width="13.85546875" style="94" customWidth="1"/>
    <col min="12035" max="12035" width="19.140625" style="94" customWidth="1"/>
    <col min="12036" max="12036" width="17.5703125" style="94" customWidth="1"/>
    <col min="12037" max="12037" width="14.7109375" style="94" customWidth="1"/>
    <col min="12038" max="12287" width="9.140625" style="94"/>
    <col min="12288" max="12288" width="8.7109375" style="94" customWidth="1"/>
    <col min="12289" max="12289" width="31.5703125" style="94" customWidth="1"/>
    <col min="12290" max="12290" width="13.85546875" style="94" customWidth="1"/>
    <col min="12291" max="12291" width="19.140625" style="94" customWidth="1"/>
    <col min="12292" max="12292" width="17.5703125" style="94" customWidth="1"/>
    <col min="12293" max="12293" width="14.7109375" style="94" customWidth="1"/>
    <col min="12294" max="12543" width="9.140625" style="94"/>
    <col min="12544" max="12544" width="8.7109375" style="94" customWidth="1"/>
    <col min="12545" max="12545" width="31.5703125" style="94" customWidth="1"/>
    <col min="12546" max="12546" width="13.85546875" style="94" customWidth="1"/>
    <col min="12547" max="12547" width="19.140625" style="94" customWidth="1"/>
    <col min="12548" max="12548" width="17.5703125" style="94" customWidth="1"/>
    <col min="12549" max="12549" width="14.7109375" style="94" customWidth="1"/>
    <col min="12550" max="12799" width="9.140625" style="94"/>
    <col min="12800" max="12800" width="8.7109375" style="94" customWidth="1"/>
    <col min="12801" max="12801" width="31.5703125" style="94" customWidth="1"/>
    <col min="12802" max="12802" width="13.85546875" style="94" customWidth="1"/>
    <col min="12803" max="12803" width="19.140625" style="94" customWidth="1"/>
    <col min="12804" max="12804" width="17.5703125" style="94" customWidth="1"/>
    <col min="12805" max="12805" width="14.7109375" style="94" customWidth="1"/>
    <col min="12806" max="13055" width="9.140625" style="94"/>
    <col min="13056" max="13056" width="8.7109375" style="94" customWidth="1"/>
    <col min="13057" max="13057" width="31.5703125" style="94" customWidth="1"/>
    <col min="13058" max="13058" width="13.85546875" style="94" customWidth="1"/>
    <col min="13059" max="13059" width="19.140625" style="94" customWidth="1"/>
    <col min="13060" max="13060" width="17.5703125" style="94" customWidth="1"/>
    <col min="13061" max="13061" width="14.7109375" style="94" customWidth="1"/>
    <col min="13062" max="13311" width="9.140625" style="94"/>
    <col min="13312" max="13312" width="8.7109375" style="94" customWidth="1"/>
    <col min="13313" max="13313" width="31.5703125" style="94" customWidth="1"/>
    <col min="13314" max="13314" width="13.85546875" style="94" customWidth="1"/>
    <col min="13315" max="13315" width="19.140625" style="94" customWidth="1"/>
    <col min="13316" max="13316" width="17.5703125" style="94" customWidth="1"/>
    <col min="13317" max="13317" width="14.7109375" style="94" customWidth="1"/>
    <col min="13318" max="13567" width="9.140625" style="94"/>
    <col min="13568" max="13568" width="8.7109375" style="94" customWidth="1"/>
    <col min="13569" max="13569" width="31.5703125" style="94" customWidth="1"/>
    <col min="13570" max="13570" width="13.85546875" style="94" customWidth="1"/>
    <col min="13571" max="13571" width="19.140625" style="94" customWidth="1"/>
    <col min="13572" max="13572" width="17.5703125" style="94" customWidth="1"/>
    <col min="13573" max="13573" width="14.7109375" style="94" customWidth="1"/>
    <col min="13574" max="13823" width="9.140625" style="94"/>
    <col min="13824" max="13824" width="8.7109375" style="94" customWidth="1"/>
    <col min="13825" max="13825" width="31.5703125" style="94" customWidth="1"/>
    <col min="13826" max="13826" width="13.85546875" style="94" customWidth="1"/>
    <col min="13827" max="13827" width="19.140625" style="94" customWidth="1"/>
    <col min="13828" max="13828" width="17.5703125" style="94" customWidth="1"/>
    <col min="13829" max="13829" width="14.7109375" style="94" customWidth="1"/>
    <col min="13830" max="14079" width="9.140625" style="94"/>
    <col min="14080" max="14080" width="8.7109375" style="94" customWidth="1"/>
    <col min="14081" max="14081" width="31.5703125" style="94" customWidth="1"/>
    <col min="14082" max="14082" width="13.85546875" style="94" customWidth="1"/>
    <col min="14083" max="14083" width="19.140625" style="94" customWidth="1"/>
    <col min="14084" max="14084" width="17.5703125" style="94" customWidth="1"/>
    <col min="14085" max="14085" width="14.7109375" style="94" customWidth="1"/>
    <col min="14086" max="14335" width="9.140625" style="94"/>
    <col min="14336" max="14336" width="8.7109375" style="94" customWidth="1"/>
    <col min="14337" max="14337" width="31.5703125" style="94" customWidth="1"/>
    <col min="14338" max="14338" width="13.85546875" style="94" customWidth="1"/>
    <col min="14339" max="14339" width="19.140625" style="94" customWidth="1"/>
    <col min="14340" max="14340" width="17.5703125" style="94" customWidth="1"/>
    <col min="14341" max="14341" width="14.7109375" style="94" customWidth="1"/>
    <col min="14342" max="14591" width="9.140625" style="94"/>
    <col min="14592" max="14592" width="8.7109375" style="94" customWidth="1"/>
    <col min="14593" max="14593" width="31.5703125" style="94" customWidth="1"/>
    <col min="14594" max="14594" width="13.85546875" style="94" customWidth="1"/>
    <col min="14595" max="14595" width="19.140625" style="94" customWidth="1"/>
    <col min="14596" max="14596" width="17.5703125" style="94" customWidth="1"/>
    <col min="14597" max="14597" width="14.7109375" style="94" customWidth="1"/>
    <col min="14598" max="14847" width="9.140625" style="94"/>
    <col min="14848" max="14848" width="8.7109375" style="94" customWidth="1"/>
    <col min="14849" max="14849" width="31.5703125" style="94" customWidth="1"/>
    <col min="14850" max="14850" width="13.85546875" style="94" customWidth="1"/>
    <col min="14851" max="14851" width="19.140625" style="94" customWidth="1"/>
    <col min="14852" max="14852" width="17.5703125" style="94" customWidth="1"/>
    <col min="14853" max="14853" width="14.7109375" style="94" customWidth="1"/>
    <col min="14854" max="15103" width="9.140625" style="94"/>
    <col min="15104" max="15104" width="8.7109375" style="94" customWidth="1"/>
    <col min="15105" max="15105" width="31.5703125" style="94" customWidth="1"/>
    <col min="15106" max="15106" width="13.85546875" style="94" customWidth="1"/>
    <col min="15107" max="15107" width="19.140625" style="94" customWidth="1"/>
    <col min="15108" max="15108" width="17.5703125" style="94" customWidth="1"/>
    <col min="15109" max="15109" width="14.7109375" style="94" customWidth="1"/>
    <col min="15110" max="15359" width="9.140625" style="94"/>
    <col min="15360" max="15360" width="8.7109375" style="94" customWidth="1"/>
    <col min="15361" max="15361" width="31.5703125" style="94" customWidth="1"/>
    <col min="15362" max="15362" width="13.85546875" style="94" customWidth="1"/>
    <col min="15363" max="15363" width="19.140625" style="94" customWidth="1"/>
    <col min="15364" max="15364" width="17.5703125" style="94" customWidth="1"/>
    <col min="15365" max="15365" width="14.7109375" style="94" customWidth="1"/>
    <col min="15366" max="15615" width="9.140625" style="94"/>
    <col min="15616" max="15616" width="8.7109375" style="94" customWidth="1"/>
    <col min="15617" max="15617" width="31.5703125" style="94" customWidth="1"/>
    <col min="15618" max="15618" width="13.85546875" style="94" customWidth="1"/>
    <col min="15619" max="15619" width="19.140625" style="94" customWidth="1"/>
    <col min="15620" max="15620" width="17.5703125" style="94" customWidth="1"/>
    <col min="15621" max="15621" width="14.7109375" style="94" customWidth="1"/>
    <col min="15622" max="15871" width="9.140625" style="94"/>
    <col min="15872" max="15872" width="8.7109375" style="94" customWidth="1"/>
    <col min="15873" max="15873" width="31.5703125" style="94" customWidth="1"/>
    <col min="15874" max="15874" width="13.85546875" style="94" customWidth="1"/>
    <col min="15875" max="15875" width="19.140625" style="94" customWidth="1"/>
    <col min="15876" max="15876" width="17.5703125" style="94" customWidth="1"/>
    <col min="15877" max="15877" width="14.7109375" style="94" customWidth="1"/>
    <col min="15878" max="16127" width="9.140625" style="94"/>
    <col min="16128" max="16128" width="8.7109375" style="94" customWidth="1"/>
    <col min="16129" max="16129" width="31.5703125" style="94" customWidth="1"/>
    <col min="16130" max="16130" width="13.85546875" style="94" customWidth="1"/>
    <col min="16131" max="16131" width="19.140625" style="94" customWidth="1"/>
    <col min="16132" max="16132" width="17.5703125" style="94" customWidth="1"/>
    <col min="16133" max="16133" width="14.7109375" style="94" customWidth="1"/>
    <col min="16134" max="16384" width="9.140625" style="94"/>
  </cols>
  <sheetData>
    <row r="1" spans="1:5" ht="23.25" customHeight="1" x14ac:dyDescent="0.25">
      <c r="E1" s="127"/>
    </row>
    <row r="2" spans="1:5" x14ac:dyDescent="0.25">
      <c r="A2" s="94" t="s">
        <v>229</v>
      </c>
    </row>
    <row r="3" spans="1:5" ht="15.75" customHeight="1" x14ac:dyDescent="0.25">
      <c r="B3" s="120" t="s">
        <v>283</v>
      </c>
    </row>
    <row r="4" spans="1:5" x14ac:dyDescent="0.25">
      <c r="B4" s="120" t="s">
        <v>230</v>
      </c>
      <c r="C4" s="129"/>
      <c r="D4" s="120"/>
    </row>
    <row r="5" spans="1:5" x14ac:dyDescent="0.25">
      <c r="B5" s="120" t="s">
        <v>231</v>
      </c>
      <c r="C5" s="129"/>
      <c r="D5" s="120"/>
    </row>
    <row r="6" spans="1:5" ht="26.25" customHeight="1" x14ac:dyDescent="0.25">
      <c r="A6" s="119" t="s">
        <v>232</v>
      </c>
      <c r="E6" s="120" t="s">
        <v>233</v>
      </c>
    </row>
    <row r="8" spans="1:5" ht="28.5" customHeight="1" x14ac:dyDescent="0.25">
      <c r="A8" s="214" t="s">
        <v>284</v>
      </c>
      <c r="B8" s="214"/>
      <c r="C8" s="214"/>
      <c r="D8" s="214"/>
      <c r="E8" s="214"/>
    </row>
    <row r="9" spans="1:5" ht="30" customHeight="1" x14ac:dyDescent="0.25">
      <c r="A9" s="214" t="s">
        <v>234</v>
      </c>
      <c r="B9" s="214"/>
      <c r="C9" s="214"/>
      <c r="D9" s="214"/>
      <c r="E9" s="214"/>
    </row>
    <row r="10" spans="1:5" ht="30" customHeight="1" x14ac:dyDescent="0.25">
      <c r="A10" s="214" t="s">
        <v>235</v>
      </c>
      <c r="B10" s="214"/>
      <c r="C10" s="214"/>
      <c r="D10" s="214"/>
      <c r="E10" s="214"/>
    </row>
    <row r="11" spans="1:5" ht="30" customHeight="1" x14ac:dyDescent="0.25">
      <c r="A11" s="214" t="s">
        <v>236</v>
      </c>
      <c r="B11" s="214"/>
      <c r="C11" s="214"/>
      <c r="D11" s="214"/>
      <c r="E11" s="214"/>
    </row>
    <row r="12" spans="1:5" ht="29.25" customHeight="1" x14ac:dyDescent="0.25">
      <c r="A12" s="214" t="s">
        <v>237</v>
      </c>
      <c r="B12" s="214"/>
      <c r="C12" s="214"/>
      <c r="D12" s="214"/>
      <c r="E12" s="214"/>
    </row>
    <row r="13" spans="1:5" ht="28.5" customHeight="1" x14ac:dyDescent="0.25">
      <c r="A13" s="214" t="s">
        <v>238</v>
      </c>
      <c r="B13" s="214"/>
      <c r="C13" s="214"/>
      <c r="D13" s="214"/>
      <c r="E13" s="214"/>
    </row>
    <row r="14" spans="1:5" ht="15.75" customHeight="1" x14ac:dyDescent="0.25"/>
    <row r="15" spans="1:5" ht="135" x14ac:dyDescent="0.25">
      <c r="A15" s="123" t="s">
        <v>2</v>
      </c>
      <c r="B15" s="124" t="s">
        <v>240</v>
      </c>
      <c r="C15" s="124" t="s">
        <v>0</v>
      </c>
      <c r="D15" s="124" t="s">
        <v>239</v>
      </c>
      <c r="E15" s="124" t="s">
        <v>1</v>
      </c>
    </row>
    <row r="16" spans="1:5" s="103" customFormat="1" ht="14.25" x14ac:dyDescent="0.2">
      <c r="A16" s="130" t="s">
        <v>8</v>
      </c>
      <c r="B16" s="131"/>
      <c r="C16" s="131"/>
      <c r="D16" s="131"/>
      <c r="E16" s="131"/>
    </row>
    <row r="17" spans="1:5" x14ac:dyDescent="0.25">
      <c r="A17" s="125" t="s">
        <v>52</v>
      </c>
      <c r="B17" s="128" t="s">
        <v>21</v>
      </c>
      <c r="C17" s="124" t="s">
        <v>11</v>
      </c>
      <c r="D17" s="128">
        <v>0.13</v>
      </c>
      <c r="E17" s="128">
        <v>4249.6000000000004</v>
      </c>
    </row>
    <row r="18" spans="1:5" s="103" customFormat="1" ht="28.5" x14ac:dyDescent="0.2">
      <c r="A18" s="130" t="s">
        <v>241</v>
      </c>
      <c r="B18" s="131"/>
      <c r="C18" s="131"/>
      <c r="D18" s="131"/>
      <c r="E18" s="131"/>
    </row>
    <row r="19" spans="1:5" ht="30" x14ac:dyDescent="0.25">
      <c r="A19" s="125" t="s">
        <v>243</v>
      </c>
      <c r="B19" s="128">
        <v>0.04</v>
      </c>
      <c r="C19" s="124" t="s">
        <v>17</v>
      </c>
      <c r="D19" s="128">
        <f>E19/B19</f>
        <v>6390.5</v>
      </c>
      <c r="E19" s="128">
        <v>255.62</v>
      </c>
    </row>
    <row r="20" spans="1:5" ht="30" x14ac:dyDescent="0.25">
      <c r="A20" s="125" t="s">
        <v>244</v>
      </c>
      <c r="B20" s="128">
        <v>1</v>
      </c>
      <c r="C20" s="124" t="s">
        <v>13</v>
      </c>
      <c r="D20" s="128">
        <f t="shared" ref="D20:D75" si="0">E20/B20</f>
        <v>890.19</v>
      </c>
      <c r="E20" s="128">
        <v>890.19</v>
      </c>
    </row>
    <row r="21" spans="1:5" x14ac:dyDescent="0.25">
      <c r="A21" s="125" t="s">
        <v>245</v>
      </c>
      <c r="B21" s="128">
        <v>1</v>
      </c>
      <c r="C21" s="124" t="s">
        <v>13</v>
      </c>
      <c r="D21" s="128">
        <f t="shared" si="0"/>
        <v>2725.59</v>
      </c>
      <c r="E21" s="128">
        <v>2725.59</v>
      </c>
    </row>
    <row r="22" spans="1:5" ht="30" x14ac:dyDescent="0.25">
      <c r="A22" s="125" t="s">
        <v>246</v>
      </c>
      <c r="B22" s="128" t="s">
        <v>225</v>
      </c>
      <c r="C22" s="124" t="s">
        <v>12</v>
      </c>
      <c r="D22" s="128">
        <f>E22</f>
        <v>171618.3</v>
      </c>
      <c r="E22" s="128">
        <v>171618.3</v>
      </c>
    </row>
    <row r="23" spans="1:5" x14ac:dyDescent="0.25">
      <c r="A23" s="125" t="s">
        <v>247</v>
      </c>
      <c r="B23" s="128" t="s">
        <v>225</v>
      </c>
      <c r="C23" s="124" t="s">
        <v>12</v>
      </c>
      <c r="D23" s="128">
        <f t="shared" ref="D23:D29" si="1">E23</f>
        <v>1907.01</v>
      </c>
      <c r="E23" s="128">
        <v>1907.01</v>
      </c>
    </row>
    <row r="24" spans="1:5" ht="30" x14ac:dyDescent="0.25">
      <c r="A24" s="125" t="s">
        <v>248</v>
      </c>
      <c r="B24" s="128" t="s">
        <v>22</v>
      </c>
      <c r="C24" s="124" t="s">
        <v>11</v>
      </c>
      <c r="D24" s="128">
        <f t="shared" si="1"/>
        <v>1488.32</v>
      </c>
      <c r="E24" s="128">
        <v>1488.32</v>
      </c>
    </row>
    <row r="25" spans="1:5" s="103" customFormat="1" ht="28.5" x14ac:dyDescent="0.2">
      <c r="A25" s="130" t="s">
        <v>90</v>
      </c>
      <c r="B25" s="131"/>
      <c r="C25" s="131"/>
      <c r="D25" s="128"/>
      <c r="E25" s="131"/>
    </row>
    <row r="26" spans="1:5" ht="30" x14ac:dyDescent="0.25">
      <c r="A26" s="125" t="s">
        <v>171</v>
      </c>
      <c r="B26" s="128" t="s">
        <v>22</v>
      </c>
      <c r="C26" s="124" t="s">
        <v>11</v>
      </c>
      <c r="D26" s="128">
        <f t="shared" si="1"/>
        <v>21362.87</v>
      </c>
      <c r="E26" s="128">
        <v>21362.87</v>
      </c>
    </row>
    <row r="27" spans="1:5" s="103" customFormat="1" x14ac:dyDescent="0.2">
      <c r="A27" s="130" t="s">
        <v>172</v>
      </c>
      <c r="B27" s="131"/>
      <c r="C27" s="131"/>
      <c r="D27" s="128"/>
      <c r="E27" s="131"/>
    </row>
    <row r="28" spans="1:5" x14ac:dyDescent="0.25">
      <c r="A28" s="125" t="s">
        <v>249</v>
      </c>
      <c r="B28" s="128" t="s">
        <v>223</v>
      </c>
      <c r="C28" s="124" t="s">
        <v>11</v>
      </c>
      <c r="D28" s="128">
        <f t="shared" si="1"/>
        <v>21150</v>
      </c>
      <c r="E28" s="128">
        <v>21150</v>
      </c>
    </row>
    <row r="29" spans="1:5" x14ac:dyDescent="0.25">
      <c r="A29" s="125" t="s">
        <v>173</v>
      </c>
      <c r="B29" s="128" t="s">
        <v>223</v>
      </c>
      <c r="C29" s="124" t="s">
        <v>250</v>
      </c>
      <c r="D29" s="128">
        <f t="shared" si="1"/>
        <v>10200</v>
      </c>
      <c r="E29" s="128">
        <v>10200</v>
      </c>
    </row>
    <row r="30" spans="1:5" s="103" customFormat="1" ht="28.5" x14ac:dyDescent="0.2">
      <c r="A30" s="130" t="s">
        <v>251</v>
      </c>
      <c r="B30" s="131"/>
      <c r="C30" s="131"/>
      <c r="D30" s="128"/>
      <c r="E30" s="131"/>
    </row>
    <row r="31" spans="1:5" x14ac:dyDescent="0.25">
      <c r="A31" s="125" t="s">
        <v>132</v>
      </c>
      <c r="B31" s="128">
        <v>1</v>
      </c>
      <c r="C31" s="124" t="s">
        <v>13</v>
      </c>
      <c r="D31" s="128">
        <f t="shared" si="0"/>
        <v>651.52</v>
      </c>
      <c r="E31" s="128">
        <v>651.52</v>
      </c>
    </row>
    <row r="32" spans="1:5" ht="30" x14ac:dyDescent="0.25">
      <c r="A32" s="125" t="s">
        <v>123</v>
      </c>
      <c r="B32" s="128">
        <v>7.4999999999999997E-2</v>
      </c>
      <c r="C32" s="124" t="s">
        <v>124</v>
      </c>
      <c r="D32" s="128">
        <f t="shared" si="0"/>
        <v>21679.066666666669</v>
      </c>
      <c r="E32" s="128">
        <v>1625.93</v>
      </c>
    </row>
    <row r="33" spans="1:5" ht="30" x14ac:dyDescent="0.25">
      <c r="A33" s="125" t="s">
        <v>252</v>
      </c>
      <c r="B33" s="128">
        <v>1</v>
      </c>
      <c r="C33" s="124" t="s">
        <v>13</v>
      </c>
      <c r="D33" s="128">
        <f t="shared" si="0"/>
        <v>303.61</v>
      </c>
      <c r="E33" s="128">
        <v>303.61</v>
      </c>
    </row>
    <row r="34" spans="1:5" x14ac:dyDescent="0.25">
      <c r="A34" s="125" t="s">
        <v>253</v>
      </c>
      <c r="B34" s="128">
        <v>1</v>
      </c>
      <c r="C34" s="124" t="s">
        <v>13</v>
      </c>
      <c r="D34" s="128">
        <f t="shared" si="0"/>
        <v>454.52</v>
      </c>
      <c r="E34" s="128">
        <v>454.52</v>
      </c>
    </row>
    <row r="35" spans="1:5" ht="30" x14ac:dyDescent="0.25">
      <c r="A35" s="125" t="s">
        <v>121</v>
      </c>
      <c r="B35" s="128">
        <v>1</v>
      </c>
      <c r="C35" s="124" t="s">
        <v>122</v>
      </c>
      <c r="D35" s="128">
        <f t="shared" si="0"/>
        <v>243.61</v>
      </c>
      <c r="E35" s="128">
        <v>243.61</v>
      </c>
    </row>
    <row r="36" spans="1:5" x14ac:dyDescent="0.25">
      <c r="A36" s="125" t="s">
        <v>71</v>
      </c>
      <c r="B36" s="128">
        <v>2</v>
      </c>
      <c r="C36" s="124" t="s">
        <v>72</v>
      </c>
      <c r="D36" s="128">
        <f t="shared" si="0"/>
        <v>91.4</v>
      </c>
      <c r="E36" s="128">
        <v>182.8</v>
      </c>
    </row>
    <row r="37" spans="1:5" x14ac:dyDescent="0.25">
      <c r="A37" s="125" t="s">
        <v>107</v>
      </c>
      <c r="B37" s="128">
        <v>1</v>
      </c>
      <c r="C37" s="124" t="s">
        <v>15</v>
      </c>
      <c r="D37" s="128">
        <f t="shared" si="0"/>
        <v>812.33</v>
      </c>
      <c r="E37" s="128">
        <v>812.33</v>
      </c>
    </row>
    <row r="38" spans="1:5" ht="30" x14ac:dyDescent="0.25">
      <c r="A38" s="125" t="s">
        <v>254</v>
      </c>
      <c r="B38" s="128">
        <v>0.1</v>
      </c>
      <c r="C38" s="124" t="s">
        <v>16</v>
      </c>
      <c r="D38" s="128">
        <f t="shared" si="0"/>
        <v>3637.6</v>
      </c>
      <c r="E38" s="128">
        <v>363.76</v>
      </c>
    </row>
    <row r="39" spans="1:5" ht="30" x14ac:dyDescent="0.25">
      <c r="A39" s="125" t="s">
        <v>126</v>
      </c>
      <c r="B39" s="128">
        <v>0.1</v>
      </c>
      <c r="C39" s="124" t="s">
        <v>16</v>
      </c>
      <c r="D39" s="128">
        <f t="shared" si="0"/>
        <v>1791.3</v>
      </c>
      <c r="E39" s="128">
        <v>179.13</v>
      </c>
    </row>
    <row r="40" spans="1:5" x14ac:dyDescent="0.25">
      <c r="A40" s="125" t="s">
        <v>69</v>
      </c>
      <c r="B40" s="128">
        <v>0.1</v>
      </c>
      <c r="C40" s="124" t="s">
        <v>70</v>
      </c>
      <c r="D40" s="128">
        <f t="shared" si="0"/>
        <v>27277.8</v>
      </c>
      <c r="E40" s="128">
        <v>2727.78</v>
      </c>
    </row>
    <row r="41" spans="1:5" ht="30" x14ac:dyDescent="0.25">
      <c r="A41" s="125" t="s">
        <v>56</v>
      </c>
      <c r="B41" s="128">
        <v>3.62</v>
      </c>
      <c r="C41" s="124" t="s">
        <v>16</v>
      </c>
      <c r="D41" s="128">
        <f t="shared" si="0"/>
        <v>1805.2872928176796</v>
      </c>
      <c r="E41" s="128">
        <v>6535.14</v>
      </c>
    </row>
    <row r="42" spans="1:5" ht="30" x14ac:dyDescent="0.25">
      <c r="A42" s="125" t="s">
        <v>58</v>
      </c>
      <c r="B42" s="128">
        <v>1</v>
      </c>
      <c r="C42" s="124" t="s">
        <v>14</v>
      </c>
      <c r="D42" s="128">
        <f t="shared" si="0"/>
        <v>549.39</v>
      </c>
      <c r="E42" s="128">
        <v>549.39</v>
      </c>
    </row>
    <row r="43" spans="1:5" x14ac:dyDescent="0.25">
      <c r="A43" s="125" t="s">
        <v>84</v>
      </c>
      <c r="B43" s="128">
        <v>0.09</v>
      </c>
      <c r="C43" s="124" t="s">
        <v>15</v>
      </c>
      <c r="D43" s="128">
        <f t="shared" si="0"/>
        <v>15848.666666666668</v>
      </c>
      <c r="E43" s="128">
        <v>1426.38</v>
      </c>
    </row>
    <row r="44" spans="1:5" ht="30" x14ac:dyDescent="0.25">
      <c r="A44" s="125" t="s">
        <v>59</v>
      </c>
      <c r="B44" s="128">
        <v>4</v>
      </c>
      <c r="C44" s="124" t="s">
        <v>18</v>
      </c>
      <c r="D44" s="128">
        <f t="shared" si="0"/>
        <v>225.345</v>
      </c>
      <c r="E44" s="128">
        <v>901.38</v>
      </c>
    </row>
    <row r="45" spans="1:5" x14ac:dyDescent="0.25">
      <c r="A45" s="125" t="s">
        <v>73</v>
      </c>
      <c r="B45" s="128">
        <v>2</v>
      </c>
      <c r="C45" s="124" t="s">
        <v>72</v>
      </c>
      <c r="D45" s="128">
        <f t="shared" si="0"/>
        <v>73.41</v>
      </c>
      <c r="E45" s="128">
        <v>146.82</v>
      </c>
    </row>
    <row r="46" spans="1:5" x14ac:dyDescent="0.25">
      <c r="A46" s="125" t="s">
        <v>255</v>
      </c>
      <c r="B46" s="128">
        <v>1</v>
      </c>
      <c r="C46" s="124" t="s">
        <v>13</v>
      </c>
      <c r="D46" s="128">
        <f t="shared" si="0"/>
        <v>7308.67</v>
      </c>
      <c r="E46" s="128">
        <v>7308.67</v>
      </c>
    </row>
    <row r="47" spans="1:5" x14ac:dyDescent="0.25">
      <c r="A47" s="125" t="s">
        <v>79</v>
      </c>
      <c r="B47" s="128">
        <v>12993</v>
      </c>
      <c r="C47" s="124" t="s">
        <v>80</v>
      </c>
      <c r="D47" s="128">
        <f t="shared" si="0"/>
        <v>1.1732017240052335</v>
      </c>
      <c r="E47" s="128">
        <v>15243.41</v>
      </c>
    </row>
    <row r="48" spans="1:5" x14ac:dyDescent="0.25">
      <c r="A48" s="125" t="s">
        <v>256</v>
      </c>
      <c r="B48" s="128">
        <v>1</v>
      </c>
      <c r="C48" s="124" t="s">
        <v>72</v>
      </c>
      <c r="D48" s="128">
        <f t="shared" si="0"/>
        <v>1679.59</v>
      </c>
      <c r="E48" s="128">
        <v>1679.59</v>
      </c>
    </row>
    <row r="49" spans="1:5" ht="30" x14ac:dyDescent="0.25">
      <c r="A49" s="125" t="s">
        <v>257</v>
      </c>
      <c r="B49" s="128">
        <v>1</v>
      </c>
      <c r="C49" s="124" t="s">
        <v>19</v>
      </c>
      <c r="D49" s="128">
        <f t="shared" si="0"/>
        <v>716.63</v>
      </c>
      <c r="E49" s="128">
        <v>716.63</v>
      </c>
    </row>
    <row r="50" spans="1:5" ht="30" x14ac:dyDescent="0.25">
      <c r="A50" s="125" t="s">
        <v>258</v>
      </c>
      <c r="B50" s="128">
        <v>1</v>
      </c>
      <c r="C50" s="124" t="s">
        <v>19</v>
      </c>
      <c r="D50" s="128">
        <f t="shared" si="0"/>
        <v>604.44000000000005</v>
      </c>
      <c r="E50" s="128">
        <v>604.44000000000005</v>
      </c>
    </row>
    <row r="51" spans="1:5" x14ac:dyDescent="0.25">
      <c r="A51" s="125" t="s">
        <v>62</v>
      </c>
      <c r="B51" s="128">
        <v>33</v>
      </c>
      <c r="C51" s="124" t="s">
        <v>19</v>
      </c>
      <c r="D51" s="128">
        <f t="shared" si="0"/>
        <v>271.41181818181821</v>
      </c>
      <c r="E51" s="128">
        <v>8956.59</v>
      </c>
    </row>
    <row r="52" spans="1:5" s="103" customFormat="1" ht="28.5" x14ac:dyDescent="0.2">
      <c r="A52" s="130" t="s">
        <v>259</v>
      </c>
      <c r="B52" s="131"/>
      <c r="C52" s="131"/>
      <c r="D52" s="128"/>
      <c r="E52" s="131"/>
    </row>
    <row r="53" spans="1:5" x14ac:dyDescent="0.25">
      <c r="A53" s="125" t="s">
        <v>260</v>
      </c>
      <c r="B53" s="128">
        <v>2</v>
      </c>
      <c r="C53" s="124" t="s">
        <v>13</v>
      </c>
      <c r="D53" s="128">
        <f t="shared" si="0"/>
        <v>550.90499999999997</v>
      </c>
      <c r="E53" s="128">
        <v>1101.81</v>
      </c>
    </row>
    <row r="54" spans="1:5" x14ac:dyDescent="0.25">
      <c r="A54" s="125" t="s">
        <v>261</v>
      </c>
      <c r="B54" s="128">
        <v>1</v>
      </c>
      <c r="C54" s="124" t="s">
        <v>13</v>
      </c>
      <c r="D54" s="128">
        <f t="shared" si="0"/>
        <v>262.58</v>
      </c>
      <c r="E54" s="128">
        <v>262.58</v>
      </c>
    </row>
    <row r="55" spans="1:5" ht="30" x14ac:dyDescent="0.25">
      <c r="A55" s="125" t="s">
        <v>262</v>
      </c>
      <c r="B55" s="128">
        <v>0.2</v>
      </c>
      <c r="C55" s="124" t="s">
        <v>263</v>
      </c>
      <c r="D55" s="128">
        <f t="shared" si="0"/>
        <v>2584.25</v>
      </c>
      <c r="E55" s="128">
        <v>516.85</v>
      </c>
    </row>
    <row r="56" spans="1:5" x14ac:dyDescent="0.25">
      <c r="A56" s="125" t="s">
        <v>264</v>
      </c>
      <c r="B56" s="128">
        <v>0.01</v>
      </c>
      <c r="C56" s="124" t="s">
        <v>100</v>
      </c>
      <c r="D56" s="128">
        <f t="shared" si="0"/>
        <v>37302</v>
      </c>
      <c r="E56" s="128">
        <v>373.02</v>
      </c>
    </row>
    <row r="57" spans="1:5" x14ac:dyDescent="0.25">
      <c r="A57" s="125" t="s">
        <v>201</v>
      </c>
      <c r="B57" s="128">
        <v>0.16</v>
      </c>
      <c r="C57" s="124" t="s">
        <v>17</v>
      </c>
      <c r="D57" s="128">
        <f t="shared" si="0"/>
        <v>4000.3749999999995</v>
      </c>
      <c r="E57" s="128">
        <v>640.05999999999995</v>
      </c>
    </row>
    <row r="58" spans="1:5" ht="45" x14ac:dyDescent="0.25">
      <c r="A58" s="125" t="s">
        <v>127</v>
      </c>
      <c r="B58" s="128">
        <v>6.28</v>
      </c>
      <c r="C58" s="124" t="s">
        <v>12</v>
      </c>
      <c r="D58" s="128">
        <f t="shared" si="0"/>
        <v>464.38057324840764</v>
      </c>
      <c r="E58" s="128">
        <v>2916.31</v>
      </c>
    </row>
    <row r="59" spans="1:5" x14ac:dyDescent="0.25">
      <c r="A59" s="125" t="s">
        <v>265</v>
      </c>
      <c r="B59" s="128">
        <v>7.0000000000000001E-3</v>
      </c>
      <c r="C59" s="124" t="s">
        <v>100</v>
      </c>
      <c r="D59" s="128">
        <f t="shared" si="0"/>
        <v>19652.857142857141</v>
      </c>
      <c r="E59" s="128">
        <v>137.57</v>
      </c>
    </row>
    <row r="60" spans="1:5" ht="30" x14ac:dyDescent="0.25">
      <c r="A60" s="125" t="s">
        <v>128</v>
      </c>
      <c r="B60" s="128">
        <v>2.1999999999999999E-2</v>
      </c>
      <c r="C60" s="124" t="s">
        <v>15</v>
      </c>
      <c r="D60" s="128">
        <f t="shared" si="0"/>
        <v>49680.000000000007</v>
      </c>
      <c r="E60" s="128">
        <v>1092.96</v>
      </c>
    </row>
    <row r="61" spans="1:5" x14ac:dyDescent="0.25">
      <c r="A61" s="125" t="s">
        <v>266</v>
      </c>
      <c r="B61" s="128">
        <v>0.02</v>
      </c>
      <c r="C61" s="124" t="s">
        <v>17</v>
      </c>
      <c r="D61" s="128">
        <f t="shared" si="0"/>
        <v>58066.499999999993</v>
      </c>
      <c r="E61" s="128">
        <v>1161.33</v>
      </c>
    </row>
    <row r="62" spans="1:5" x14ac:dyDescent="0.25">
      <c r="A62" s="125" t="s">
        <v>267</v>
      </c>
      <c r="B62" s="128">
        <v>5.0000000000000001E-3</v>
      </c>
      <c r="C62" s="124" t="s">
        <v>100</v>
      </c>
      <c r="D62" s="128">
        <f t="shared" si="0"/>
        <v>15019.999999999998</v>
      </c>
      <c r="E62" s="128">
        <v>75.099999999999994</v>
      </c>
    </row>
    <row r="63" spans="1:5" x14ac:dyDescent="0.25">
      <c r="A63" s="125" t="s">
        <v>268</v>
      </c>
      <c r="B63" s="128">
        <v>0.01</v>
      </c>
      <c r="C63" s="124" t="s">
        <v>17</v>
      </c>
      <c r="D63" s="128">
        <f t="shared" si="0"/>
        <v>38450</v>
      </c>
      <c r="E63" s="128">
        <v>384.5</v>
      </c>
    </row>
    <row r="64" spans="1:5" x14ac:dyDescent="0.25">
      <c r="A64" s="125" t="s">
        <v>269</v>
      </c>
      <c r="B64" s="128">
        <v>0.01</v>
      </c>
      <c r="C64" s="124" t="s">
        <v>270</v>
      </c>
      <c r="D64" s="128">
        <f t="shared" si="0"/>
        <v>101864</v>
      </c>
      <c r="E64" s="128">
        <v>1018.64</v>
      </c>
    </row>
    <row r="65" spans="1:5" x14ac:dyDescent="0.25">
      <c r="A65" s="125" t="s">
        <v>271</v>
      </c>
      <c r="B65" s="128">
        <v>0.182</v>
      </c>
      <c r="C65" s="124" t="s">
        <v>263</v>
      </c>
      <c r="D65" s="128">
        <f t="shared" si="0"/>
        <v>1398.901098901099</v>
      </c>
      <c r="E65" s="128">
        <v>254.6</v>
      </c>
    </row>
    <row r="66" spans="1:5" ht="30" x14ac:dyDescent="0.25">
      <c r="A66" s="125" t="s">
        <v>63</v>
      </c>
      <c r="B66" s="128">
        <v>1.81</v>
      </c>
      <c r="C66" s="124" t="s">
        <v>16</v>
      </c>
      <c r="D66" s="128">
        <f t="shared" si="0"/>
        <v>1849.8618784530386</v>
      </c>
      <c r="E66" s="128">
        <v>3348.25</v>
      </c>
    </row>
    <row r="67" spans="1:5" ht="30" x14ac:dyDescent="0.25">
      <c r="A67" s="125" t="s">
        <v>111</v>
      </c>
      <c r="B67" s="128">
        <v>1.81</v>
      </c>
      <c r="C67" s="124" t="s">
        <v>16</v>
      </c>
      <c r="D67" s="128">
        <f t="shared" si="0"/>
        <v>1834.331491712707</v>
      </c>
      <c r="E67" s="128">
        <v>3320.14</v>
      </c>
    </row>
    <row r="68" spans="1:5" ht="30" x14ac:dyDescent="0.25">
      <c r="A68" s="125" t="s">
        <v>272</v>
      </c>
      <c r="B68" s="128">
        <v>66</v>
      </c>
      <c r="C68" s="124" t="s">
        <v>186</v>
      </c>
      <c r="D68" s="128">
        <f t="shared" si="0"/>
        <v>72.226212121212129</v>
      </c>
      <c r="E68" s="128">
        <v>4766.93</v>
      </c>
    </row>
    <row r="69" spans="1:5" ht="30" x14ac:dyDescent="0.25">
      <c r="A69" s="125" t="s">
        <v>185</v>
      </c>
      <c r="B69" s="128">
        <v>60</v>
      </c>
      <c r="C69" s="124" t="s">
        <v>186</v>
      </c>
      <c r="D69" s="128">
        <f t="shared" si="0"/>
        <v>94.414500000000004</v>
      </c>
      <c r="E69" s="128">
        <v>5664.87</v>
      </c>
    </row>
    <row r="70" spans="1:5" ht="30" x14ac:dyDescent="0.25">
      <c r="A70" s="125" t="s">
        <v>189</v>
      </c>
      <c r="B70" s="128" t="s">
        <v>285</v>
      </c>
      <c r="C70" s="124" t="s">
        <v>16</v>
      </c>
      <c r="D70" s="128">
        <f>E70</f>
        <v>8222.25</v>
      </c>
      <c r="E70" s="128">
        <v>8222.25</v>
      </c>
    </row>
    <row r="71" spans="1:5" x14ac:dyDescent="0.25">
      <c r="A71" s="125" t="s">
        <v>273</v>
      </c>
      <c r="B71" s="128">
        <v>12</v>
      </c>
      <c r="C71" s="124" t="s">
        <v>274</v>
      </c>
      <c r="D71" s="128">
        <f t="shared" si="0"/>
        <v>239.53333333333333</v>
      </c>
      <c r="E71" s="128">
        <v>2874.4</v>
      </c>
    </row>
    <row r="72" spans="1:5" ht="30" x14ac:dyDescent="0.25">
      <c r="A72" s="125" t="s">
        <v>114</v>
      </c>
      <c r="B72" s="128">
        <v>0.02</v>
      </c>
      <c r="C72" s="124" t="s">
        <v>109</v>
      </c>
      <c r="D72" s="128">
        <f t="shared" si="0"/>
        <v>7408.4999999999991</v>
      </c>
      <c r="E72" s="128">
        <v>148.16999999999999</v>
      </c>
    </row>
    <row r="73" spans="1:5" ht="30" x14ac:dyDescent="0.25">
      <c r="A73" s="125" t="s">
        <v>115</v>
      </c>
      <c r="B73" s="128">
        <v>0.03</v>
      </c>
      <c r="C73" s="124" t="s">
        <v>109</v>
      </c>
      <c r="D73" s="128">
        <f t="shared" si="0"/>
        <v>33333.333333333336</v>
      </c>
      <c r="E73" s="128">
        <v>1000</v>
      </c>
    </row>
    <row r="74" spans="1:5" ht="30" x14ac:dyDescent="0.25">
      <c r="A74" s="125" t="s">
        <v>99</v>
      </c>
      <c r="B74" s="128">
        <v>1.2999999999999999E-2</v>
      </c>
      <c r="C74" s="124" t="s">
        <v>100</v>
      </c>
      <c r="D74" s="128">
        <f t="shared" si="0"/>
        <v>188021.5384615385</v>
      </c>
      <c r="E74" s="128">
        <v>2444.2800000000002</v>
      </c>
    </row>
    <row r="75" spans="1:5" ht="30" x14ac:dyDescent="0.25">
      <c r="A75" s="125" t="s">
        <v>190</v>
      </c>
      <c r="B75" s="128">
        <v>0.03</v>
      </c>
      <c r="C75" s="124" t="s">
        <v>17</v>
      </c>
      <c r="D75" s="128">
        <f t="shared" si="0"/>
        <v>47626</v>
      </c>
      <c r="E75" s="128">
        <v>1428.78</v>
      </c>
    </row>
    <row r="76" spans="1:5" x14ac:dyDescent="0.25">
      <c r="A76" s="125" t="s">
        <v>278</v>
      </c>
      <c r="B76" s="128">
        <v>1</v>
      </c>
      <c r="C76" s="124" t="s">
        <v>13</v>
      </c>
      <c r="D76" s="128">
        <f>E76</f>
        <v>1886.21</v>
      </c>
      <c r="E76" s="128">
        <v>1886.21</v>
      </c>
    </row>
    <row r="77" spans="1:5" s="103" customFormat="1" ht="28.5" x14ac:dyDescent="0.2">
      <c r="A77" s="130" t="s">
        <v>74</v>
      </c>
      <c r="B77" s="131"/>
      <c r="C77" s="131"/>
      <c r="D77" s="131"/>
      <c r="E77" s="131"/>
    </row>
    <row r="78" spans="1:5" ht="30" x14ac:dyDescent="0.25">
      <c r="A78" s="125" t="s">
        <v>75</v>
      </c>
      <c r="B78" s="128" t="s">
        <v>223</v>
      </c>
      <c r="C78" s="124" t="s">
        <v>11</v>
      </c>
      <c r="D78" s="128">
        <f>E78</f>
        <v>7744.22</v>
      </c>
      <c r="E78" s="128">
        <v>7744.22</v>
      </c>
    </row>
    <row r="79" spans="1:5" s="103" customFormat="1" x14ac:dyDescent="0.2">
      <c r="A79" s="130" t="s">
        <v>85</v>
      </c>
      <c r="B79" s="131"/>
      <c r="C79" s="131"/>
      <c r="D79" s="128"/>
      <c r="E79" s="131"/>
    </row>
    <row r="80" spans="1:5" x14ac:dyDescent="0.25">
      <c r="A80" s="125" t="s">
        <v>86</v>
      </c>
      <c r="B80" s="128" t="s">
        <v>223</v>
      </c>
      <c r="C80" s="124" t="s">
        <v>11</v>
      </c>
      <c r="D80" s="128">
        <f t="shared" ref="D80:D84" si="2">E80</f>
        <v>21600</v>
      </c>
      <c r="E80" s="128">
        <v>21600</v>
      </c>
    </row>
    <row r="81" spans="1:5" s="103" customFormat="1" ht="28.5" x14ac:dyDescent="0.2">
      <c r="A81" s="130" t="s">
        <v>275</v>
      </c>
      <c r="B81" s="131"/>
      <c r="C81" s="131"/>
      <c r="D81" s="128"/>
      <c r="E81" s="131"/>
    </row>
    <row r="82" spans="1:5" x14ac:dyDescent="0.25">
      <c r="A82" s="125" t="s">
        <v>276</v>
      </c>
      <c r="B82" s="128" t="s">
        <v>22</v>
      </c>
      <c r="C82" s="124" t="s">
        <v>11</v>
      </c>
      <c r="D82" s="128">
        <f t="shared" si="2"/>
        <v>5158.95</v>
      </c>
      <c r="E82" s="128">
        <v>5158.95</v>
      </c>
    </row>
    <row r="83" spans="1:5" s="103" customFormat="1" x14ac:dyDescent="0.2">
      <c r="A83" s="130" t="s">
        <v>277</v>
      </c>
      <c r="B83" s="131"/>
      <c r="C83" s="131"/>
      <c r="D83" s="128"/>
      <c r="E83" s="131"/>
    </row>
    <row r="84" spans="1:5" x14ac:dyDescent="0.25">
      <c r="A84" s="125" t="s">
        <v>242</v>
      </c>
      <c r="B84" s="128" t="s">
        <v>224</v>
      </c>
      <c r="C84" s="124" t="s">
        <v>11</v>
      </c>
      <c r="D84" s="128">
        <f t="shared" si="2"/>
        <v>17268.330000000002</v>
      </c>
      <c r="E84" s="128">
        <v>17268.330000000002</v>
      </c>
    </row>
    <row r="85" spans="1:5" s="1" customFormat="1" ht="14.25" x14ac:dyDescent="0.2">
      <c r="A85" s="37" t="s">
        <v>10</v>
      </c>
      <c r="B85" s="38"/>
      <c r="C85" s="38"/>
      <c r="D85" s="51"/>
      <c r="E85" s="52"/>
    </row>
    <row r="86" spans="1:5" s="1" customFormat="1" x14ac:dyDescent="0.2">
      <c r="A86" s="39" t="s">
        <v>66</v>
      </c>
      <c r="B86" s="40" t="s">
        <v>21</v>
      </c>
      <c r="C86" s="40" t="s">
        <v>11</v>
      </c>
      <c r="D86" s="53">
        <f>E86</f>
        <v>38427.20400000002</v>
      </c>
      <c r="E86" s="54">
        <f>SUM(E16:E84)*10%</f>
        <v>38427.20400000002</v>
      </c>
    </row>
    <row r="87" spans="1:5" s="103" customFormat="1" ht="14.25" x14ac:dyDescent="0.2">
      <c r="A87" s="132" t="s">
        <v>24</v>
      </c>
      <c r="B87" s="133"/>
      <c r="C87" s="134"/>
      <c r="D87" s="135"/>
      <c r="E87" s="133">
        <f>SUM(E16:E86)</f>
        <v>422699.24400000018</v>
      </c>
    </row>
    <row r="90" spans="1:5" ht="39.75" customHeight="1" x14ac:dyDescent="0.25">
      <c r="A90" s="214" t="s">
        <v>289</v>
      </c>
      <c r="B90" s="214"/>
      <c r="C90" s="214"/>
      <c r="D90" s="214"/>
      <c r="E90" s="214"/>
    </row>
    <row r="91" spans="1:5" ht="27.75" customHeight="1" x14ac:dyDescent="0.25">
      <c r="A91" s="214" t="s">
        <v>279</v>
      </c>
      <c r="B91" s="214"/>
      <c r="C91" s="214"/>
      <c r="D91" s="214"/>
      <c r="E91" s="214"/>
    </row>
    <row r="92" spans="1:5" ht="24" customHeight="1" x14ac:dyDescent="0.25">
      <c r="A92" s="214" t="s">
        <v>280</v>
      </c>
      <c r="B92" s="214"/>
      <c r="C92" s="214"/>
      <c r="D92" s="214"/>
      <c r="E92" s="214"/>
    </row>
    <row r="93" spans="1:5" ht="30.75" customHeight="1" x14ac:dyDescent="0.25">
      <c r="A93" s="214" t="s">
        <v>281</v>
      </c>
      <c r="B93" s="214"/>
      <c r="C93" s="214"/>
      <c r="D93" s="214"/>
      <c r="E93" s="214"/>
    </row>
    <row r="95" spans="1:5" ht="24.75" customHeight="1" x14ac:dyDescent="0.25"/>
    <row r="96" spans="1:5" ht="18.75" customHeight="1" x14ac:dyDescent="0.25">
      <c r="A96" s="121" t="s">
        <v>290</v>
      </c>
    </row>
    <row r="97" spans="1:4" ht="15.75" customHeight="1" x14ac:dyDescent="0.25">
      <c r="A97" s="122" t="s">
        <v>286</v>
      </c>
    </row>
    <row r="98" spans="1:4" ht="10.5" customHeight="1" x14ac:dyDescent="0.25">
      <c r="B98" s="120"/>
      <c r="D98" s="120" t="s">
        <v>26</v>
      </c>
    </row>
    <row r="100" spans="1:4" x14ac:dyDescent="0.25">
      <c r="A100" s="121" t="s">
        <v>282</v>
      </c>
    </row>
    <row r="101" spans="1:4" ht="10.5" customHeight="1" x14ac:dyDescent="0.25">
      <c r="B101" s="120"/>
      <c r="D101" s="120" t="s">
        <v>26</v>
      </c>
    </row>
    <row r="102" spans="1:4" ht="11.25" customHeight="1" x14ac:dyDescent="0.25"/>
  </sheetData>
  <mergeCells count="10">
    <mergeCell ref="A93:E93"/>
    <mergeCell ref="A90:E90"/>
    <mergeCell ref="A91:E91"/>
    <mergeCell ref="A92:E92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workbookViewId="0">
      <selection sqref="A1:XFD1048576"/>
    </sheetView>
  </sheetViews>
  <sheetFormatPr defaultColWidth="9.140625" defaultRowHeight="15" x14ac:dyDescent="0.25"/>
  <cols>
    <col min="1" max="1" width="12.5703125" style="93" customWidth="1"/>
    <col min="2" max="2" width="14.5703125" style="93" customWidth="1"/>
    <col min="3" max="3" width="19.5703125" style="93" customWidth="1"/>
    <col min="4" max="4" width="14.42578125" style="93" customWidth="1"/>
    <col min="5" max="5" width="18.28515625" style="93" customWidth="1"/>
    <col min="6" max="6" width="16.28515625" style="93" customWidth="1"/>
    <col min="7" max="16384" width="9.140625" style="93"/>
  </cols>
  <sheetData>
    <row r="1" spans="1:19" s="59" customFormat="1" ht="35.25" customHeight="1" x14ac:dyDescent="0.3">
      <c r="A1" s="197" t="s">
        <v>291</v>
      </c>
      <c r="B1" s="197"/>
      <c r="C1" s="197"/>
      <c r="D1" s="197"/>
      <c r="E1" s="197"/>
      <c r="F1" s="197"/>
    </row>
    <row r="2" spans="1:19" s="59" customFormat="1" x14ac:dyDescent="0.25">
      <c r="A2" s="66"/>
      <c r="B2" s="66"/>
      <c r="C2" s="66"/>
      <c r="D2" s="66"/>
      <c r="E2" s="66"/>
      <c r="F2" s="66"/>
    </row>
    <row r="3" spans="1:19" s="59" customFormat="1" ht="19.5" customHeight="1" x14ac:dyDescent="0.25">
      <c r="A3" s="67" t="s">
        <v>292</v>
      </c>
      <c r="B3" s="67"/>
      <c r="C3" s="67"/>
      <c r="D3" s="67"/>
      <c r="E3" s="67"/>
      <c r="F3" s="68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</row>
    <row r="4" spans="1:19" s="59" customFormat="1" ht="19.5" customHeight="1" x14ac:dyDescent="0.25">
      <c r="A4" s="67"/>
      <c r="B4" s="67"/>
      <c r="C4" s="67"/>
      <c r="D4" s="67"/>
      <c r="E4" s="67"/>
      <c r="F4" s="68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</row>
    <row r="5" spans="1:19" s="59" customFormat="1" ht="36.75" customHeight="1" x14ac:dyDescent="0.25">
      <c r="A5" s="198" t="s">
        <v>140</v>
      </c>
      <c r="B5" s="198"/>
      <c r="C5" s="198"/>
      <c r="D5" s="198"/>
      <c r="E5" s="198"/>
      <c r="F5" s="198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</row>
    <row r="6" spans="1:19" s="79" customFormat="1" ht="27.75" customHeight="1" x14ac:dyDescent="0.25">
      <c r="A6" s="113" t="s">
        <v>141</v>
      </c>
      <c r="B6" s="113">
        <v>4</v>
      </c>
      <c r="C6" s="113" t="s">
        <v>142</v>
      </c>
      <c r="D6" s="136">
        <v>2724.1</v>
      </c>
      <c r="E6" s="113" t="s">
        <v>143</v>
      </c>
      <c r="F6" s="115">
        <v>1246.2</v>
      </c>
      <c r="G6" s="70"/>
      <c r="H6" s="72"/>
      <c r="I6" s="73"/>
      <c r="J6" s="74"/>
      <c r="K6" s="137"/>
      <c r="L6" s="76"/>
      <c r="M6" s="76"/>
      <c r="N6" s="76"/>
      <c r="O6" s="76"/>
      <c r="P6" s="77"/>
      <c r="Q6" s="199"/>
      <c r="R6" s="200"/>
      <c r="S6" s="78"/>
    </row>
    <row r="7" spans="1:19" s="81" customFormat="1" ht="32.25" customHeight="1" x14ac:dyDescent="0.25">
      <c r="A7" s="113" t="s">
        <v>144</v>
      </c>
      <c r="B7" s="113">
        <v>3</v>
      </c>
      <c r="C7" s="113" t="s">
        <v>145</v>
      </c>
      <c r="D7" s="136">
        <v>0</v>
      </c>
      <c r="E7" s="113" t="s">
        <v>146</v>
      </c>
      <c r="F7" s="115">
        <v>830.8</v>
      </c>
      <c r="G7" s="70"/>
      <c r="H7" s="72"/>
      <c r="I7" s="73"/>
      <c r="J7" s="74"/>
      <c r="K7" s="137"/>
      <c r="L7" s="76"/>
      <c r="M7" s="76"/>
      <c r="N7" s="76"/>
      <c r="O7" s="76"/>
      <c r="P7" s="77"/>
      <c r="Q7" s="199"/>
      <c r="R7" s="201"/>
      <c r="S7" s="80"/>
    </row>
    <row r="8" spans="1:19" s="81" customFormat="1" ht="46.5" customHeight="1" x14ac:dyDescent="0.25">
      <c r="A8" s="113" t="s">
        <v>147</v>
      </c>
      <c r="B8" s="113">
        <v>48</v>
      </c>
      <c r="C8" s="113" t="s">
        <v>148</v>
      </c>
      <c r="D8" s="115">
        <v>308.5</v>
      </c>
      <c r="E8" s="113" t="s">
        <v>149</v>
      </c>
      <c r="F8" s="115">
        <v>672.9</v>
      </c>
      <c r="G8" s="70"/>
      <c r="H8" s="72"/>
      <c r="I8" s="73"/>
      <c r="J8" s="74"/>
      <c r="K8" s="137"/>
      <c r="L8" s="76"/>
      <c r="M8" s="76"/>
      <c r="N8" s="76"/>
      <c r="O8" s="76"/>
      <c r="P8" s="77"/>
      <c r="Q8" s="199"/>
      <c r="R8" s="200"/>
      <c r="S8" s="80"/>
    </row>
    <row r="9" spans="1:19" s="81" customFormat="1" ht="33.75" customHeight="1" x14ac:dyDescent="0.25">
      <c r="A9" s="71"/>
      <c r="B9" s="74"/>
      <c r="C9" s="71"/>
      <c r="D9" s="82"/>
      <c r="E9" s="74"/>
      <c r="F9" s="83"/>
      <c r="G9" s="70"/>
      <c r="H9" s="72"/>
      <c r="I9" s="73"/>
      <c r="J9" s="74"/>
      <c r="K9" s="137"/>
      <c r="L9" s="76"/>
      <c r="M9" s="76"/>
      <c r="N9" s="76"/>
      <c r="O9" s="76"/>
      <c r="P9" s="70"/>
      <c r="Q9" s="137"/>
      <c r="R9" s="138"/>
      <c r="S9" s="70"/>
    </row>
    <row r="10" spans="1:19" s="87" customFormat="1" ht="15" customHeight="1" thickBot="1" x14ac:dyDescent="0.3">
      <c r="A10" s="85"/>
      <c r="B10" s="85"/>
      <c r="C10" s="85"/>
      <c r="D10" s="85"/>
      <c r="E10" s="85"/>
      <c r="F10" s="13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</row>
    <row r="11" spans="1:19" s="87" customFormat="1" ht="30" customHeight="1" x14ac:dyDescent="0.25">
      <c r="A11" s="202" t="s">
        <v>150</v>
      </c>
      <c r="B11" s="203"/>
      <c r="C11" s="203"/>
      <c r="D11" s="203"/>
      <c r="E11" s="204"/>
      <c r="F11" s="88" t="s">
        <v>151</v>
      </c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</row>
    <row r="12" spans="1:19" s="110" customFormat="1" ht="30" customHeight="1" x14ac:dyDescent="0.25">
      <c r="A12" s="205" t="s">
        <v>152</v>
      </c>
      <c r="B12" s="206"/>
      <c r="C12" s="206"/>
      <c r="D12" s="206"/>
      <c r="E12" s="207"/>
      <c r="F12" s="108">
        <v>223826.83599999989</v>
      </c>
      <c r="G12" s="109"/>
    </row>
    <row r="13" spans="1:19" s="110" customFormat="1" ht="30" customHeight="1" x14ac:dyDescent="0.25">
      <c r="A13" s="205" t="s">
        <v>153</v>
      </c>
      <c r="B13" s="206"/>
      <c r="C13" s="206"/>
      <c r="D13" s="206"/>
      <c r="E13" s="207"/>
      <c r="F13" s="108">
        <v>173057.83000000007</v>
      </c>
    </row>
    <row r="14" spans="1:19" s="110" customFormat="1" ht="30" customHeight="1" x14ac:dyDescent="0.25">
      <c r="A14" s="205" t="s">
        <v>154</v>
      </c>
      <c r="B14" s="206"/>
      <c r="C14" s="206"/>
      <c r="D14" s="206"/>
      <c r="E14" s="207"/>
      <c r="F14" s="111">
        <f>SUM(F15:F17)</f>
        <v>532123.15999999992</v>
      </c>
    </row>
    <row r="15" spans="1:19" s="87" customFormat="1" ht="27.75" customHeight="1" x14ac:dyDescent="0.25">
      <c r="A15" s="194" t="s">
        <v>155</v>
      </c>
      <c r="B15" s="195"/>
      <c r="C15" s="195"/>
      <c r="D15" s="195"/>
      <c r="E15" s="196"/>
      <c r="F15" s="107">
        <f>424960.98-17249.65+1426.83</f>
        <v>409138.16</v>
      </c>
    </row>
    <row r="16" spans="1:19" s="87" customFormat="1" ht="24.75" hidden="1" customHeight="1" x14ac:dyDescent="0.25">
      <c r="A16" s="194" t="s">
        <v>156</v>
      </c>
      <c r="B16" s="195"/>
      <c r="C16" s="195"/>
      <c r="D16" s="195"/>
      <c r="E16" s="196"/>
      <c r="F16" s="107"/>
    </row>
    <row r="17" spans="1:19" s="87" customFormat="1" ht="30" customHeight="1" x14ac:dyDescent="0.25">
      <c r="A17" s="194" t="s">
        <v>157</v>
      </c>
      <c r="B17" s="195"/>
      <c r="C17" s="195"/>
      <c r="D17" s="195"/>
      <c r="E17" s="196"/>
      <c r="F17" s="107">
        <v>122985</v>
      </c>
    </row>
    <row r="18" spans="1:19" s="110" customFormat="1" ht="30" customHeight="1" x14ac:dyDescent="0.25">
      <c r="A18" s="205" t="s">
        <v>158</v>
      </c>
      <c r="B18" s="206"/>
      <c r="C18" s="206"/>
      <c r="D18" s="206"/>
      <c r="E18" s="207"/>
      <c r="F18" s="111">
        <f>SUM(F19:F21)</f>
        <v>565267.28</v>
      </c>
    </row>
    <row r="19" spans="1:19" s="87" customFormat="1" ht="29.25" customHeight="1" x14ac:dyDescent="0.25">
      <c r="A19" s="194" t="s">
        <v>155</v>
      </c>
      <c r="B19" s="195"/>
      <c r="C19" s="195"/>
      <c r="D19" s="195"/>
      <c r="E19" s="196"/>
      <c r="F19" s="107">
        <f>391670.45+1426.83</f>
        <v>393097.28</v>
      </c>
    </row>
    <row r="20" spans="1:19" s="87" customFormat="1" ht="30" hidden="1" customHeight="1" x14ac:dyDescent="0.25">
      <c r="A20" s="194" t="s">
        <v>156</v>
      </c>
      <c r="B20" s="195"/>
      <c r="C20" s="195"/>
      <c r="D20" s="195"/>
      <c r="E20" s="196"/>
      <c r="F20" s="107"/>
    </row>
    <row r="21" spans="1:19" s="90" customFormat="1" ht="30" customHeight="1" x14ac:dyDescent="0.2">
      <c r="A21" s="194" t="s">
        <v>157</v>
      </c>
      <c r="B21" s="195"/>
      <c r="C21" s="195"/>
      <c r="D21" s="195"/>
      <c r="E21" s="196"/>
      <c r="F21" s="107">
        <v>172170</v>
      </c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</row>
    <row r="22" spans="1:19" s="112" customFormat="1" ht="30" customHeight="1" x14ac:dyDescent="0.25">
      <c r="A22" s="205" t="s">
        <v>159</v>
      </c>
      <c r="B22" s="206"/>
      <c r="C22" s="206"/>
      <c r="D22" s="206"/>
      <c r="E22" s="207"/>
      <c r="F22" s="111">
        <f>F12+F18</f>
        <v>789094.11599999992</v>
      </c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</row>
    <row r="23" spans="1:19" s="112" customFormat="1" ht="30" customHeight="1" x14ac:dyDescent="0.25">
      <c r="A23" s="205" t="s">
        <v>160</v>
      </c>
      <c r="B23" s="206"/>
      <c r="C23" s="206"/>
      <c r="D23" s="206"/>
      <c r="E23" s="207"/>
      <c r="F23" s="111">
        <f>Лист1!E98</f>
        <v>512061.62699999969</v>
      </c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</row>
    <row r="24" spans="1:19" s="112" customFormat="1" ht="30" customHeight="1" x14ac:dyDescent="0.25">
      <c r="A24" s="205" t="s">
        <v>293</v>
      </c>
      <c r="B24" s="206"/>
      <c r="C24" s="206"/>
      <c r="D24" s="206"/>
      <c r="E24" s="207"/>
      <c r="F24" s="111">
        <f>F22-F23</f>
        <v>277032.48900000023</v>
      </c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</row>
    <row r="25" spans="1:19" s="112" customFormat="1" ht="30" customHeight="1" x14ac:dyDescent="0.25">
      <c r="A25" s="205" t="s">
        <v>162</v>
      </c>
      <c r="B25" s="206"/>
      <c r="C25" s="206"/>
      <c r="D25" s="206"/>
      <c r="E25" s="207"/>
      <c r="F25" s="108">
        <f>F13+F14-F18</f>
        <v>139913.70999999996</v>
      </c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</row>
    <row r="26" spans="1:19" s="90" customFormat="1" ht="11.45" customHeight="1" x14ac:dyDescent="0.25">
      <c r="A26" s="91"/>
      <c r="B26" s="91"/>
      <c r="C26" s="91"/>
      <c r="D26" s="91"/>
      <c r="E26" s="91"/>
      <c r="F26" s="91"/>
    </row>
    <row r="27" spans="1:19" s="92" customFormat="1" ht="64.5" customHeight="1" x14ac:dyDescent="0.2">
      <c r="A27" s="208" t="s">
        <v>163</v>
      </c>
      <c r="B27" s="208"/>
      <c r="C27" s="208"/>
      <c r="D27" s="208"/>
    </row>
    <row r="28" spans="1:19" s="59" customFormat="1" ht="21.75" customHeight="1" x14ac:dyDescent="0.25">
      <c r="A28" s="209" t="s">
        <v>164</v>
      </c>
      <c r="B28" s="209"/>
      <c r="C28" s="209"/>
      <c r="D28" s="209"/>
    </row>
    <row r="29" spans="1:19" s="59" customFormat="1" ht="22.5" customHeight="1" x14ac:dyDescent="0.25">
      <c r="A29" s="208" t="s">
        <v>42</v>
      </c>
      <c r="B29" s="208"/>
      <c r="C29" s="208"/>
      <c r="D29" s="208"/>
    </row>
    <row r="30" spans="1:19" s="59" customFormat="1" ht="22.5" customHeight="1" x14ac:dyDescent="0.25">
      <c r="A30" s="208" t="s">
        <v>43</v>
      </c>
      <c r="B30" s="208"/>
      <c r="C30" s="208"/>
      <c r="D30" s="66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13"/>
  <sheetViews>
    <sheetView view="pageBreakPreview" topLeftCell="A7" zoomScaleSheetLayoutView="100" workbookViewId="0">
      <selection activeCell="A21" sqref="A21:E21"/>
    </sheetView>
  </sheetViews>
  <sheetFormatPr defaultRowHeight="15" x14ac:dyDescent="0.25"/>
  <cols>
    <col min="1" max="1" width="53.85546875" style="140" customWidth="1"/>
    <col min="2" max="2" width="13.85546875" style="140" customWidth="1"/>
    <col min="3" max="3" width="13.5703125" style="140" customWidth="1"/>
    <col min="4" max="4" width="15.7109375" style="140" customWidth="1"/>
    <col min="5" max="5" width="14.7109375" style="140" customWidth="1"/>
    <col min="6" max="255" width="8.140625" style="140" customWidth="1"/>
    <col min="256" max="256" width="8.7109375" style="11" customWidth="1"/>
    <col min="257" max="257" width="31.5703125" style="11" customWidth="1"/>
    <col min="258" max="258" width="13.85546875" style="11" customWidth="1"/>
    <col min="259" max="259" width="19.140625" style="11" customWidth="1"/>
    <col min="260" max="260" width="17.5703125" style="11" customWidth="1"/>
    <col min="261" max="261" width="14.7109375" style="11" customWidth="1"/>
    <col min="262" max="511" width="8.140625" style="11" customWidth="1"/>
    <col min="512" max="512" width="8.7109375" style="11" customWidth="1"/>
    <col min="513" max="513" width="31.5703125" style="11" customWidth="1"/>
    <col min="514" max="514" width="13.85546875" style="11" customWidth="1"/>
    <col min="515" max="515" width="19.140625" style="11" customWidth="1"/>
    <col min="516" max="516" width="17.5703125" style="11" customWidth="1"/>
    <col min="517" max="517" width="14.7109375" style="11" customWidth="1"/>
    <col min="518" max="767" width="8.140625" style="11" customWidth="1"/>
    <col min="768" max="768" width="8.7109375" style="11" customWidth="1"/>
    <col min="769" max="769" width="31.5703125" style="11" customWidth="1"/>
    <col min="770" max="770" width="13.85546875" style="11" customWidth="1"/>
    <col min="771" max="771" width="19.140625" style="11" customWidth="1"/>
    <col min="772" max="772" width="17.5703125" style="11" customWidth="1"/>
    <col min="773" max="773" width="14.7109375" style="11" customWidth="1"/>
    <col min="774" max="1023" width="8.140625" style="11" customWidth="1"/>
    <col min="1024" max="1024" width="8.7109375" style="11" customWidth="1"/>
    <col min="1025" max="1025" width="31.5703125" style="11" customWidth="1"/>
    <col min="1026" max="1026" width="13.85546875" style="11" customWidth="1"/>
    <col min="1027" max="1027" width="19.140625" style="11" customWidth="1"/>
    <col min="1028" max="1028" width="17.5703125" style="11" customWidth="1"/>
    <col min="1029" max="1029" width="14.7109375" style="11" customWidth="1"/>
    <col min="1030" max="1279" width="8.140625" style="11" customWidth="1"/>
    <col min="1280" max="1280" width="8.7109375" style="11" customWidth="1"/>
    <col min="1281" max="1281" width="31.5703125" style="11" customWidth="1"/>
    <col min="1282" max="1282" width="13.85546875" style="11" customWidth="1"/>
    <col min="1283" max="1283" width="19.140625" style="11" customWidth="1"/>
    <col min="1284" max="1284" width="17.5703125" style="11" customWidth="1"/>
    <col min="1285" max="1285" width="14.7109375" style="11" customWidth="1"/>
    <col min="1286" max="1535" width="8.140625" style="11" customWidth="1"/>
    <col min="1536" max="1536" width="8.7109375" style="11" customWidth="1"/>
    <col min="1537" max="1537" width="31.5703125" style="11" customWidth="1"/>
    <col min="1538" max="1538" width="13.85546875" style="11" customWidth="1"/>
    <col min="1539" max="1539" width="19.140625" style="11" customWidth="1"/>
    <col min="1540" max="1540" width="17.5703125" style="11" customWidth="1"/>
    <col min="1541" max="1541" width="14.7109375" style="11" customWidth="1"/>
    <col min="1542" max="1791" width="8.140625" style="11" customWidth="1"/>
    <col min="1792" max="1792" width="8.7109375" style="11" customWidth="1"/>
    <col min="1793" max="1793" width="31.5703125" style="11" customWidth="1"/>
    <col min="1794" max="1794" width="13.85546875" style="11" customWidth="1"/>
    <col min="1795" max="1795" width="19.140625" style="11" customWidth="1"/>
    <col min="1796" max="1796" width="17.5703125" style="11" customWidth="1"/>
    <col min="1797" max="1797" width="14.7109375" style="11" customWidth="1"/>
    <col min="1798" max="2047" width="8.140625" style="11" customWidth="1"/>
    <col min="2048" max="2048" width="8.7109375" style="11" customWidth="1"/>
    <col min="2049" max="2049" width="31.5703125" style="11" customWidth="1"/>
    <col min="2050" max="2050" width="13.85546875" style="11" customWidth="1"/>
    <col min="2051" max="2051" width="19.140625" style="11" customWidth="1"/>
    <col min="2052" max="2052" width="17.5703125" style="11" customWidth="1"/>
    <col min="2053" max="2053" width="14.7109375" style="11" customWidth="1"/>
    <col min="2054" max="2303" width="8.140625" style="11" customWidth="1"/>
    <col min="2304" max="2304" width="8.7109375" style="11" customWidth="1"/>
    <col min="2305" max="2305" width="31.5703125" style="11" customWidth="1"/>
    <col min="2306" max="2306" width="13.85546875" style="11" customWidth="1"/>
    <col min="2307" max="2307" width="19.140625" style="11" customWidth="1"/>
    <col min="2308" max="2308" width="17.5703125" style="11" customWidth="1"/>
    <col min="2309" max="2309" width="14.7109375" style="11" customWidth="1"/>
    <col min="2310" max="2559" width="8.140625" style="11" customWidth="1"/>
    <col min="2560" max="2560" width="8.7109375" style="11" customWidth="1"/>
    <col min="2561" max="2561" width="31.5703125" style="11" customWidth="1"/>
    <col min="2562" max="2562" width="13.85546875" style="11" customWidth="1"/>
    <col min="2563" max="2563" width="19.140625" style="11" customWidth="1"/>
    <col min="2564" max="2564" width="17.5703125" style="11" customWidth="1"/>
    <col min="2565" max="2565" width="14.7109375" style="11" customWidth="1"/>
    <col min="2566" max="2815" width="8.140625" style="11" customWidth="1"/>
    <col min="2816" max="2816" width="8.7109375" style="11" customWidth="1"/>
    <col min="2817" max="2817" width="31.5703125" style="11" customWidth="1"/>
    <col min="2818" max="2818" width="13.85546875" style="11" customWidth="1"/>
    <col min="2819" max="2819" width="19.140625" style="11" customWidth="1"/>
    <col min="2820" max="2820" width="17.5703125" style="11" customWidth="1"/>
    <col min="2821" max="2821" width="14.7109375" style="11" customWidth="1"/>
    <col min="2822" max="3071" width="8.140625" style="11" customWidth="1"/>
    <col min="3072" max="3072" width="8.7109375" style="11" customWidth="1"/>
    <col min="3073" max="3073" width="31.5703125" style="11" customWidth="1"/>
    <col min="3074" max="3074" width="13.85546875" style="11" customWidth="1"/>
    <col min="3075" max="3075" width="19.140625" style="11" customWidth="1"/>
    <col min="3076" max="3076" width="17.5703125" style="11" customWidth="1"/>
    <col min="3077" max="3077" width="14.7109375" style="11" customWidth="1"/>
    <col min="3078" max="3327" width="8.140625" style="11" customWidth="1"/>
    <col min="3328" max="3328" width="8.7109375" style="11" customWidth="1"/>
    <col min="3329" max="3329" width="31.5703125" style="11" customWidth="1"/>
    <col min="3330" max="3330" width="13.85546875" style="11" customWidth="1"/>
    <col min="3331" max="3331" width="19.140625" style="11" customWidth="1"/>
    <col min="3332" max="3332" width="17.5703125" style="11" customWidth="1"/>
    <col min="3333" max="3333" width="14.7109375" style="11" customWidth="1"/>
    <col min="3334" max="3583" width="8.140625" style="11" customWidth="1"/>
    <col min="3584" max="3584" width="8.7109375" style="11" customWidth="1"/>
    <col min="3585" max="3585" width="31.5703125" style="11" customWidth="1"/>
    <col min="3586" max="3586" width="13.85546875" style="11" customWidth="1"/>
    <col min="3587" max="3587" width="19.140625" style="11" customWidth="1"/>
    <col min="3588" max="3588" width="17.5703125" style="11" customWidth="1"/>
    <col min="3589" max="3589" width="14.7109375" style="11" customWidth="1"/>
    <col min="3590" max="3839" width="8.140625" style="11" customWidth="1"/>
    <col min="3840" max="3840" width="8.7109375" style="11" customWidth="1"/>
    <col min="3841" max="3841" width="31.5703125" style="11" customWidth="1"/>
    <col min="3842" max="3842" width="13.85546875" style="11" customWidth="1"/>
    <col min="3843" max="3843" width="19.140625" style="11" customWidth="1"/>
    <col min="3844" max="3844" width="17.5703125" style="11" customWidth="1"/>
    <col min="3845" max="3845" width="14.7109375" style="11" customWidth="1"/>
    <col min="3846" max="4095" width="8.140625" style="11" customWidth="1"/>
    <col min="4096" max="4096" width="8.7109375" style="11" customWidth="1"/>
    <col min="4097" max="4097" width="31.5703125" style="11" customWidth="1"/>
    <col min="4098" max="4098" width="13.85546875" style="11" customWidth="1"/>
    <col min="4099" max="4099" width="19.140625" style="11" customWidth="1"/>
    <col min="4100" max="4100" width="17.5703125" style="11" customWidth="1"/>
    <col min="4101" max="4101" width="14.7109375" style="11" customWidth="1"/>
    <col min="4102" max="4351" width="8.140625" style="11" customWidth="1"/>
    <col min="4352" max="4352" width="8.7109375" style="11" customWidth="1"/>
    <col min="4353" max="4353" width="31.5703125" style="11" customWidth="1"/>
    <col min="4354" max="4354" width="13.85546875" style="11" customWidth="1"/>
    <col min="4355" max="4355" width="19.140625" style="11" customWidth="1"/>
    <col min="4356" max="4356" width="17.5703125" style="11" customWidth="1"/>
    <col min="4357" max="4357" width="14.7109375" style="11" customWidth="1"/>
    <col min="4358" max="4607" width="8.140625" style="11" customWidth="1"/>
    <col min="4608" max="4608" width="8.7109375" style="11" customWidth="1"/>
    <col min="4609" max="4609" width="31.5703125" style="11" customWidth="1"/>
    <col min="4610" max="4610" width="13.85546875" style="11" customWidth="1"/>
    <col min="4611" max="4611" width="19.140625" style="11" customWidth="1"/>
    <col min="4612" max="4612" width="17.5703125" style="11" customWidth="1"/>
    <col min="4613" max="4613" width="14.7109375" style="11" customWidth="1"/>
    <col min="4614" max="4863" width="8.140625" style="11" customWidth="1"/>
    <col min="4864" max="4864" width="8.7109375" style="11" customWidth="1"/>
    <col min="4865" max="4865" width="31.5703125" style="11" customWidth="1"/>
    <col min="4866" max="4866" width="13.85546875" style="11" customWidth="1"/>
    <col min="4867" max="4867" width="19.140625" style="11" customWidth="1"/>
    <col min="4868" max="4868" width="17.5703125" style="11" customWidth="1"/>
    <col min="4869" max="4869" width="14.7109375" style="11" customWidth="1"/>
    <col min="4870" max="5119" width="8.140625" style="11" customWidth="1"/>
    <col min="5120" max="5120" width="8.7109375" style="11" customWidth="1"/>
    <col min="5121" max="5121" width="31.5703125" style="11" customWidth="1"/>
    <col min="5122" max="5122" width="13.85546875" style="11" customWidth="1"/>
    <col min="5123" max="5123" width="19.140625" style="11" customWidth="1"/>
    <col min="5124" max="5124" width="17.5703125" style="11" customWidth="1"/>
    <col min="5125" max="5125" width="14.7109375" style="11" customWidth="1"/>
    <col min="5126" max="5375" width="8.140625" style="11" customWidth="1"/>
    <col min="5376" max="5376" width="8.7109375" style="11" customWidth="1"/>
    <col min="5377" max="5377" width="31.5703125" style="11" customWidth="1"/>
    <col min="5378" max="5378" width="13.85546875" style="11" customWidth="1"/>
    <col min="5379" max="5379" width="19.140625" style="11" customWidth="1"/>
    <col min="5380" max="5380" width="17.5703125" style="11" customWidth="1"/>
    <col min="5381" max="5381" width="14.7109375" style="11" customWidth="1"/>
    <col min="5382" max="5631" width="8.140625" style="11" customWidth="1"/>
    <col min="5632" max="5632" width="8.7109375" style="11" customWidth="1"/>
    <col min="5633" max="5633" width="31.5703125" style="11" customWidth="1"/>
    <col min="5634" max="5634" width="13.85546875" style="11" customWidth="1"/>
    <col min="5635" max="5635" width="19.140625" style="11" customWidth="1"/>
    <col min="5636" max="5636" width="17.5703125" style="11" customWidth="1"/>
    <col min="5637" max="5637" width="14.7109375" style="11" customWidth="1"/>
    <col min="5638" max="5887" width="8.140625" style="11" customWidth="1"/>
    <col min="5888" max="5888" width="8.7109375" style="11" customWidth="1"/>
    <col min="5889" max="5889" width="31.5703125" style="11" customWidth="1"/>
    <col min="5890" max="5890" width="13.85546875" style="11" customWidth="1"/>
    <col min="5891" max="5891" width="19.140625" style="11" customWidth="1"/>
    <col min="5892" max="5892" width="17.5703125" style="11" customWidth="1"/>
    <col min="5893" max="5893" width="14.7109375" style="11" customWidth="1"/>
    <col min="5894" max="6143" width="8.140625" style="11" customWidth="1"/>
    <col min="6144" max="6144" width="8.7109375" style="11" customWidth="1"/>
    <col min="6145" max="6145" width="31.5703125" style="11" customWidth="1"/>
    <col min="6146" max="6146" width="13.85546875" style="11" customWidth="1"/>
    <col min="6147" max="6147" width="19.140625" style="11" customWidth="1"/>
    <col min="6148" max="6148" width="17.5703125" style="11" customWidth="1"/>
    <col min="6149" max="6149" width="14.7109375" style="11" customWidth="1"/>
    <col min="6150" max="6399" width="8.140625" style="11" customWidth="1"/>
    <col min="6400" max="6400" width="8.7109375" style="11" customWidth="1"/>
    <col min="6401" max="6401" width="31.5703125" style="11" customWidth="1"/>
    <col min="6402" max="6402" width="13.85546875" style="11" customWidth="1"/>
    <col min="6403" max="6403" width="19.140625" style="11" customWidth="1"/>
    <col min="6404" max="6404" width="17.5703125" style="11" customWidth="1"/>
    <col min="6405" max="6405" width="14.7109375" style="11" customWidth="1"/>
    <col min="6406" max="6655" width="8.140625" style="11" customWidth="1"/>
    <col min="6656" max="6656" width="8.7109375" style="11" customWidth="1"/>
    <col min="6657" max="6657" width="31.5703125" style="11" customWidth="1"/>
    <col min="6658" max="6658" width="13.85546875" style="11" customWidth="1"/>
    <col min="6659" max="6659" width="19.140625" style="11" customWidth="1"/>
    <col min="6660" max="6660" width="17.5703125" style="11" customWidth="1"/>
    <col min="6661" max="6661" width="14.7109375" style="11" customWidth="1"/>
    <col min="6662" max="6911" width="8.140625" style="11" customWidth="1"/>
    <col min="6912" max="6912" width="8.7109375" style="11" customWidth="1"/>
    <col min="6913" max="6913" width="31.5703125" style="11" customWidth="1"/>
    <col min="6914" max="6914" width="13.85546875" style="11" customWidth="1"/>
    <col min="6915" max="6915" width="19.140625" style="11" customWidth="1"/>
    <col min="6916" max="6916" width="17.5703125" style="11" customWidth="1"/>
    <col min="6917" max="6917" width="14.7109375" style="11" customWidth="1"/>
    <col min="6918" max="7167" width="8.140625" style="11" customWidth="1"/>
    <col min="7168" max="7168" width="8.7109375" style="11" customWidth="1"/>
    <col min="7169" max="7169" width="31.5703125" style="11" customWidth="1"/>
    <col min="7170" max="7170" width="13.85546875" style="11" customWidth="1"/>
    <col min="7171" max="7171" width="19.140625" style="11" customWidth="1"/>
    <col min="7172" max="7172" width="17.5703125" style="11" customWidth="1"/>
    <col min="7173" max="7173" width="14.7109375" style="11" customWidth="1"/>
    <col min="7174" max="7423" width="8.140625" style="11" customWidth="1"/>
    <col min="7424" max="7424" width="8.7109375" style="11" customWidth="1"/>
    <col min="7425" max="7425" width="31.5703125" style="11" customWidth="1"/>
    <col min="7426" max="7426" width="13.85546875" style="11" customWidth="1"/>
    <col min="7427" max="7427" width="19.140625" style="11" customWidth="1"/>
    <col min="7428" max="7428" width="17.5703125" style="11" customWidth="1"/>
    <col min="7429" max="7429" width="14.7109375" style="11" customWidth="1"/>
    <col min="7430" max="7679" width="8.140625" style="11" customWidth="1"/>
    <col min="7680" max="7680" width="8.7109375" style="11" customWidth="1"/>
    <col min="7681" max="7681" width="31.5703125" style="11" customWidth="1"/>
    <col min="7682" max="7682" width="13.85546875" style="11" customWidth="1"/>
    <col min="7683" max="7683" width="19.140625" style="11" customWidth="1"/>
    <col min="7684" max="7684" width="17.5703125" style="11" customWidth="1"/>
    <col min="7685" max="7685" width="14.7109375" style="11" customWidth="1"/>
    <col min="7686" max="7935" width="8.140625" style="11" customWidth="1"/>
    <col min="7936" max="7936" width="8.7109375" style="11" customWidth="1"/>
    <col min="7937" max="7937" width="31.5703125" style="11" customWidth="1"/>
    <col min="7938" max="7938" width="13.85546875" style="11" customWidth="1"/>
    <col min="7939" max="7939" width="19.140625" style="11" customWidth="1"/>
    <col min="7940" max="7940" width="17.5703125" style="11" customWidth="1"/>
    <col min="7941" max="7941" width="14.7109375" style="11" customWidth="1"/>
    <col min="7942" max="8191" width="8.140625" style="11" customWidth="1"/>
    <col min="8192" max="8192" width="8.7109375" style="11" customWidth="1"/>
    <col min="8193" max="8193" width="31.5703125" style="11" customWidth="1"/>
    <col min="8194" max="8194" width="13.85546875" style="11" customWidth="1"/>
    <col min="8195" max="8195" width="19.140625" style="11" customWidth="1"/>
    <col min="8196" max="8196" width="17.5703125" style="11" customWidth="1"/>
    <col min="8197" max="8197" width="14.7109375" style="11" customWidth="1"/>
    <col min="8198" max="8447" width="8.140625" style="11" customWidth="1"/>
    <col min="8448" max="8448" width="8.7109375" style="11" customWidth="1"/>
    <col min="8449" max="8449" width="31.5703125" style="11" customWidth="1"/>
    <col min="8450" max="8450" width="13.85546875" style="11" customWidth="1"/>
    <col min="8451" max="8451" width="19.140625" style="11" customWidth="1"/>
    <col min="8452" max="8452" width="17.5703125" style="11" customWidth="1"/>
    <col min="8453" max="8453" width="14.7109375" style="11" customWidth="1"/>
    <col min="8454" max="8703" width="8.140625" style="11" customWidth="1"/>
    <col min="8704" max="8704" width="8.7109375" style="11" customWidth="1"/>
    <col min="8705" max="8705" width="31.5703125" style="11" customWidth="1"/>
    <col min="8706" max="8706" width="13.85546875" style="11" customWidth="1"/>
    <col min="8707" max="8707" width="19.140625" style="11" customWidth="1"/>
    <col min="8708" max="8708" width="17.5703125" style="11" customWidth="1"/>
    <col min="8709" max="8709" width="14.7109375" style="11" customWidth="1"/>
    <col min="8710" max="8959" width="8.140625" style="11" customWidth="1"/>
    <col min="8960" max="8960" width="8.7109375" style="11" customWidth="1"/>
    <col min="8961" max="8961" width="31.5703125" style="11" customWidth="1"/>
    <col min="8962" max="8962" width="13.85546875" style="11" customWidth="1"/>
    <col min="8963" max="8963" width="19.140625" style="11" customWidth="1"/>
    <col min="8964" max="8964" width="17.5703125" style="11" customWidth="1"/>
    <col min="8965" max="8965" width="14.7109375" style="11" customWidth="1"/>
    <col min="8966" max="9215" width="8.140625" style="11" customWidth="1"/>
    <col min="9216" max="9216" width="8.7109375" style="11" customWidth="1"/>
    <col min="9217" max="9217" width="31.5703125" style="11" customWidth="1"/>
    <col min="9218" max="9218" width="13.85546875" style="11" customWidth="1"/>
    <col min="9219" max="9219" width="19.140625" style="11" customWidth="1"/>
    <col min="9220" max="9220" width="17.5703125" style="11" customWidth="1"/>
    <col min="9221" max="9221" width="14.7109375" style="11" customWidth="1"/>
    <col min="9222" max="9471" width="8.140625" style="11" customWidth="1"/>
    <col min="9472" max="9472" width="8.7109375" style="11" customWidth="1"/>
    <col min="9473" max="9473" width="31.5703125" style="11" customWidth="1"/>
    <col min="9474" max="9474" width="13.85546875" style="11" customWidth="1"/>
    <col min="9475" max="9475" width="19.140625" style="11" customWidth="1"/>
    <col min="9476" max="9476" width="17.5703125" style="11" customWidth="1"/>
    <col min="9477" max="9477" width="14.7109375" style="11" customWidth="1"/>
    <col min="9478" max="9727" width="8.140625" style="11" customWidth="1"/>
    <col min="9728" max="9728" width="8.7109375" style="11" customWidth="1"/>
    <col min="9729" max="9729" width="31.5703125" style="11" customWidth="1"/>
    <col min="9730" max="9730" width="13.85546875" style="11" customWidth="1"/>
    <col min="9731" max="9731" width="19.140625" style="11" customWidth="1"/>
    <col min="9732" max="9732" width="17.5703125" style="11" customWidth="1"/>
    <col min="9733" max="9733" width="14.7109375" style="11" customWidth="1"/>
    <col min="9734" max="9983" width="8.140625" style="11" customWidth="1"/>
    <col min="9984" max="9984" width="8.7109375" style="11" customWidth="1"/>
    <col min="9985" max="9985" width="31.5703125" style="11" customWidth="1"/>
    <col min="9986" max="9986" width="13.85546875" style="11" customWidth="1"/>
    <col min="9987" max="9987" width="19.140625" style="11" customWidth="1"/>
    <col min="9988" max="9988" width="17.5703125" style="11" customWidth="1"/>
    <col min="9989" max="9989" width="14.7109375" style="11" customWidth="1"/>
    <col min="9990" max="10239" width="8.140625" style="11" customWidth="1"/>
    <col min="10240" max="10240" width="8.7109375" style="11" customWidth="1"/>
    <col min="10241" max="10241" width="31.5703125" style="11" customWidth="1"/>
    <col min="10242" max="10242" width="13.85546875" style="11" customWidth="1"/>
    <col min="10243" max="10243" width="19.140625" style="11" customWidth="1"/>
    <col min="10244" max="10244" width="17.5703125" style="11" customWidth="1"/>
    <col min="10245" max="10245" width="14.7109375" style="11" customWidth="1"/>
    <col min="10246" max="10495" width="8.140625" style="11" customWidth="1"/>
    <col min="10496" max="10496" width="8.7109375" style="11" customWidth="1"/>
    <col min="10497" max="10497" width="31.5703125" style="11" customWidth="1"/>
    <col min="10498" max="10498" width="13.85546875" style="11" customWidth="1"/>
    <col min="10499" max="10499" width="19.140625" style="11" customWidth="1"/>
    <col min="10500" max="10500" width="17.5703125" style="11" customWidth="1"/>
    <col min="10501" max="10501" width="14.7109375" style="11" customWidth="1"/>
    <col min="10502" max="10751" width="8.140625" style="11" customWidth="1"/>
    <col min="10752" max="10752" width="8.7109375" style="11" customWidth="1"/>
    <col min="10753" max="10753" width="31.5703125" style="11" customWidth="1"/>
    <col min="10754" max="10754" width="13.85546875" style="11" customWidth="1"/>
    <col min="10755" max="10755" width="19.140625" style="11" customWidth="1"/>
    <col min="10756" max="10756" width="17.5703125" style="11" customWidth="1"/>
    <col min="10757" max="10757" width="14.7109375" style="11" customWidth="1"/>
    <col min="10758" max="11007" width="8.140625" style="11" customWidth="1"/>
    <col min="11008" max="11008" width="8.7109375" style="11" customWidth="1"/>
    <col min="11009" max="11009" width="31.5703125" style="11" customWidth="1"/>
    <col min="11010" max="11010" width="13.85546875" style="11" customWidth="1"/>
    <col min="11011" max="11011" width="19.140625" style="11" customWidth="1"/>
    <col min="11012" max="11012" width="17.5703125" style="11" customWidth="1"/>
    <col min="11013" max="11013" width="14.7109375" style="11" customWidth="1"/>
    <col min="11014" max="11263" width="8.140625" style="11" customWidth="1"/>
    <col min="11264" max="11264" width="8.7109375" style="11" customWidth="1"/>
    <col min="11265" max="11265" width="31.5703125" style="11" customWidth="1"/>
    <col min="11266" max="11266" width="13.85546875" style="11" customWidth="1"/>
    <col min="11267" max="11267" width="19.140625" style="11" customWidth="1"/>
    <col min="11268" max="11268" width="17.5703125" style="11" customWidth="1"/>
    <col min="11269" max="11269" width="14.7109375" style="11" customWidth="1"/>
    <col min="11270" max="11519" width="8.140625" style="11" customWidth="1"/>
    <col min="11520" max="11520" width="8.7109375" style="11" customWidth="1"/>
    <col min="11521" max="11521" width="31.5703125" style="11" customWidth="1"/>
    <col min="11522" max="11522" width="13.85546875" style="11" customWidth="1"/>
    <col min="11523" max="11523" width="19.140625" style="11" customWidth="1"/>
    <col min="11524" max="11524" width="17.5703125" style="11" customWidth="1"/>
    <col min="11525" max="11525" width="14.7109375" style="11" customWidth="1"/>
    <col min="11526" max="11775" width="8.140625" style="11" customWidth="1"/>
    <col min="11776" max="11776" width="8.7109375" style="11" customWidth="1"/>
    <col min="11777" max="11777" width="31.5703125" style="11" customWidth="1"/>
    <col min="11778" max="11778" width="13.85546875" style="11" customWidth="1"/>
    <col min="11779" max="11779" width="19.140625" style="11" customWidth="1"/>
    <col min="11780" max="11780" width="17.5703125" style="11" customWidth="1"/>
    <col min="11781" max="11781" width="14.7109375" style="11" customWidth="1"/>
    <col min="11782" max="12031" width="8.140625" style="11" customWidth="1"/>
    <col min="12032" max="12032" width="8.7109375" style="11" customWidth="1"/>
    <col min="12033" max="12033" width="31.5703125" style="11" customWidth="1"/>
    <col min="12034" max="12034" width="13.85546875" style="11" customWidth="1"/>
    <col min="12035" max="12035" width="19.140625" style="11" customWidth="1"/>
    <col min="12036" max="12036" width="17.5703125" style="11" customWidth="1"/>
    <col min="12037" max="12037" width="14.7109375" style="11" customWidth="1"/>
    <col min="12038" max="12287" width="8.140625" style="11" customWidth="1"/>
    <col min="12288" max="12288" width="8.7109375" style="11" customWidth="1"/>
    <col min="12289" max="12289" width="31.5703125" style="11" customWidth="1"/>
    <col min="12290" max="12290" width="13.85546875" style="11" customWidth="1"/>
    <col min="12291" max="12291" width="19.140625" style="11" customWidth="1"/>
    <col min="12292" max="12292" width="17.5703125" style="11" customWidth="1"/>
    <col min="12293" max="12293" width="14.7109375" style="11" customWidth="1"/>
    <col min="12294" max="12543" width="8.140625" style="11" customWidth="1"/>
    <col min="12544" max="12544" width="8.7109375" style="11" customWidth="1"/>
    <col min="12545" max="12545" width="31.5703125" style="11" customWidth="1"/>
    <col min="12546" max="12546" width="13.85546875" style="11" customWidth="1"/>
    <col min="12547" max="12547" width="19.140625" style="11" customWidth="1"/>
    <col min="12548" max="12548" width="17.5703125" style="11" customWidth="1"/>
    <col min="12549" max="12549" width="14.7109375" style="11" customWidth="1"/>
    <col min="12550" max="12799" width="8.140625" style="11" customWidth="1"/>
    <col min="12800" max="12800" width="8.7109375" style="11" customWidth="1"/>
    <col min="12801" max="12801" width="31.5703125" style="11" customWidth="1"/>
    <col min="12802" max="12802" width="13.85546875" style="11" customWidth="1"/>
    <col min="12803" max="12803" width="19.140625" style="11" customWidth="1"/>
    <col min="12804" max="12804" width="17.5703125" style="11" customWidth="1"/>
    <col min="12805" max="12805" width="14.7109375" style="11" customWidth="1"/>
    <col min="12806" max="13055" width="8.140625" style="11" customWidth="1"/>
    <col min="13056" max="13056" width="8.7109375" style="11" customWidth="1"/>
    <col min="13057" max="13057" width="31.5703125" style="11" customWidth="1"/>
    <col min="13058" max="13058" width="13.85546875" style="11" customWidth="1"/>
    <col min="13059" max="13059" width="19.140625" style="11" customWidth="1"/>
    <col min="13060" max="13060" width="17.5703125" style="11" customWidth="1"/>
    <col min="13061" max="13061" width="14.7109375" style="11" customWidth="1"/>
    <col min="13062" max="13311" width="8.140625" style="11" customWidth="1"/>
    <col min="13312" max="13312" width="8.7109375" style="11" customWidth="1"/>
    <col min="13313" max="13313" width="31.5703125" style="11" customWidth="1"/>
    <col min="13314" max="13314" width="13.85546875" style="11" customWidth="1"/>
    <col min="13315" max="13315" width="19.140625" style="11" customWidth="1"/>
    <col min="13316" max="13316" width="17.5703125" style="11" customWidth="1"/>
    <col min="13317" max="13317" width="14.7109375" style="11" customWidth="1"/>
    <col min="13318" max="13567" width="8.140625" style="11" customWidth="1"/>
    <col min="13568" max="13568" width="8.7109375" style="11" customWidth="1"/>
    <col min="13569" max="13569" width="31.5703125" style="11" customWidth="1"/>
    <col min="13570" max="13570" width="13.85546875" style="11" customWidth="1"/>
    <col min="13571" max="13571" width="19.140625" style="11" customWidth="1"/>
    <col min="13572" max="13572" width="17.5703125" style="11" customWidth="1"/>
    <col min="13573" max="13573" width="14.7109375" style="11" customWidth="1"/>
    <col min="13574" max="13823" width="8.140625" style="11" customWidth="1"/>
    <col min="13824" max="13824" width="8.7109375" style="11" customWidth="1"/>
    <col min="13825" max="13825" width="31.5703125" style="11" customWidth="1"/>
    <col min="13826" max="13826" width="13.85546875" style="11" customWidth="1"/>
    <col min="13827" max="13827" width="19.140625" style="11" customWidth="1"/>
    <col min="13828" max="13828" width="17.5703125" style="11" customWidth="1"/>
    <col min="13829" max="13829" width="14.7109375" style="11" customWidth="1"/>
    <col min="13830" max="14079" width="8.140625" style="11" customWidth="1"/>
    <col min="14080" max="14080" width="8.7109375" style="11" customWidth="1"/>
    <col min="14081" max="14081" width="31.5703125" style="11" customWidth="1"/>
    <col min="14082" max="14082" width="13.85546875" style="11" customWidth="1"/>
    <col min="14083" max="14083" width="19.140625" style="11" customWidth="1"/>
    <col min="14084" max="14084" width="17.5703125" style="11" customWidth="1"/>
    <col min="14085" max="14085" width="14.7109375" style="11" customWidth="1"/>
    <col min="14086" max="14335" width="8.140625" style="11" customWidth="1"/>
    <col min="14336" max="14336" width="8.7109375" style="11" customWidth="1"/>
    <col min="14337" max="14337" width="31.5703125" style="11" customWidth="1"/>
    <col min="14338" max="14338" width="13.85546875" style="11" customWidth="1"/>
    <col min="14339" max="14339" width="19.140625" style="11" customWidth="1"/>
    <col min="14340" max="14340" width="17.5703125" style="11" customWidth="1"/>
    <col min="14341" max="14341" width="14.7109375" style="11" customWidth="1"/>
    <col min="14342" max="14591" width="8.140625" style="11" customWidth="1"/>
    <col min="14592" max="14592" width="8.7109375" style="11" customWidth="1"/>
    <col min="14593" max="14593" width="31.5703125" style="11" customWidth="1"/>
    <col min="14594" max="14594" width="13.85546875" style="11" customWidth="1"/>
    <col min="14595" max="14595" width="19.140625" style="11" customWidth="1"/>
    <col min="14596" max="14596" width="17.5703125" style="11" customWidth="1"/>
    <col min="14597" max="14597" width="14.7109375" style="11" customWidth="1"/>
    <col min="14598" max="14847" width="8.140625" style="11" customWidth="1"/>
    <col min="14848" max="14848" width="8.7109375" style="11" customWidth="1"/>
    <col min="14849" max="14849" width="31.5703125" style="11" customWidth="1"/>
    <col min="14850" max="14850" width="13.85546875" style="11" customWidth="1"/>
    <col min="14851" max="14851" width="19.140625" style="11" customWidth="1"/>
    <col min="14852" max="14852" width="17.5703125" style="11" customWidth="1"/>
    <col min="14853" max="14853" width="14.7109375" style="11" customWidth="1"/>
    <col min="14854" max="15103" width="8.140625" style="11" customWidth="1"/>
    <col min="15104" max="15104" width="8.7109375" style="11" customWidth="1"/>
    <col min="15105" max="15105" width="31.5703125" style="11" customWidth="1"/>
    <col min="15106" max="15106" width="13.85546875" style="11" customWidth="1"/>
    <col min="15107" max="15107" width="19.140625" style="11" customWidth="1"/>
    <col min="15108" max="15108" width="17.5703125" style="11" customWidth="1"/>
    <col min="15109" max="15109" width="14.7109375" style="11" customWidth="1"/>
    <col min="15110" max="15359" width="8.140625" style="11" customWidth="1"/>
    <col min="15360" max="15360" width="8.7109375" style="11" customWidth="1"/>
    <col min="15361" max="15361" width="31.5703125" style="11" customWidth="1"/>
    <col min="15362" max="15362" width="13.85546875" style="11" customWidth="1"/>
    <col min="15363" max="15363" width="19.140625" style="11" customWidth="1"/>
    <col min="15364" max="15364" width="17.5703125" style="11" customWidth="1"/>
    <col min="15365" max="15365" width="14.7109375" style="11" customWidth="1"/>
    <col min="15366" max="15615" width="8.140625" style="11" customWidth="1"/>
    <col min="15616" max="15616" width="8.7109375" style="11" customWidth="1"/>
    <col min="15617" max="15617" width="31.5703125" style="11" customWidth="1"/>
    <col min="15618" max="15618" width="13.85546875" style="11" customWidth="1"/>
    <col min="15619" max="15619" width="19.140625" style="11" customWidth="1"/>
    <col min="15620" max="15620" width="17.5703125" style="11" customWidth="1"/>
    <col min="15621" max="15621" width="14.7109375" style="11" customWidth="1"/>
    <col min="15622" max="15871" width="8.140625" style="11" customWidth="1"/>
    <col min="15872" max="15872" width="8.7109375" style="11" customWidth="1"/>
    <col min="15873" max="15873" width="31.5703125" style="11" customWidth="1"/>
    <col min="15874" max="15874" width="13.85546875" style="11" customWidth="1"/>
    <col min="15875" max="15875" width="19.140625" style="11" customWidth="1"/>
    <col min="15876" max="15876" width="17.5703125" style="11" customWidth="1"/>
    <col min="15877" max="15877" width="14.7109375" style="11" customWidth="1"/>
    <col min="15878" max="16127" width="8.140625" style="11" customWidth="1"/>
    <col min="16128" max="16128" width="8.7109375" style="11" customWidth="1"/>
    <col min="16129" max="16129" width="31.5703125" style="11" customWidth="1"/>
    <col min="16130" max="16130" width="13.85546875" style="11" customWidth="1"/>
    <col min="16131" max="16131" width="19.140625" style="11" customWidth="1"/>
    <col min="16132" max="16132" width="17.5703125" style="11" customWidth="1"/>
    <col min="16133" max="16133" width="14.7109375" style="11" customWidth="1"/>
    <col min="16134" max="16384" width="8.140625" style="11" customWidth="1"/>
  </cols>
  <sheetData>
    <row r="1" spans="1:5" s="140" customFormat="1" ht="23.25" customHeight="1" x14ac:dyDescent="0.25">
      <c r="A1" s="215"/>
      <c r="B1" s="215"/>
      <c r="C1" s="215"/>
      <c r="D1" s="215"/>
      <c r="E1" s="215"/>
    </row>
    <row r="2" spans="1:5" s="140" customFormat="1" x14ac:dyDescent="0.25">
      <c r="A2" s="215" t="s">
        <v>229</v>
      </c>
      <c r="B2" s="215"/>
      <c r="C2" s="215"/>
      <c r="D2" s="215"/>
      <c r="E2" s="215"/>
    </row>
    <row r="3" spans="1:5" s="140" customFormat="1" ht="15.75" customHeight="1" x14ac:dyDescent="0.25">
      <c r="B3" s="215" t="s">
        <v>283</v>
      </c>
      <c r="C3" s="215"/>
      <c r="D3" s="215"/>
      <c r="E3" s="215"/>
    </row>
    <row r="4" spans="1:5" s="140" customFormat="1" x14ac:dyDescent="0.25">
      <c r="A4" s="216" t="s">
        <v>230</v>
      </c>
      <c r="B4" s="216"/>
      <c r="C4" s="216"/>
      <c r="D4" s="216"/>
      <c r="E4" s="216"/>
    </row>
    <row r="5" spans="1:5" s="140" customFormat="1" x14ac:dyDescent="0.25">
      <c r="A5" s="216" t="s">
        <v>231</v>
      </c>
      <c r="B5" s="216"/>
      <c r="C5" s="216"/>
      <c r="D5" s="216"/>
      <c r="E5" s="216"/>
    </row>
    <row r="6" spans="1:5" s="140" customFormat="1" ht="26.25" customHeight="1" x14ac:dyDescent="0.25">
      <c r="A6" s="215" t="s">
        <v>232</v>
      </c>
      <c r="B6" s="215"/>
      <c r="C6" s="215"/>
      <c r="D6" s="215"/>
      <c r="E6" s="140" t="s">
        <v>294</v>
      </c>
    </row>
    <row r="7" spans="1:5" s="140" customFormat="1" x14ac:dyDescent="0.25">
      <c r="A7" s="215"/>
      <c r="B7" s="215"/>
      <c r="C7" s="215"/>
      <c r="D7" s="215"/>
      <c r="E7" s="215"/>
    </row>
    <row r="8" spans="1:5" s="140" customFormat="1" ht="28.5" customHeight="1" x14ac:dyDescent="0.25">
      <c r="A8" s="217" t="s">
        <v>284</v>
      </c>
      <c r="B8" s="217"/>
      <c r="C8" s="217"/>
      <c r="D8" s="217"/>
      <c r="E8" s="217"/>
    </row>
    <row r="9" spans="1:5" s="140" customFormat="1" ht="29.25" customHeight="1" x14ac:dyDescent="0.25">
      <c r="A9" s="217" t="s">
        <v>234</v>
      </c>
      <c r="B9" s="217"/>
      <c r="C9" s="217"/>
      <c r="D9" s="217"/>
      <c r="E9" s="217"/>
    </row>
    <row r="10" spans="1:5" s="140" customFormat="1" ht="30" customHeight="1" x14ac:dyDescent="0.25">
      <c r="A10" s="217" t="s">
        <v>235</v>
      </c>
      <c r="B10" s="217"/>
      <c r="C10" s="217"/>
      <c r="D10" s="217"/>
      <c r="E10" s="217"/>
    </row>
    <row r="11" spans="1:5" s="140" customFormat="1" ht="30" customHeight="1" x14ac:dyDescent="0.25">
      <c r="A11" s="217" t="s">
        <v>236</v>
      </c>
      <c r="B11" s="217"/>
      <c r="C11" s="217"/>
      <c r="D11" s="217"/>
      <c r="E11" s="217"/>
    </row>
    <row r="12" spans="1:5" s="140" customFormat="1" ht="29.25" customHeight="1" x14ac:dyDescent="0.25">
      <c r="A12" s="217" t="s">
        <v>237</v>
      </c>
      <c r="B12" s="217"/>
      <c r="C12" s="217"/>
      <c r="D12" s="217"/>
      <c r="E12" s="217"/>
    </row>
    <row r="13" spans="1:5" s="140" customFormat="1" ht="28.5" customHeight="1" x14ac:dyDescent="0.25">
      <c r="A13" s="217" t="s">
        <v>238</v>
      </c>
      <c r="B13" s="217"/>
      <c r="C13" s="217"/>
      <c r="D13" s="217"/>
      <c r="E13" s="217"/>
    </row>
    <row r="14" spans="1:5" s="140" customFormat="1" ht="15.75" customHeight="1" x14ac:dyDescent="0.25">
      <c r="A14" s="215"/>
      <c r="B14" s="215"/>
      <c r="C14" s="215"/>
      <c r="D14" s="215"/>
      <c r="E14" s="215"/>
    </row>
    <row r="15" spans="1:5" s="140" customFormat="1" ht="135" x14ac:dyDescent="0.25">
      <c r="A15" s="141" t="s">
        <v>2</v>
      </c>
      <c r="B15" s="142" t="s">
        <v>240</v>
      </c>
      <c r="C15" s="142" t="s">
        <v>0</v>
      </c>
      <c r="D15" s="142" t="s">
        <v>239</v>
      </c>
      <c r="E15" s="142" t="s">
        <v>1</v>
      </c>
    </row>
    <row r="16" spans="1:5" s="140" customFormat="1" x14ac:dyDescent="0.25">
      <c r="A16" s="145" t="s">
        <v>8</v>
      </c>
      <c r="B16" s="143"/>
      <c r="C16" s="143"/>
      <c r="D16" s="143"/>
      <c r="E16" s="143"/>
    </row>
    <row r="17" spans="1:5" s="140" customFormat="1" x14ac:dyDescent="0.25">
      <c r="A17" s="141" t="s">
        <v>52</v>
      </c>
      <c r="B17" s="144" t="s">
        <v>21</v>
      </c>
      <c r="C17" s="144" t="s">
        <v>11</v>
      </c>
      <c r="D17" s="144">
        <v>0.13</v>
      </c>
      <c r="E17" s="144">
        <v>4249.6000000000004</v>
      </c>
    </row>
    <row r="18" spans="1:5" s="140" customFormat="1" ht="28.5" x14ac:dyDescent="0.25">
      <c r="A18" s="145" t="s">
        <v>241</v>
      </c>
      <c r="B18" s="143"/>
      <c r="C18" s="143"/>
      <c r="D18" s="143"/>
      <c r="E18" s="143"/>
    </row>
    <row r="19" spans="1:5" s="140" customFormat="1" x14ac:dyDescent="0.25">
      <c r="A19" s="141" t="s">
        <v>295</v>
      </c>
      <c r="B19" s="144" t="s">
        <v>22</v>
      </c>
      <c r="C19" s="144" t="s">
        <v>12</v>
      </c>
      <c r="D19" s="144">
        <f>E19</f>
        <v>971.62</v>
      </c>
      <c r="E19" s="144">
        <v>971.62</v>
      </c>
    </row>
    <row r="20" spans="1:5" s="140" customFormat="1" x14ac:dyDescent="0.25">
      <c r="A20" s="141" t="s">
        <v>296</v>
      </c>
      <c r="B20" s="144" t="s">
        <v>22</v>
      </c>
      <c r="C20" s="144" t="s">
        <v>12</v>
      </c>
      <c r="D20" s="144">
        <f t="shared" ref="D20:D31" si="0">E20</f>
        <v>37020</v>
      </c>
      <c r="E20" s="144">
        <v>37020</v>
      </c>
    </row>
    <row r="21" spans="1:5" s="140" customFormat="1" ht="30" x14ac:dyDescent="0.25">
      <c r="A21" s="141" t="s">
        <v>169</v>
      </c>
      <c r="B21" s="144" t="s">
        <v>22</v>
      </c>
      <c r="C21" s="144" t="s">
        <v>100</v>
      </c>
      <c r="D21" s="144">
        <f t="shared" si="0"/>
        <v>1463.48</v>
      </c>
      <c r="E21" s="144">
        <v>1463.48</v>
      </c>
    </row>
    <row r="22" spans="1:5" s="140" customFormat="1" ht="30" x14ac:dyDescent="0.25">
      <c r="A22" s="141" t="s">
        <v>297</v>
      </c>
      <c r="B22" s="144" t="s">
        <v>22</v>
      </c>
      <c r="C22" s="144" t="s">
        <v>100</v>
      </c>
      <c r="D22" s="144">
        <f t="shared" si="0"/>
        <v>1303.8599999999999</v>
      </c>
      <c r="E22" s="144">
        <v>1303.8599999999999</v>
      </c>
    </row>
    <row r="23" spans="1:5" s="140" customFormat="1" ht="30" x14ac:dyDescent="0.25">
      <c r="A23" s="141" t="s">
        <v>298</v>
      </c>
      <c r="B23" s="144" t="s">
        <v>22</v>
      </c>
      <c r="C23" s="144" t="s">
        <v>13</v>
      </c>
      <c r="D23" s="144">
        <f t="shared" si="0"/>
        <v>5597.77</v>
      </c>
      <c r="E23" s="144">
        <v>5597.77</v>
      </c>
    </row>
    <row r="24" spans="1:5" s="140" customFormat="1" ht="30" x14ac:dyDescent="0.25">
      <c r="A24" s="141" t="s">
        <v>299</v>
      </c>
      <c r="B24" s="144">
        <v>0.01</v>
      </c>
      <c r="C24" s="144" t="s">
        <v>17</v>
      </c>
      <c r="D24" s="144">
        <f>E24/B24</f>
        <v>11231</v>
      </c>
      <c r="E24" s="144">
        <v>112.31</v>
      </c>
    </row>
    <row r="25" spans="1:5" s="140" customFormat="1" ht="30" x14ac:dyDescent="0.25">
      <c r="A25" s="141" t="s">
        <v>243</v>
      </c>
      <c r="B25" s="144">
        <v>0.02</v>
      </c>
      <c r="C25" s="144" t="s">
        <v>17</v>
      </c>
      <c r="D25" s="144">
        <f>E25/B25</f>
        <v>3267.4999999999995</v>
      </c>
      <c r="E25" s="144">
        <v>65.349999999999994</v>
      </c>
    </row>
    <row r="26" spans="1:5" s="140" customFormat="1" x14ac:dyDescent="0.25">
      <c r="A26" s="141" t="s">
        <v>246</v>
      </c>
      <c r="B26" s="144" t="s">
        <v>225</v>
      </c>
      <c r="C26" s="144" t="s">
        <v>12</v>
      </c>
      <c r="D26" s="144">
        <f t="shared" si="0"/>
        <v>174887.22</v>
      </c>
      <c r="E26" s="144">
        <v>174887.22</v>
      </c>
    </row>
    <row r="27" spans="1:5" s="140" customFormat="1" x14ac:dyDescent="0.25">
      <c r="A27" s="141" t="s">
        <v>247</v>
      </c>
      <c r="B27" s="144" t="s">
        <v>225</v>
      </c>
      <c r="C27" s="144" t="s">
        <v>12</v>
      </c>
      <c r="D27" s="144">
        <f t="shared" si="0"/>
        <v>2669.47</v>
      </c>
      <c r="E27" s="144">
        <v>2669.47</v>
      </c>
    </row>
    <row r="28" spans="1:5" s="140" customFormat="1" ht="28.5" x14ac:dyDescent="0.25">
      <c r="A28" s="145" t="s">
        <v>90</v>
      </c>
      <c r="B28" s="143"/>
      <c r="C28" s="143"/>
      <c r="D28" s="144"/>
      <c r="E28" s="143"/>
    </row>
    <row r="29" spans="1:5" s="140" customFormat="1" ht="30" x14ac:dyDescent="0.25">
      <c r="A29" s="141" t="s">
        <v>171</v>
      </c>
      <c r="B29" s="144" t="s">
        <v>22</v>
      </c>
      <c r="C29" s="144" t="s">
        <v>11</v>
      </c>
      <c r="D29" s="144">
        <f t="shared" si="0"/>
        <v>37160.910000000003</v>
      </c>
      <c r="E29" s="144">
        <v>37160.910000000003</v>
      </c>
    </row>
    <row r="30" spans="1:5" s="140" customFormat="1" x14ac:dyDescent="0.25">
      <c r="A30" s="145" t="s">
        <v>172</v>
      </c>
      <c r="B30" s="143"/>
      <c r="C30" s="143"/>
      <c r="D30" s="144">
        <f t="shared" si="0"/>
        <v>0</v>
      </c>
      <c r="E30" s="143"/>
    </row>
    <row r="31" spans="1:5" s="140" customFormat="1" x14ac:dyDescent="0.25">
      <c r="A31" s="141" t="s">
        <v>173</v>
      </c>
      <c r="B31" s="144" t="s">
        <v>223</v>
      </c>
      <c r="C31" s="144" t="s">
        <v>250</v>
      </c>
      <c r="D31" s="144">
        <f t="shared" si="0"/>
        <v>10200</v>
      </c>
      <c r="E31" s="144">
        <v>10200</v>
      </c>
    </row>
    <row r="32" spans="1:5" s="140" customFormat="1" ht="28.5" x14ac:dyDescent="0.25">
      <c r="A32" s="145" t="s">
        <v>251</v>
      </c>
      <c r="B32" s="143"/>
      <c r="C32" s="143"/>
      <c r="D32" s="143"/>
      <c r="E32" s="143"/>
    </row>
    <row r="33" spans="1:5" s="140" customFormat="1" x14ac:dyDescent="0.25">
      <c r="A33" s="141" t="s">
        <v>191</v>
      </c>
      <c r="B33" s="144">
        <v>1</v>
      </c>
      <c r="C33" s="144" t="s">
        <v>192</v>
      </c>
      <c r="D33" s="144">
        <f>E33/B33</f>
        <v>1147.72</v>
      </c>
      <c r="E33" s="144">
        <v>1147.72</v>
      </c>
    </row>
    <row r="34" spans="1:5" s="140" customFormat="1" ht="30" x14ac:dyDescent="0.25">
      <c r="A34" s="141" t="s">
        <v>123</v>
      </c>
      <c r="B34" s="144">
        <v>2.3E-2</v>
      </c>
      <c r="C34" s="144" t="s">
        <v>124</v>
      </c>
      <c r="D34" s="144">
        <f t="shared" ref="D34:D86" si="1">E34/B34</f>
        <v>22958.695652173912</v>
      </c>
      <c r="E34" s="144">
        <v>528.04999999999995</v>
      </c>
    </row>
    <row r="35" spans="1:5" s="140" customFormat="1" x14ac:dyDescent="0.25">
      <c r="A35" s="141" t="s">
        <v>300</v>
      </c>
      <c r="B35" s="144">
        <v>1</v>
      </c>
      <c r="C35" s="144" t="s">
        <v>15</v>
      </c>
      <c r="D35" s="144">
        <f t="shared" si="1"/>
        <v>724.61</v>
      </c>
      <c r="E35" s="144">
        <v>724.61</v>
      </c>
    </row>
    <row r="36" spans="1:5" s="140" customFormat="1" x14ac:dyDescent="0.25">
      <c r="A36" s="141" t="s">
        <v>301</v>
      </c>
      <c r="B36" s="144">
        <v>0.01</v>
      </c>
      <c r="C36" s="144" t="s">
        <v>17</v>
      </c>
      <c r="D36" s="144">
        <f t="shared" si="1"/>
        <v>114095</v>
      </c>
      <c r="E36" s="144">
        <v>1140.95</v>
      </c>
    </row>
    <row r="37" spans="1:5" s="140" customFormat="1" ht="30" x14ac:dyDescent="0.25">
      <c r="A37" s="141" t="s">
        <v>302</v>
      </c>
      <c r="B37" s="144" t="s">
        <v>22</v>
      </c>
      <c r="C37" s="144" t="s">
        <v>16</v>
      </c>
      <c r="D37" s="144">
        <f>E37</f>
        <v>5639.58</v>
      </c>
      <c r="E37" s="144">
        <v>5639.58</v>
      </c>
    </row>
    <row r="38" spans="1:5" s="140" customFormat="1" x14ac:dyDescent="0.25">
      <c r="A38" s="141" t="s">
        <v>303</v>
      </c>
      <c r="B38" s="144">
        <v>4</v>
      </c>
      <c r="C38" s="144" t="s">
        <v>89</v>
      </c>
      <c r="D38" s="144">
        <f t="shared" si="1"/>
        <v>758.73249999999996</v>
      </c>
      <c r="E38" s="144">
        <v>3034.93</v>
      </c>
    </row>
    <row r="39" spans="1:5" s="140" customFormat="1" ht="30" x14ac:dyDescent="0.25">
      <c r="A39" s="141" t="s">
        <v>252</v>
      </c>
      <c r="B39" s="144">
        <v>3</v>
      </c>
      <c r="C39" s="144" t="s">
        <v>13</v>
      </c>
      <c r="D39" s="144">
        <f t="shared" si="1"/>
        <v>383.09999999999997</v>
      </c>
      <c r="E39" s="144">
        <v>1149.3</v>
      </c>
    </row>
    <row r="40" spans="1:5" s="140" customFormat="1" x14ac:dyDescent="0.25">
      <c r="A40" s="141" t="s">
        <v>195</v>
      </c>
      <c r="B40" s="144">
        <v>1</v>
      </c>
      <c r="C40" s="144" t="s">
        <v>13</v>
      </c>
      <c r="D40" s="144">
        <f t="shared" si="1"/>
        <v>981.29</v>
      </c>
      <c r="E40" s="144">
        <v>981.29</v>
      </c>
    </row>
    <row r="41" spans="1:5" s="140" customFormat="1" ht="45" x14ac:dyDescent="0.25">
      <c r="A41" s="141" t="s">
        <v>304</v>
      </c>
      <c r="B41" s="144">
        <v>1</v>
      </c>
      <c r="C41" s="144" t="s">
        <v>192</v>
      </c>
      <c r="D41" s="144">
        <f t="shared" si="1"/>
        <v>617.64</v>
      </c>
      <c r="E41" s="144">
        <v>617.64</v>
      </c>
    </row>
    <row r="42" spans="1:5" s="140" customFormat="1" x14ac:dyDescent="0.25">
      <c r="A42" s="141" t="s">
        <v>305</v>
      </c>
      <c r="B42" s="144">
        <v>0.02</v>
      </c>
      <c r="C42" s="144" t="s">
        <v>17</v>
      </c>
      <c r="D42" s="144">
        <f t="shared" si="1"/>
        <v>63461</v>
      </c>
      <c r="E42" s="144">
        <v>1269.22</v>
      </c>
    </row>
    <row r="43" spans="1:5" s="140" customFormat="1" x14ac:dyDescent="0.25">
      <c r="A43" s="141" t="s">
        <v>306</v>
      </c>
      <c r="B43" s="144">
        <v>2</v>
      </c>
      <c r="C43" s="144" t="s">
        <v>72</v>
      </c>
      <c r="D43" s="144">
        <f t="shared" si="1"/>
        <v>100.875</v>
      </c>
      <c r="E43" s="144">
        <v>201.75</v>
      </c>
    </row>
    <row r="44" spans="1:5" s="140" customFormat="1" x14ac:dyDescent="0.25">
      <c r="A44" s="141" t="s">
        <v>55</v>
      </c>
      <c r="B44" s="144">
        <v>1</v>
      </c>
      <c r="C44" s="144" t="s">
        <v>14</v>
      </c>
      <c r="D44" s="144">
        <f t="shared" si="1"/>
        <v>1012.36</v>
      </c>
      <c r="E44" s="144">
        <v>1012.36</v>
      </c>
    </row>
    <row r="45" spans="1:5" s="140" customFormat="1" ht="30" x14ac:dyDescent="0.25">
      <c r="A45" s="141" t="s">
        <v>307</v>
      </c>
      <c r="B45" s="144">
        <v>1</v>
      </c>
      <c r="C45" s="144" t="s">
        <v>174</v>
      </c>
      <c r="D45" s="144">
        <f t="shared" si="1"/>
        <v>664.85</v>
      </c>
      <c r="E45" s="144">
        <v>664.85</v>
      </c>
    </row>
    <row r="46" spans="1:5" s="140" customFormat="1" x14ac:dyDescent="0.25">
      <c r="A46" s="141" t="s">
        <v>333</v>
      </c>
      <c r="B46" s="144">
        <v>1</v>
      </c>
      <c r="C46" s="144" t="s">
        <v>72</v>
      </c>
      <c r="D46" s="144">
        <f t="shared" si="1"/>
        <v>935.32</v>
      </c>
      <c r="E46" s="144">
        <v>935.32</v>
      </c>
    </row>
    <row r="47" spans="1:5" s="140" customFormat="1" x14ac:dyDescent="0.25">
      <c r="A47" s="141" t="s">
        <v>308</v>
      </c>
      <c r="B47" s="144">
        <v>0.17</v>
      </c>
      <c r="C47" s="144" t="s">
        <v>16</v>
      </c>
      <c r="D47" s="144">
        <f t="shared" si="1"/>
        <v>1813.705882352941</v>
      </c>
      <c r="E47" s="144">
        <v>308.33</v>
      </c>
    </row>
    <row r="48" spans="1:5" s="140" customFormat="1" ht="30" x14ac:dyDescent="0.25">
      <c r="A48" s="141" t="s">
        <v>309</v>
      </c>
      <c r="B48" s="144">
        <v>0.1</v>
      </c>
      <c r="C48" s="144" t="s">
        <v>16</v>
      </c>
      <c r="D48" s="144">
        <f t="shared" si="1"/>
        <v>4016.3999999999996</v>
      </c>
      <c r="E48" s="144">
        <v>401.64</v>
      </c>
    </row>
    <row r="49" spans="1:5" s="140" customFormat="1" x14ac:dyDescent="0.25">
      <c r="A49" s="141" t="s">
        <v>69</v>
      </c>
      <c r="B49" s="144">
        <v>0.16</v>
      </c>
      <c r="C49" s="144" t="s">
        <v>70</v>
      </c>
      <c r="D49" s="144">
        <f t="shared" si="1"/>
        <v>30440.499999999996</v>
      </c>
      <c r="E49" s="144">
        <v>4870.4799999999996</v>
      </c>
    </row>
    <row r="50" spans="1:5" s="140" customFormat="1" ht="30" x14ac:dyDescent="0.25">
      <c r="A50" s="141" t="s">
        <v>56</v>
      </c>
      <c r="B50" s="144">
        <v>4.6219999999999999</v>
      </c>
      <c r="C50" s="144" t="s">
        <v>16</v>
      </c>
      <c r="D50" s="144">
        <f t="shared" si="1"/>
        <v>2008.8684552141931</v>
      </c>
      <c r="E50" s="144">
        <v>9284.99</v>
      </c>
    </row>
    <row r="51" spans="1:5" s="140" customFormat="1" ht="30" x14ac:dyDescent="0.25">
      <c r="A51" s="141" t="s">
        <v>310</v>
      </c>
      <c r="B51" s="144">
        <v>0.02</v>
      </c>
      <c r="C51" s="144" t="s">
        <v>17</v>
      </c>
      <c r="D51" s="144">
        <f t="shared" si="1"/>
        <v>30123</v>
      </c>
      <c r="E51" s="144">
        <v>602.46</v>
      </c>
    </row>
    <row r="52" spans="1:5" s="140" customFormat="1" x14ac:dyDescent="0.25">
      <c r="A52" s="141" t="s">
        <v>311</v>
      </c>
      <c r="B52" s="144">
        <v>1</v>
      </c>
      <c r="C52" s="144" t="s">
        <v>13</v>
      </c>
      <c r="D52" s="144">
        <f t="shared" si="1"/>
        <v>314.49</v>
      </c>
      <c r="E52" s="144">
        <v>314.49</v>
      </c>
    </row>
    <row r="53" spans="1:5" s="140" customFormat="1" x14ac:dyDescent="0.25">
      <c r="A53" s="141" t="s">
        <v>177</v>
      </c>
      <c r="B53" s="144">
        <v>5</v>
      </c>
      <c r="C53" s="144" t="s">
        <v>89</v>
      </c>
      <c r="D53" s="144">
        <f t="shared" si="1"/>
        <v>441.49200000000002</v>
      </c>
      <c r="E53" s="144">
        <v>2207.46</v>
      </c>
    </row>
    <row r="54" spans="1:5" s="140" customFormat="1" x14ac:dyDescent="0.25">
      <c r="A54" s="141" t="s">
        <v>84</v>
      </c>
      <c r="B54" s="144">
        <v>0.14000000000000001</v>
      </c>
      <c r="C54" s="144" t="s">
        <v>15</v>
      </c>
      <c r="D54" s="144">
        <f t="shared" si="1"/>
        <v>17346.785714285714</v>
      </c>
      <c r="E54" s="144">
        <v>2428.5500000000002</v>
      </c>
    </row>
    <row r="55" spans="1:5" s="140" customFormat="1" ht="30" x14ac:dyDescent="0.25">
      <c r="A55" s="141" t="s">
        <v>59</v>
      </c>
      <c r="B55" s="144">
        <v>4</v>
      </c>
      <c r="C55" s="144" t="s">
        <v>18</v>
      </c>
      <c r="D55" s="144">
        <f t="shared" si="1"/>
        <v>252.17250000000001</v>
      </c>
      <c r="E55" s="144">
        <v>1008.69</v>
      </c>
    </row>
    <row r="56" spans="1:5" s="140" customFormat="1" x14ac:dyDescent="0.25">
      <c r="A56" s="141" t="s">
        <v>312</v>
      </c>
      <c r="B56" s="144">
        <v>3</v>
      </c>
      <c r="C56" s="144" t="s">
        <v>72</v>
      </c>
      <c r="D56" s="144">
        <f t="shared" si="1"/>
        <v>81.033333333333331</v>
      </c>
      <c r="E56" s="144">
        <v>243.1</v>
      </c>
    </row>
    <row r="57" spans="1:5" s="140" customFormat="1" x14ac:dyDescent="0.25">
      <c r="A57" s="141" t="s">
        <v>313</v>
      </c>
      <c r="B57" s="144">
        <v>1</v>
      </c>
      <c r="C57" s="144" t="s">
        <v>97</v>
      </c>
      <c r="D57" s="144">
        <f t="shared" si="1"/>
        <v>585.66</v>
      </c>
      <c r="E57" s="144">
        <v>585.66</v>
      </c>
    </row>
    <row r="58" spans="1:5" s="140" customFormat="1" x14ac:dyDescent="0.25">
      <c r="A58" s="141" t="s">
        <v>255</v>
      </c>
      <c r="B58" s="144">
        <v>1</v>
      </c>
      <c r="C58" s="144" t="s">
        <v>13</v>
      </c>
      <c r="D58" s="144">
        <f t="shared" si="1"/>
        <v>7235.04</v>
      </c>
      <c r="E58" s="144">
        <v>7235.04</v>
      </c>
    </row>
    <row r="59" spans="1:5" s="140" customFormat="1" ht="30" x14ac:dyDescent="0.25">
      <c r="A59" s="141" t="s">
        <v>314</v>
      </c>
      <c r="B59" s="144">
        <v>0.01</v>
      </c>
      <c r="C59" s="144" t="s">
        <v>109</v>
      </c>
      <c r="D59" s="144">
        <f t="shared" si="1"/>
        <v>7901</v>
      </c>
      <c r="E59" s="144">
        <v>79.010000000000005</v>
      </c>
    </row>
    <row r="60" spans="1:5" s="140" customFormat="1" x14ac:dyDescent="0.25">
      <c r="A60" s="141" t="s">
        <v>79</v>
      </c>
      <c r="B60" s="144">
        <v>1</v>
      </c>
      <c r="C60" s="144" t="s">
        <v>14</v>
      </c>
      <c r="D60" s="144">
        <f t="shared" si="1"/>
        <v>15243.41</v>
      </c>
      <c r="E60" s="128">
        <v>15243.41</v>
      </c>
    </row>
    <row r="61" spans="1:5" s="140" customFormat="1" ht="30" x14ac:dyDescent="0.25">
      <c r="A61" s="141" t="s">
        <v>257</v>
      </c>
      <c r="B61" s="144">
        <v>1</v>
      </c>
      <c r="C61" s="144" t="s">
        <v>19</v>
      </c>
      <c r="D61" s="144">
        <f t="shared" si="1"/>
        <v>868.12</v>
      </c>
      <c r="E61" s="144">
        <v>868.12</v>
      </c>
    </row>
    <row r="62" spans="1:5" s="140" customFormat="1" ht="30" x14ac:dyDescent="0.25">
      <c r="A62" s="141" t="s">
        <v>258</v>
      </c>
      <c r="B62" s="144">
        <v>0.01</v>
      </c>
      <c r="C62" s="144" t="s">
        <v>19</v>
      </c>
      <c r="D62" s="144">
        <f t="shared" si="1"/>
        <v>30424</v>
      </c>
      <c r="E62" s="144">
        <v>304.24</v>
      </c>
    </row>
    <row r="63" spans="1:5" s="140" customFormat="1" x14ac:dyDescent="0.25">
      <c r="A63" s="141" t="s">
        <v>62</v>
      </c>
      <c r="B63" s="144">
        <v>36</v>
      </c>
      <c r="C63" s="144" t="s">
        <v>19</v>
      </c>
      <c r="D63" s="144">
        <f t="shared" si="1"/>
        <v>300.92111111111109</v>
      </c>
      <c r="E63" s="144">
        <v>10833.16</v>
      </c>
    </row>
    <row r="64" spans="1:5" s="140" customFormat="1" ht="28.5" x14ac:dyDescent="0.25">
      <c r="A64" s="145" t="s">
        <v>259</v>
      </c>
      <c r="B64" s="143"/>
      <c r="C64" s="143"/>
      <c r="D64" s="144"/>
      <c r="E64" s="143"/>
    </row>
    <row r="65" spans="1:5" s="140" customFormat="1" ht="30" x14ac:dyDescent="0.25">
      <c r="A65" s="141" t="s">
        <v>302</v>
      </c>
      <c r="B65" s="144" t="s">
        <v>22</v>
      </c>
      <c r="C65" s="144" t="s">
        <v>16</v>
      </c>
      <c r="D65" s="144">
        <f>E65</f>
        <v>3116.61</v>
      </c>
      <c r="E65" s="144">
        <v>3116.61</v>
      </c>
    </row>
    <row r="66" spans="1:5" s="140" customFormat="1" x14ac:dyDescent="0.25">
      <c r="A66" s="141" t="s">
        <v>315</v>
      </c>
      <c r="B66" s="144" t="s">
        <v>22</v>
      </c>
      <c r="C66" s="144" t="s">
        <v>197</v>
      </c>
      <c r="D66" s="144">
        <f>E66</f>
        <v>2049.1</v>
      </c>
      <c r="E66" s="144">
        <v>2049.1</v>
      </c>
    </row>
    <row r="67" spans="1:5" s="140" customFormat="1" x14ac:dyDescent="0.25">
      <c r="A67" s="141" t="s">
        <v>201</v>
      </c>
      <c r="B67" s="144">
        <v>0.32</v>
      </c>
      <c r="C67" s="144" t="s">
        <v>17</v>
      </c>
      <c r="D67" s="144">
        <f t="shared" si="1"/>
        <v>4391.0625</v>
      </c>
      <c r="E67" s="144">
        <v>1405.14</v>
      </c>
    </row>
    <row r="68" spans="1:5" s="140" customFormat="1" ht="30" x14ac:dyDescent="0.25">
      <c r="A68" s="141" t="s">
        <v>316</v>
      </c>
      <c r="B68" s="144">
        <v>1</v>
      </c>
      <c r="C68" s="144" t="s">
        <v>13</v>
      </c>
      <c r="D68" s="144">
        <f t="shared" si="1"/>
        <v>414.29</v>
      </c>
      <c r="E68" s="144">
        <v>414.29</v>
      </c>
    </row>
    <row r="69" spans="1:5" s="140" customFormat="1" ht="30" x14ac:dyDescent="0.25">
      <c r="A69" s="141" t="s">
        <v>127</v>
      </c>
      <c r="B69" s="144">
        <v>3.78</v>
      </c>
      <c r="C69" s="144" t="s">
        <v>12</v>
      </c>
      <c r="D69" s="144">
        <f t="shared" si="1"/>
        <v>318.52645502645504</v>
      </c>
      <c r="E69" s="144">
        <v>1204.03</v>
      </c>
    </row>
    <row r="70" spans="1:5" s="140" customFormat="1" x14ac:dyDescent="0.25">
      <c r="A70" s="141" t="s">
        <v>88</v>
      </c>
      <c r="B70" s="144">
        <v>0.01</v>
      </c>
      <c r="C70" s="144" t="s">
        <v>17</v>
      </c>
      <c r="D70" s="144">
        <f t="shared" si="1"/>
        <v>57901</v>
      </c>
      <c r="E70" s="144">
        <v>579.01</v>
      </c>
    </row>
    <row r="71" spans="1:5" s="140" customFormat="1" x14ac:dyDescent="0.25">
      <c r="A71" s="141" t="s">
        <v>317</v>
      </c>
      <c r="B71" s="144">
        <v>4.3999999999999997E-2</v>
      </c>
      <c r="C71" s="144" t="s">
        <v>15</v>
      </c>
      <c r="D71" s="144">
        <f t="shared" si="1"/>
        <v>51417.727272727279</v>
      </c>
      <c r="E71" s="144">
        <v>2262.38</v>
      </c>
    </row>
    <row r="72" spans="1:5" s="140" customFormat="1" x14ac:dyDescent="0.25">
      <c r="A72" s="141" t="s">
        <v>318</v>
      </c>
      <c r="B72" s="144">
        <v>0.01</v>
      </c>
      <c r="C72" s="144" t="s">
        <v>17</v>
      </c>
      <c r="D72" s="144">
        <f t="shared" si="1"/>
        <v>16494</v>
      </c>
      <c r="E72" s="144">
        <v>164.94</v>
      </c>
    </row>
    <row r="73" spans="1:5" s="140" customFormat="1" ht="30" x14ac:dyDescent="0.25">
      <c r="A73" s="141" t="s">
        <v>319</v>
      </c>
      <c r="B73" s="144">
        <v>2.1999999999999999E-2</v>
      </c>
      <c r="C73" s="144" t="s">
        <v>15</v>
      </c>
      <c r="D73" s="144">
        <f t="shared" si="1"/>
        <v>44193.181818181823</v>
      </c>
      <c r="E73" s="144">
        <v>972.25</v>
      </c>
    </row>
    <row r="74" spans="1:5" s="140" customFormat="1" x14ac:dyDescent="0.25">
      <c r="A74" s="141" t="s">
        <v>320</v>
      </c>
      <c r="B74" s="144">
        <v>1</v>
      </c>
      <c r="C74" s="144" t="s">
        <v>321</v>
      </c>
      <c r="D74" s="144">
        <f t="shared" si="1"/>
        <v>4025.19</v>
      </c>
      <c r="E74" s="144">
        <v>4025.19</v>
      </c>
    </row>
    <row r="75" spans="1:5" s="140" customFormat="1" x14ac:dyDescent="0.25">
      <c r="A75" s="141" t="s">
        <v>322</v>
      </c>
      <c r="B75" s="144">
        <v>0.1</v>
      </c>
      <c r="C75" s="144" t="s">
        <v>110</v>
      </c>
      <c r="D75" s="144">
        <f t="shared" si="1"/>
        <v>2250.3999999999996</v>
      </c>
      <c r="E75" s="144">
        <v>225.04</v>
      </c>
    </row>
    <row r="76" spans="1:5" s="140" customFormat="1" x14ac:dyDescent="0.25">
      <c r="A76" s="141" t="s">
        <v>323</v>
      </c>
      <c r="B76" s="144">
        <v>0.01</v>
      </c>
      <c r="C76" s="144" t="s">
        <v>70</v>
      </c>
      <c r="D76" s="144">
        <f t="shared" si="1"/>
        <v>30364.999999999996</v>
      </c>
      <c r="E76" s="144">
        <v>303.64999999999998</v>
      </c>
    </row>
    <row r="77" spans="1:5" s="140" customFormat="1" x14ac:dyDescent="0.25">
      <c r="A77" s="141" t="s">
        <v>324</v>
      </c>
      <c r="B77" s="144">
        <v>0.17</v>
      </c>
      <c r="C77" s="144" t="s">
        <v>16</v>
      </c>
      <c r="D77" s="144">
        <f t="shared" si="1"/>
        <v>2024.8235294117646</v>
      </c>
      <c r="E77" s="144">
        <v>344.22</v>
      </c>
    </row>
    <row r="78" spans="1:5" s="140" customFormat="1" ht="30" x14ac:dyDescent="0.25">
      <c r="A78" s="141" t="s">
        <v>63</v>
      </c>
      <c r="B78" s="144">
        <v>1.8120000000000001</v>
      </c>
      <c r="C78" s="144" t="s">
        <v>16</v>
      </c>
      <c r="D78" s="144">
        <f t="shared" si="1"/>
        <v>2021.7218543046358</v>
      </c>
      <c r="E78" s="144">
        <v>3663.36</v>
      </c>
    </row>
    <row r="79" spans="1:5" s="140" customFormat="1" ht="30" x14ac:dyDescent="0.25">
      <c r="A79" s="141" t="s">
        <v>111</v>
      </c>
      <c r="B79" s="144">
        <v>1.8120000000000001</v>
      </c>
      <c r="C79" s="144" t="s">
        <v>16</v>
      </c>
      <c r="D79" s="144">
        <f t="shared" si="1"/>
        <v>2007.8973509933774</v>
      </c>
      <c r="E79" s="144">
        <v>3638.31</v>
      </c>
    </row>
    <row r="80" spans="1:5" s="140" customFormat="1" x14ac:dyDescent="0.25">
      <c r="A80" s="141" t="s">
        <v>325</v>
      </c>
      <c r="B80" s="144">
        <v>6</v>
      </c>
      <c r="C80" s="144" t="s">
        <v>13</v>
      </c>
      <c r="D80" s="144">
        <f t="shared" si="1"/>
        <v>598.42333333333329</v>
      </c>
      <c r="E80" s="144">
        <v>3590.54</v>
      </c>
    </row>
    <row r="81" spans="1:5" s="140" customFormat="1" ht="30" x14ac:dyDescent="0.25">
      <c r="A81" s="141" t="s">
        <v>98</v>
      </c>
      <c r="B81" s="144">
        <v>140</v>
      </c>
      <c r="C81" s="144" t="s">
        <v>89</v>
      </c>
      <c r="D81" s="144">
        <f t="shared" si="1"/>
        <v>58.981785714285721</v>
      </c>
      <c r="E81" s="144">
        <v>8257.4500000000007</v>
      </c>
    </row>
    <row r="82" spans="1:5" s="140" customFormat="1" ht="30" x14ac:dyDescent="0.25">
      <c r="A82" s="141" t="s">
        <v>189</v>
      </c>
      <c r="B82" s="144" t="s">
        <v>224</v>
      </c>
      <c r="C82" s="144" t="s">
        <v>16</v>
      </c>
      <c r="D82" s="144">
        <f>E82</f>
        <v>13238.93</v>
      </c>
      <c r="E82" s="144">
        <v>13238.93</v>
      </c>
    </row>
    <row r="83" spans="1:5" s="140" customFormat="1" x14ac:dyDescent="0.25">
      <c r="A83" s="141" t="s">
        <v>114</v>
      </c>
      <c r="B83" s="144">
        <v>0.04</v>
      </c>
      <c r="C83" s="144" t="s">
        <v>109</v>
      </c>
      <c r="D83" s="144">
        <f t="shared" si="1"/>
        <v>24585.5</v>
      </c>
      <c r="E83" s="144">
        <v>983.42</v>
      </c>
    </row>
    <row r="84" spans="1:5" s="140" customFormat="1" x14ac:dyDescent="0.25">
      <c r="A84" s="141" t="s">
        <v>115</v>
      </c>
      <c r="B84" s="144">
        <v>0.08</v>
      </c>
      <c r="C84" s="144" t="s">
        <v>109</v>
      </c>
      <c r="D84" s="144">
        <f t="shared" si="1"/>
        <v>33683.125</v>
      </c>
      <c r="E84" s="144">
        <v>2694.65</v>
      </c>
    </row>
    <row r="85" spans="1:5" s="140" customFormat="1" ht="30" x14ac:dyDescent="0.25">
      <c r="A85" s="141" t="s">
        <v>326</v>
      </c>
      <c r="B85" s="144">
        <v>0.01</v>
      </c>
      <c r="C85" s="144" t="s">
        <v>17</v>
      </c>
      <c r="D85" s="144">
        <f t="shared" si="1"/>
        <v>34183</v>
      </c>
      <c r="E85" s="144">
        <v>341.83</v>
      </c>
    </row>
    <row r="86" spans="1:5" s="140" customFormat="1" ht="30" x14ac:dyDescent="0.25">
      <c r="A86" s="141" t="s">
        <v>190</v>
      </c>
      <c r="B86" s="144">
        <v>0.09</v>
      </c>
      <c r="C86" s="144" t="s">
        <v>17</v>
      </c>
      <c r="D86" s="144">
        <f t="shared" si="1"/>
        <v>49799.111111111117</v>
      </c>
      <c r="E86" s="144">
        <v>4481.92</v>
      </c>
    </row>
    <row r="87" spans="1:5" s="140" customFormat="1" ht="28.5" x14ac:dyDescent="0.25">
      <c r="A87" s="145" t="s">
        <v>74</v>
      </c>
      <c r="B87" s="143"/>
      <c r="C87" s="143"/>
      <c r="D87" s="143"/>
      <c r="E87" s="143"/>
    </row>
    <row r="88" spans="1:5" s="140" customFormat="1" ht="30" x14ac:dyDescent="0.25">
      <c r="A88" s="141" t="s">
        <v>75</v>
      </c>
      <c r="B88" s="144" t="s">
        <v>223</v>
      </c>
      <c r="C88" s="144" t="s">
        <v>11</v>
      </c>
      <c r="D88" s="144">
        <f>E88</f>
        <v>7516.28</v>
      </c>
      <c r="E88" s="144">
        <v>7516.28</v>
      </c>
    </row>
    <row r="89" spans="1:5" s="140" customFormat="1" x14ac:dyDescent="0.25">
      <c r="A89" s="145" t="s">
        <v>85</v>
      </c>
      <c r="B89" s="143"/>
      <c r="C89" s="143"/>
      <c r="D89" s="144"/>
      <c r="E89" s="143"/>
    </row>
    <row r="90" spans="1:5" s="140" customFormat="1" x14ac:dyDescent="0.25">
      <c r="A90" s="141" t="s">
        <v>86</v>
      </c>
      <c r="B90" s="144" t="s">
        <v>223</v>
      </c>
      <c r="C90" s="144" t="s">
        <v>11</v>
      </c>
      <c r="D90" s="144">
        <f t="shared" ref="D90:D95" si="2">E90</f>
        <v>21600</v>
      </c>
      <c r="E90" s="144">
        <v>21600</v>
      </c>
    </row>
    <row r="91" spans="1:5" s="140" customFormat="1" ht="42.75" x14ac:dyDescent="0.25">
      <c r="A91" s="145" t="s">
        <v>327</v>
      </c>
      <c r="B91" s="143"/>
      <c r="C91" s="143"/>
      <c r="D91" s="144"/>
      <c r="E91" s="143"/>
    </row>
    <row r="92" spans="1:5" s="140" customFormat="1" x14ac:dyDescent="0.25">
      <c r="A92" s="141" t="s">
        <v>276</v>
      </c>
      <c r="B92" s="144" t="s">
        <v>22</v>
      </c>
      <c r="C92" s="144" t="s">
        <v>11</v>
      </c>
      <c r="D92" s="144">
        <f t="shared" si="2"/>
        <v>2460.7399999999998</v>
      </c>
      <c r="E92" s="144">
        <v>2460.7399999999998</v>
      </c>
    </row>
    <row r="93" spans="1:5" s="140" customFormat="1" ht="30" x14ac:dyDescent="0.25">
      <c r="A93" s="141" t="s">
        <v>328</v>
      </c>
      <c r="B93" s="144" t="s">
        <v>22</v>
      </c>
      <c r="C93" s="144" t="s">
        <v>11</v>
      </c>
      <c r="D93" s="144">
        <f t="shared" si="2"/>
        <v>1471.01</v>
      </c>
      <c r="E93" s="144">
        <v>1471.01</v>
      </c>
    </row>
    <row r="94" spans="1:5" s="140" customFormat="1" x14ac:dyDescent="0.25">
      <c r="A94" s="145" t="s">
        <v>277</v>
      </c>
      <c r="B94" s="143"/>
      <c r="C94" s="143"/>
      <c r="D94" s="144"/>
      <c r="E94" s="143"/>
    </row>
    <row r="95" spans="1:5" s="140" customFormat="1" x14ac:dyDescent="0.25">
      <c r="A95" s="141" t="s">
        <v>329</v>
      </c>
      <c r="B95" s="144" t="s">
        <v>224</v>
      </c>
      <c r="C95" s="144" t="s">
        <v>13</v>
      </c>
      <c r="D95" s="144">
        <f t="shared" si="2"/>
        <v>22938.29</v>
      </c>
      <c r="E95" s="144">
        <v>22938.29</v>
      </c>
    </row>
    <row r="96" spans="1:5" s="1" customFormat="1" ht="14.25" x14ac:dyDescent="0.2">
      <c r="A96" s="37" t="s">
        <v>10</v>
      </c>
      <c r="B96" s="51"/>
      <c r="C96" s="51"/>
      <c r="D96" s="51"/>
      <c r="E96" s="52"/>
    </row>
    <row r="97" spans="1:5" s="1" customFormat="1" x14ac:dyDescent="0.2">
      <c r="A97" s="39" t="s">
        <v>66</v>
      </c>
      <c r="B97" s="53" t="s">
        <v>21</v>
      </c>
      <c r="C97" s="53" t="s">
        <v>11</v>
      </c>
      <c r="D97" s="53">
        <f>E97</f>
        <v>46551.056999999972</v>
      </c>
      <c r="E97" s="54">
        <f>SUM(E17:E95)*10%</f>
        <v>46551.056999999972</v>
      </c>
    </row>
    <row r="98" spans="1:5" s="140" customFormat="1" x14ac:dyDescent="0.25">
      <c r="A98" s="146" t="s">
        <v>24</v>
      </c>
      <c r="B98" s="144"/>
      <c r="C98" s="144"/>
      <c r="D98" s="144"/>
      <c r="E98" s="147">
        <f>SUM(E16:E97)</f>
        <v>512061.62699999969</v>
      </c>
    </row>
    <row r="99" spans="1:5" s="140" customFormat="1" x14ac:dyDescent="0.25">
      <c r="A99" s="215"/>
      <c r="B99" s="215"/>
      <c r="C99" s="215"/>
      <c r="D99" s="215"/>
      <c r="E99" s="215"/>
    </row>
    <row r="100" spans="1:5" s="140" customFormat="1" x14ac:dyDescent="0.25">
      <c r="A100" s="215"/>
      <c r="B100" s="215"/>
      <c r="C100" s="215"/>
      <c r="D100" s="215"/>
      <c r="E100" s="215"/>
    </row>
    <row r="101" spans="1:5" s="140" customFormat="1" ht="39.75" customHeight="1" x14ac:dyDescent="0.25">
      <c r="A101" s="217" t="s">
        <v>331</v>
      </c>
      <c r="B101" s="217"/>
      <c r="C101" s="217"/>
      <c r="D101" s="217"/>
      <c r="E101" s="217"/>
    </row>
    <row r="102" spans="1:5" s="140" customFormat="1" ht="27.75" customHeight="1" x14ac:dyDescent="0.25">
      <c r="A102" s="217" t="s">
        <v>279</v>
      </c>
      <c r="B102" s="217"/>
      <c r="C102" s="217"/>
      <c r="D102" s="217"/>
      <c r="E102" s="217"/>
    </row>
    <row r="103" spans="1:5" s="140" customFormat="1" ht="24" customHeight="1" x14ac:dyDescent="0.25">
      <c r="A103" s="217" t="s">
        <v>280</v>
      </c>
      <c r="B103" s="217"/>
      <c r="C103" s="217"/>
      <c r="D103" s="217"/>
      <c r="E103" s="217"/>
    </row>
    <row r="104" spans="1:5" s="140" customFormat="1" ht="30.75" customHeight="1" x14ac:dyDescent="0.25">
      <c r="A104" s="217" t="s">
        <v>281</v>
      </c>
      <c r="B104" s="217"/>
      <c r="C104" s="217"/>
      <c r="D104" s="217"/>
      <c r="E104" s="217"/>
    </row>
    <row r="105" spans="1:5" s="140" customFormat="1" x14ac:dyDescent="0.25">
      <c r="A105" s="215"/>
      <c r="B105" s="215"/>
      <c r="C105" s="215"/>
      <c r="D105" s="215"/>
      <c r="E105" s="215"/>
    </row>
    <row r="106" spans="1:5" s="140" customFormat="1" ht="24.75" customHeight="1" x14ac:dyDescent="0.25">
      <c r="B106" s="217"/>
      <c r="C106" s="217"/>
      <c r="D106" s="217"/>
      <c r="E106" s="217"/>
    </row>
    <row r="107" spans="1:5" s="140" customFormat="1" ht="18.75" customHeight="1" x14ac:dyDescent="0.25">
      <c r="A107" s="215" t="s">
        <v>330</v>
      </c>
      <c r="B107" s="215"/>
      <c r="C107" s="215"/>
      <c r="D107" s="215"/>
      <c r="E107" s="215"/>
    </row>
    <row r="108" spans="1:5" s="140" customFormat="1" ht="15.75" customHeight="1" x14ac:dyDescent="0.25">
      <c r="A108" s="215" t="s">
        <v>332</v>
      </c>
      <c r="B108" s="215"/>
      <c r="C108" s="215"/>
      <c r="D108" s="215"/>
      <c r="E108" s="215"/>
    </row>
    <row r="109" spans="1:5" s="140" customFormat="1" ht="10.5" customHeight="1" x14ac:dyDescent="0.25">
      <c r="B109" s="215"/>
      <c r="C109" s="215"/>
      <c r="D109" s="215" t="s">
        <v>26</v>
      </c>
      <c r="E109" s="215"/>
    </row>
    <row r="110" spans="1:5" s="140" customFormat="1" x14ac:dyDescent="0.25">
      <c r="A110" s="215"/>
      <c r="B110" s="215"/>
      <c r="C110" s="215"/>
      <c r="D110" s="215"/>
      <c r="E110" s="215"/>
    </row>
    <row r="111" spans="1:5" s="140" customFormat="1" x14ac:dyDescent="0.25">
      <c r="A111" s="215" t="s">
        <v>282</v>
      </c>
      <c r="B111" s="215"/>
      <c r="C111" s="215"/>
      <c r="D111" s="215"/>
      <c r="E111" s="215"/>
    </row>
    <row r="112" spans="1:5" s="140" customFormat="1" ht="10.5" customHeight="1" x14ac:dyDescent="0.25">
      <c r="B112" s="215"/>
      <c r="C112" s="215"/>
      <c r="D112" s="215" t="s">
        <v>26</v>
      </c>
      <c r="E112" s="215"/>
    </row>
    <row r="113" spans="1:5" s="140" customFormat="1" ht="11.25" customHeight="1" x14ac:dyDescent="0.25">
      <c r="A113" s="215"/>
      <c r="B113" s="215"/>
      <c r="C113" s="215"/>
      <c r="D113" s="215"/>
      <c r="E113" s="215"/>
    </row>
  </sheetData>
  <mergeCells count="31">
    <mergeCell ref="A110:E110"/>
    <mergeCell ref="A111:E111"/>
    <mergeCell ref="B112:C112"/>
    <mergeCell ref="D112:E112"/>
    <mergeCell ref="A113:E113"/>
    <mergeCell ref="A105:E105"/>
    <mergeCell ref="B106:E106"/>
    <mergeCell ref="A107:E107"/>
    <mergeCell ref="A108:E108"/>
    <mergeCell ref="B109:C109"/>
    <mergeCell ref="D109:E109"/>
    <mergeCell ref="A6:D6"/>
    <mergeCell ref="A7:E7"/>
    <mergeCell ref="A8:E8"/>
    <mergeCell ref="A9:E9"/>
    <mergeCell ref="A104:E104"/>
    <mergeCell ref="A10:E10"/>
    <mergeCell ref="A11:E11"/>
    <mergeCell ref="A12:E12"/>
    <mergeCell ref="A13:E13"/>
    <mergeCell ref="A14:E14"/>
    <mergeCell ref="A99:E99"/>
    <mergeCell ref="A100:E100"/>
    <mergeCell ref="A101:E101"/>
    <mergeCell ref="A102:E102"/>
    <mergeCell ref="A103:E103"/>
    <mergeCell ref="A1:E1"/>
    <mergeCell ref="A2:E2"/>
    <mergeCell ref="B3:E3"/>
    <mergeCell ref="A5:E5"/>
    <mergeCell ref="A4:E4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0"/>
  <sheetViews>
    <sheetView tabSelected="1" view="pageBreakPreview" topLeftCell="A18" zoomScaleNormal="100" zoomScaleSheetLayoutView="100" workbookViewId="0">
      <selection activeCell="D32" sqref="D32"/>
    </sheetView>
  </sheetViews>
  <sheetFormatPr defaultColWidth="9.140625" defaultRowHeight="15" x14ac:dyDescent="0.25"/>
  <cols>
    <col min="1" max="1" width="12.5703125" style="93" customWidth="1"/>
    <col min="2" max="2" width="14.5703125" style="93" customWidth="1"/>
    <col min="3" max="3" width="19.5703125" style="93" customWidth="1"/>
    <col min="4" max="4" width="14.42578125" style="93" customWidth="1"/>
    <col min="5" max="5" width="18.28515625" style="93" customWidth="1"/>
    <col min="6" max="6" width="16.28515625" style="93" customWidth="1"/>
    <col min="7" max="16384" width="9.140625" style="93"/>
  </cols>
  <sheetData>
    <row r="1" spans="1:21" s="59" customFormat="1" ht="35.25" customHeight="1" x14ac:dyDescent="0.3">
      <c r="A1" s="197" t="s">
        <v>334</v>
      </c>
      <c r="B1" s="197"/>
      <c r="C1" s="197"/>
      <c r="D1" s="197"/>
      <c r="E1" s="197"/>
      <c r="F1" s="197"/>
    </row>
    <row r="2" spans="1:21" s="59" customFormat="1" x14ac:dyDescent="0.25">
      <c r="A2" s="66"/>
      <c r="B2" s="66"/>
      <c r="C2" s="66"/>
      <c r="D2" s="66"/>
      <c r="E2" s="66"/>
      <c r="F2" s="66"/>
    </row>
    <row r="3" spans="1:21" s="59" customFormat="1" ht="19.5" customHeight="1" x14ac:dyDescent="0.25">
      <c r="A3" s="67" t="s">
        <v>335</v>
      </c>
      <c r="B3" s="67"/>
      <c r="C3" s="67"/>
      <c r="D3" s="67"/>
      <c r="E3" s="67"/>
      <c r="F3" s="68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</row>
    <row r="4" spans="1:21" s="59" customFormat="1" ht="19.5" customHeight="1" x14ac:dyDescent="0.25">
      <c r="A4" s="67"/>
      <c r="B4" s="67"/>
      <c r="C4" s="67"/>
      <c r="D4" s="67"/>
      <c r="E4" s="67"/>
      <c r="F4" s="68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</row>
    <row r="5" spans="1:21" s="59" customFormat="1" ht="36.75" customHeight="1" x14ac:dyDescent="0.25">
      <c r="A5" s="198" t="s">
        <v>140</v>
      </c>
      <c r="B5" s="198"/>
      <c r="C5" s="198"/>
      <c r="D5" s="198"/>
      <c r="E5" s="198"/>
      <c r="F5" s="198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69"/>
      <c r="U5" s="69"/>
    </row>
    <row r="6" spans="1:21" s="79" customFormat="1" ht="27.75" customHeight="1" x14ac:dyDescent="0.25">
      <c r="A6" s="113" t="s">
        <v>141</v>
      </c>
      <c r="B6" s="113">
        <v>4</v>
      </c>
      <c r="C6" s="113" t="s">
        <v>142</v>
      </c>
      <c r="D6" s="136">
        <v>2724.1</v>
      </c>
      <c r="E6" s="113" t="s">
        <v>143</v>
      </c>
      <c r="F6" s="115">
        <v>1246.2</v>
      </c>
      <c r="G6" s="70"/>
      <c r="H6" s="72"/>
      <c r="I6" s="73"/>
      <c r="J6" s="74"/>
      <c r="K6" s="148"/>
      <c r="L6" s="76"/>
      <c r="M6" s="76"/>
      <c r="N6" s="76"/>
      <c r="O6" s="70"/>
      <c r="P6" s="70"/>
      <c r="Q6" s="201"/>
      <c r="R6" s="201"/>
      <c r="S6" s="72"/>
      <c r="T6" s="176"/>
      <c r="U6" s="176"/>
    </row>
    <row r="7" spans="1:21" s="81" customFormat="1" ht="32.25" customHeight="1" x14ac:dyDescent="0.25">
      <c r="A7" s="113" t="s">
        <v>144</v>
      </c>
      <c r="B7" s="113">
        <v>3</v>
      </c>
      <c r="C7" s="113" t="s">
        <v>145</v>
      </c>
      <c r="D7" s="136">
        <v>0</v>
      </c>
      <c r="E7" s="113" t="s">
        <v>146</v>
      </c>
      <c r="F7" s="115">
        <v>830.8</v>
      </c>
      <c r="G7" s="70"/>
      <c r="H7" s="72"/>
      <c r="I7" s="73"/>
      <c r="J7" s="74"/>
      <c r="K7" s="148"/>
      <c r="L7" s="76"/>
      <c r="M7" s="76"/>
      <c r="N7" s="76"/>
      <c r="O7" s="70"/>
      <c r="P7" s="70"/>
      <c r="Q7" s="201"/>
      <c r="R7" s="201"/>
      <c r="S7" s="70"/>
      <c r="T7" s="177"/>
      <c r="U7" s="177"/>
    </row>
    <row r="8" spans="1:21" s="81" customFormat="1" ht="46.5" customHeight="1" x14ac:dyDescent="0.25">
      <c r="A8" s="113" t="s">
        <v>147</v>
      </c>
      <c r="B8" s="113">
        <v>48</v>
      </c>
      <c r="C8" s="113" t="s">
        <v>148</v>
      </c>
      <c r="D8" s="115">
        <v>308.5</v>
      </c>
      <c r="E8" s="113" t="s">
        <v>149</v>
      </c>
      <c r="F8" s="115">
        <v>672.9</v>
      </c>
      <c r="G8" s="70"/>
      <c r="H8" s="72"/>
      <c r="I8" s="73"/>
      <c r="J8" s="74"/>
      <c r="K8" s="148"/>
      <c r="L8" s="76"/>
      <c r="M8" s="76"/>
      <c r="N8" s="76"/>
      <c r="O8" s="70"/>
      <c r="P8" s="70"/>
      <c r="Q8" s="201"/>
      <c r="R8" s="201"/>
      <c r="S8" s="70"/>
      <c r="T8" s="177"/>
      <c r="U8" s="177"/>
    </row>
    <row r="9" spans="1:21" s="81" customFormat="1" ht="33.75" customHeight="1" x14ac:dyDescent="0.25">
      <c r="A9" s="71"/>
      <c r="B9" s="74"/>
      <c r="C9" s="71"/>
      <c r="D9" s="82"/>
      <c r="E9" s="74"/>
      <c r="F9" s="83"/>
      <c r="G9" s="70"/>
      <c r="H9" s="72"/>
      <c r="I9" s="73"/>
      <c r="J9" s="74"/>
      <c r="K9" s="148"/>
      <c r="L9" s="76"/>
      <c r="M9" s="76"/>
      <c r="N9" s="76"/>
      <c r="O9" s="70"/>
      <c r="P9" s="70"/>
      <c r="Q9" s="175"/>
      <c r="R9" s="175"/>
      <c r="S9" s="70"/>
      <c r="T9" s="177"/>
      <c r="U9" s="177"/>
    </row>
    <row r="10" spans="1:21" s="87" customFormat="1" ht="15" customHeight="1" thickBot="1" x14ac:dyDescent="0.3">
      <c r="A10" s="85"/>
      <c r="B10" s="85"/>
      <c r="C10" s="85"/>
      <c r="D10" s="85"/>
      <c r="E10" s="85"/>
      <c r="F10" s="149"/>
      <c r="G10" s="59"/>
      <c r="H10" s="59"/>
      <c r="I10" s="59"/>
      <c r="J10" s="59"/>
      <c r="K10" s="59"/>
      <c r="L10" s="59"/>
      <c r="M10" s="59"/>
      <c r="N10" s="59"/>
      <c r="O10" s="69"/>
      <c r="P10" s="69"/>
      <c r="Q10" s="69"/>
      <c r="R10" s="69"/>
      <c r="S10" s="69"/>
      <c r="T10" s="178"/>
      <c r="U10" s="178"/>
    </row>
    <row r="11" spans="1:21" s="87" customFormat="1" ht="30" customHeight="1" x14ac:dyDescent="0.25">
      <c r="A11" s="202" t="s">
        <v>150</v>
      </c>
      <c r="B11" s="203"/>
      <c r="C11" s="203"/>
      <c r="D11" s="203"/>
      <c r="E11" s="204"/>
      <c r="F11" s="88" t="s">
        <v>151</v>
      </c>
      <c r="G11" s="89"/>
      <c r="H11" s="89"/>
      <c r="I11" s="89"/>
      <c r="J11" s="89"/>
      <c r="K11" s="89"/>
      <c r="L11" s="89"/>
      <c r="M11" s="89"/>
      <c r="N11" s="89"/>
      <c r="O11" s="179"/>
      <c r="P11" s="179"/>
      <c r="Q11" s="179"/>
      <c r="R11" s="179"/>
      <c r="S11" s="179"/>
      <c r="T11" s="178"/>
      <c r="U11" s="178"/>
    </row>
    <row r="12" spans="1:21" s="110" customFormat="1" ht="30" customHeight="1" x14ac:dyDescent="0.25">
      <c r="A12" s="205" t="s">
        <v>152</v>
      </c>
      <c r="B12" s="206"/>
      <c r="C12" s="206"/>
      <c r="D12" s="206"/>
      <c r="E12" s="207"/>
      <c r="F12" s="108">
        <v>277032.48900000023</v>
      </c>
      <c r="G12" s="173"/>
      <c r="O12" s="180"/>
      <c r="P12" s="180"/>
      <c r="Q12" s="180"/>
      <c r="R12" s="180"/>
      <c r="S12" s="180"/>
      <c r="T12" s="180"/>
      <c r="U12" s="180"/>
    </row>
    <row r="13" spans="1:21" s="110" customFormat="1" ht="30" customHeight="1" x14ac:dyDescent="0.25">
      <c r="A13" s="205" t="s">
        <v>153</v>
      </c>
      <c r="B13" s="206"/>
      <c r="C13" s="206"/>
      <c r="D13" s="206"/>
      <c r="E13" s="207"/>
      <c r="F13" s="108">
        <v>139913.70999999996</v>
      </c>
      <c r="O13" s="180"/>
      <c r="P13" s="180"/>
      <c r="Q13" s="180"/>
      <c r="R13" s="180"/>
      <c r="S13" s="180"/>
      <c r="T13" s="180"/>
      <c r="U13" s="180"/>
    </row>
    <row r="14" spans="1:21" s="110" customFormat="1" ht="30" customHeight="1" x14ac:dyDescent="0.25">
      <c r="A14" s="205" t="s">
        <v>154</v>
      </c>
      <c r="B14" s="206"/>
      <c r="C14" s="206"/>
      <c r="D14" s="206"/>
      <c r="E14" s="207"/>
      <c r="F14" s="111">
        <f>SUM(F15:F17)</f>
        <v>547955.79</v>
      </c>
    </row>
    <row r="15" spans="1:21" s="87" customFormat="1" ht="27.75" customHeight="1" x14ac:dyDescent="0.25">
      <c r="A15" s="194" t="s">
        <v>155</v>
      </c>
      <c r="B15" s="195"/>
      <c r="C15" s="195"/>
      <c r="D15" s="195"/>
      <c r="E15" s="196"/>
      <c r="F15" s="107">
        <v>426759.57</v>
      </c>
    </row>
    <row r="16" spans="1:21" s="87" customFormat="1" ht="24.75" customHeight="1" x14ac:dyDescent="0.25">
      <c r="A16" s="194" t="s">
        <v>156</v>
      </c>
      <c r="B16" s="195"/>
      <c r="C16" s="195"/>
      <c r="D16" s="195"/>
      <c r="E16" s="196"/>
      <c r="F16" s="107">
        <v>10496.22</v>
      </c>
    </row>
    <row r="17" spans="1:19" s="87" customFormat="1" ht="30" customHeight="1" x14ac:dyDescent="0.25">
      <c r="A17" s="194" t="s">
        <v>157</v>
      </c>
      <c r="B17" s="195"/>
      <c r="C17" s="195"/>
      <c r="D17" s="195"/>
      <c r="E17" s="196"/>
      <c r="F17" s="107">
        <v>110700</v>
      </c>
    </row>
    <row r="18" spans="1:19" s="110" customFormat="1" ht="30" customHeight="1" x14ac:dyDescent="0.25">
      <c r="A18" s="205" t="s">
        <v>158</v>
      </c>
      <c r="B18" s="206"/>
      <c r="C18" s="206"/>
      <c r="D18" s="206"/>
      <c r="E18" s="207"/>
      <c r="F18" s="111">
        <f>SUM(F19:F21)</f>
        <v>544783.66999999993</v>
      </c>
    </row>
    <row r="19" spans="1:19" s="87" customFormat="1" ht="29.25" customHeight="1" x14ac:dyDescent="0.25">
      <c r="A19" s="194" t="s">
        <v>155</v>
      </c>
      <c r="B19" s="195"/>
      <c r="C19" s="195"/>
      <c r="D19" s="195"/>
      <c r="E19" s="196"/>
      <c r="F19" s="107">
        <v>450869.86</v>
      </c>
    </row>
    <row r="20" spans="1:19" s="87" customFormat="1" ht="30" customHeight="1" x14ac:dyDescent="0.25">
      <c r="A20" s="194" t="s">
        <v>156</v>
      </c>
      <c r="B20" s="195"/>
      <c r="C20" s="195"/>
      <c r="D20" s="195"/>
      <c r="E20" s="196"/>
      <c r="F20" s="107">
        <v>10078.81</v>
      </c>
    </row>
    <row r="21" spans="1:19" s="90" customFormat="1" ht="30" customHeight="1" x14ac:dyDescent="0.2">
      <c r="A21" s="194" t="s">
        <v>157</v>
      </c>
      <c r="B21" s="195"/>
      <c r="C21" s="195"/>
      <c r="D21" s="195"/>
      <c r="E21" s="196"/>
      <c r="F21" s="107">
        <v>83835</v>
      </c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</row>
    <row r="22" spans="1:19" s="112" customFormat="1" ht="30" customHeight="1" x14ac:dyDescent="0.25">
      <c r="A22" s="205" t="s">
        <v>159</v>
      </c>
      <c r="B22" s="206"/>
      <c r="C22" s="206"/>
      <c r="D22" s="206"/>
      <c r="E22" s="207"/>
      <c r="F22" s="111">
        <f>F12+F18</f>
        <v>821816.15900000022</v>
      </c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</row>
    <row r="23" spans="1:19" s="112" customFormat="1" ht="30" customHeight="1" x14ac:dyDescent="0.25">
      <c r="A23" s="205" t="s">
        <v>160</v>
      </c>
      <c r="B23" s="206"/>
      <c r="C23" s="206"/>
      <c r="D23" s="206"/>
      <c r="E23" s="207"/>
      <c r="F23" s="111">
        <f>акт21!E81</f>
        <v>411634.43199999986</v>
      </c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</row>
    <row r="24" spans="1:19" s="112" customFormat="1" ht="30" customHeight="1" x14ac:dyDescent="0.25">
      <c r="A24" s="205" t="s">
        <v>293</v>
      </c>
      <c r="B24" s="206"/>
      <c r="C24" s="206"/>
      <c r="D24" s="206"/>
      <c r="E24" s="207"/>
      <c r="F24" s="111">
        <f>F22-F23</f>
        <v>410181.72700000036</v>
      </c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</row>
    <row r="25" spans="1:19" s="112" customFormat="1" ht="30" customHeight="1" x14ac:dyDescent="0.25">
      <c r="A25" s="205" t="s">
        <v>162</v>
      </c>
      <c r="B25" s="206"/>
      <c r="C25" s="206"/>
      <c r="D25" s="206"/>
      <c r="E25" s="207"/>
      <c r="F25" s="108">
        <f>F13+F14-F18</f>
        <v>143085.83000000007</v>
      </c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</row>
    <row r="26" spans="1:19" s="90" customFormat="1" ht="11.45" customHeight="1" x14ac:dyDescent="0.25">
      <c r="A26" s="91"/>
      <c r="B26" s="91"/>
      <c r="C26" s="91"/>
      <c r="D26" s="91"/>
      <c r="E26" s="91"/>
      <c r="F26" s="91"/>
    </row>
    <row r="27" spans="1:19" s="92" customFormat="1" ht="64.5" customHeight="1" x14ac:dyDescent="0.2">
      <c r="A27" s="208" t="s">
        <v>163</v>
      </c>
      <c r="B27" s="208"/>
      <c r="C27" s="208"/>
      <c r="D27" s="208"/>
    </row>
    <row r="28" spans="1:19" s="59" customFormat="1" ht="21.75" hidden="1" customHeight="1" x14ac:dyDescent="0.25">
      <c r="A28" s="209" t="s">
        <v>364</v>
      </c>
      <c r="B28" s="209"/>
      <c r="C28" s="209"/>
      <c r="D28" s="209"/>
    </row>
    <row r="29" spans="1:19" s="59" customFormat="1" ht="22.5" customHeight="1" x14ac:dyDescent="0.25">
      <c r="A29" s="208" t="s">
        <v>42</v>
      </c>
      <c r="B29" s="208"/>
      <c r="C29" s="208"/>
      <c r="D29" s="208"/>
    </row>
    <row r="30" spans="1:19" s="59" customFormat="1" ht="22.5" customHeight="1" x14ac:dyDescent="0.25">
      <c r="A30" s="208" t="s">
        <v>43</v>
      </c>
      <c r="B30" s="208"/>
      <c r="C30" s="208"/>
      <c r="D30" s="66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" right="0.7" top="0.75" bottom="0.75" header="0.3" footer="0.3"/>
  <pageSetup paperSize="9" scale="8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3"/>
  <sheetViews>
    <sheetView topLeftCell="A62" workbookViewId="0">
      <selection activeCell="E81" sqref="E81"/>
    </sheetView>
  </sheetViews>
  <sheetFormatPr defaultColWidth="8.140625" defaultRowHeight="18.75" customHeight="1" x14ac:dyDescent="0.25"/>
  <cols>
    <col min="1" max="1" width="63.140625" style="150" customWidth="1"/>
    <col min="2" max="2" width="16.140625" style="150" customWidth="1"/>
    <col min="3" max="3" width="16" style="150" customWidth="1"/>
    <col min="4" max="4" width="17.28515625" style="150" customWidth="1"/>
    <col min="5" max="5" width="15.42578125" style="150" customWidth="1"/>
    <col min="6" max="6" width="9.42578125" style="150" bestFit="1" customWidth="1"/>
    <col min="7" max="255" width="8.140625" style="150"/>
    <col min="256" max="256" width="8.7109375" style="150" customWidth="1"/>
    <col min="257" max="257" width="31.5703125" style="150" customWidth="1"/>
    <col min="258" max="258" width="13.85546875" style="150" customWidth="1"/>
    <col min="259" max="259" width="19.140625" style="150" customWidth="1"/>
    <col min="260" max="260" width="17.5703125" style="150" customWidth="1"/>
    <col min="261" max="261" width="14.7109375" style="150" customWidth="1"/>
    <col min="262" max="511" width="8.140625" style="150"/>
    <col min="512" max="512" width="8.7109375" style="150" customWidth="1"/>
    <col min="513" max="513" width="31.5703125" style="150" customWidth="1"/>
    <col min="514" max="514" width="13.85546875" style="150" customWidth="1"/>
    <col min="515" max="515" width="19.140625" style="150" customWidth="1"/>
    <col min="516" max="516" width="17.5703125" style="150" customWidth="1"/>
    <col min="517" max="517" width="14.7109375" style="150" customWidth="1"/>
    <col min="518" max="767" width="8.140625" style="150"/>
    <col min="768" max="768" width="8.7109375" style="150" customWidth="1"/>
    <col min="769" max="769" width="31.5703125" style="150" customWidth="1"/>
    <col min="770" max="770" width="13.85546875" style="150" customWidth="1"/>
    <col min="771" max="771" width="19.140625" style="150" customWidth="1"/>
    <col min="772" max="772" width="17.5703125" style="150" customWidth="1"/>
    <col min="773" max="773" width="14.7109375" style="150" customWidth="1"/>
    <col min="774" max="1023" width="8.140625" style="150"/>
    <col min="1024" max="1024" width="8.7109375" style="150" customWidth="1"/>
    <col min="1025" max="1025" width="31.5703125" style="150" customWidth="1"/>
    <col min="1026" max="1026" width="13.85546875" style="150" customWidth="1"/>
    <col min="1027" max="1027" width="19.140625" style="150" customWidth="1"/>
    <col min="1028" max="1028" width="17.5703125" style="150" customWidth="1"/>
    <col min="1029" max="1029" width="14.7109375" style="150" customWidth="1"/>
    <col min="1030" max="1279" width="8.140625" style="150"/>
    <col min="1280" max="1280" width="8.7109375" style="150" customWidth="1"/>
    <col min="1281" max="1281" width="31.5703125" style="150" customWidth="1"/>
    <col min="1282" max="1282" width="13.85546875" style="150" customWidth="1"/>
    <col min="1283" max="1283" width="19.140625" style="150" customWidth="1"/>
    <col min="1284" max="1284" width="17.5703125" style="150" customWidth="1"/>
    <col min="1285" max="1285" width="14.7109375" style="150" customWidth="1"/>
    <col min="1286" max="1535" width="8.140625" style="150"/>
    <col min="1536" max="1536" width="8.7109375" style="150" customWidth="1"/>
    <col min="1537" max="1537" width="31.5703125" style="150" customWidth="1"/>
    <col min="1538" max="1538" width="13.85546875" style="150" customWidth="1"/>
    <col min="1539" max="1539" width="19.140625" style="150" customWidth="1"/>
    <col min="1540" max="1540" width="17.5703125" style="150" customWidth="1"/>
    <col min="1541" max="1541" width="14.7109375" style="150" customWidth="1"/>
    <col min="1542" max="1791" width="8.140625" style="150"/>
    <col min="1792" max="1792" width="8.7109375" style="150" customWidth="1"/>
    <col min="1793" max="1793" width="31.5703125" style="150" customWidth="1"/>
    <col min="1794" max="1794" width="13.85546875" style="150" customWidth="1"/>
    <col min="1795" max="1795" width="19.140625" style="150" customWidth="1"/>
    <col min="1796" max="1796" width="17.5703125" style="150" customWidth="1"/>
    <col min="1797" max="1797" width="14.7109375" style="150" customWidth="1"/>
    <col min="1798" max="2047" width="8.140625" style="150"/>
    <col min="2048" max="2048" width="8.7109375" style="150" customWidth="1"/>
    <col min="2049" max="2049" width="31.5703125" style="150" customWidth="1"/>
    <col min="2050" max="2050" width="13.85546875" style="150" customWidth="1"/>
    <col min="2051" max="2051" width="19.140625" style="150" customWidth="1"/>
    <col min="2052" max="2052" width="17.5703125" style="150" customWidth="1"/>
    <col min="2053" max="2053" width="14.7109375" style="150" customWidth="1"/>
    <col min="2054" max="2303" width="8.140625" style="150"/>
    <col min="2304" max="2304" width="8.7109375" style="150" customWidth="1"/>
    <col min="2305" max="2305" width="31.5703125" style="150" customWidth="1"/>
    <col min="2306" max="2306" width="13.85546875" style="150" customWidth="1"/>
    <col min="2307" max="2307" width="19.140625" style="150" customWidth="1"/>
    <col min="2308" max="2308" width="17.5703125" style="150" customWidth="1"/>
    <col min="2309" max="2309" width="14.7109375" style="150" customWidth="1"/>
    <col min="2310" max="2559" width="8.140625" style="150"/>
    <col min="2560" max="2560" width="8.7109375" style="150" customWidth="1"/>
    <col min="2561" max="2561" width="31.5703125" style="150" customWidth="1"/>
    <col min="2562" max="2562" width="13.85546875" style="150" customWidth="1"/>
    <col min="2563" max="2563" width="19.140625" style="150" customWidth="1"/>
    <col min="2564" max="2564" width="17.5703125" style="150" customWidth="1"/>
    <col min="2565" max="2565" width="14.7109375" style="150" customWidth="1"/>
    <col min="2566" max="2815" width="8.140625" style="150"/>
    <col min="2816" max="2816" width="8.7109375" style="150" customWidth="1"/>
    <col min="2817" max="2817" width="31.5703125" style="150" customWidth="1"/>
    <col min="2818" max="2818" width="13.85546875" style="150" customWidth="1"/>
    <col min="2819" max="2819" width="19.140625" style="150" customWidth="1"/>
    <col min="2820" max="2820" width="17.5703125" style="150" customWidth="1"/>
    <col min="2821" max="2821" width="14.7109375" style="150" customWidth="1"/>
    <col min="2822" max="3071" width="8.140625" style="150"/>
    <col min="3072" max="3072" width="8.7109375" style="150" customWidth="1"/>
    <col min="3073" max="3073" width="31.5703125" style="150" customWidth="1"/>
    <col min="3074" max="3074" width="13.85546875" style="150" customWidth="1"/>
    <col min="3075" max="3075" width="19.140625" style="150" customWidth="1"/>
    <col min="3076" max="3076" width="17.5703125" style="150" customWidth="1"/>
    <col min="3077" max="3077" width="14.7109375" style="150" customWidth="1"/>
    <col min="3078" max="3327" width="8.140625" style="150"/>
    <col min="3328" max="3328" width="8.7109375" style="150" customWidth="1"/>
    <col min="3329" max="3329" width="31.5703125" style="150" customWidth="1"/>
    <col min="3330" max="3330" width="13.85546875" style="150" customWidth="1"/>
    <col min="3331" max="3331" width="19.140625" style="150" customWidth="1"/>
    <col min="3332" max="3332" width="17.5703125" style="150" customWidth="1"/>
    <col min="3333" max="3333" width="14.7109375" style="150" customWidth="1"/>
    <col min="3334" max="3583" width="8.140625" style="150"/>
    <col min="3584" max="3584" width="8.7109375" style="150" customWidth="1"/>
    <col min="3585" max="3585" width="31.5703125" style="150" customWidth="1"/>
    <col min="3586" max="3586" width="13.85546875" style="150" customWidth="1"/>
    <col min="3587" max="3587" width="19.140625" style="150" customWidth="1"/>
    <col min="3588" max="3588" width="17.5703125" style="150" customWidth="1"/>
    <col min="3589" max="3589" width="14.7109375" style="150" customWidth="1"/>
    <col min="3590" max="3839" width="8.140625" style="150"/>
    <col min="3840" max="3840" width="8.7109375" style="150" customWidth="1"/>
    <col min="3841" max="3841" width="31.5703125" style="150" customWidth="1"/>
    <col min="3842" max="3842" width="13.85546875" style="150" customWidth="1"/>
    <col min="3843" max="3843" width="19.140625" style="150" customWidth="1"/>
    <col min="3844" max="3844" width="17.5703125" style="150" customWidth="1"/>
    <col min="3845" max="3845" width="14.7109375" style="150" customWidth="1"/>
    <col min="3846" max="4095" width="8.140625" style="150"/>
    <col min="4096" max="4096" width="8.7109375" style="150" customWidth="1"/>
    <col min="4097" max="4097" width="31.5703125" style="150" customWidth="1"/>
    <col min="4098" max="4098" width="13.85546875" style="150" customWidth="1"/>
    <col min="4099" max="4099" width="19.140625" style="150" customWidth="1"/>
    <col min="4100" max="4100" width="17.5703125" style="150" customWidth="1"/>
    <col min="4101" max="4101" width="14.7109375" style="150" customWidth="1"/>
    <col min="4102" max="4351" width="8.140625" style="150"/>
    <col min="4352" max="4352" width="8.7109375" style="150" customWidth="1"/>
    <col min="4353" max="4353" width="31.5703125" style="150" customWidth="1"/>
    <col min="4354" max="4354" width="13.85546875" style="150" customWidth="1"/>
    <col min="4355" max="4355" width="19.140625" style="150" customWidth="1"/>
    <col min="4356" max="4356" width="17.5703125" style="150" customWidth="1"/>
    <col min="4357" max="4357" width="14.7109375" style="150" customWidth="1"/>
    <col min="4358" max="4607" width="8.140625" style="150"/>
    <col min="4608" max="4608" width="8.7109375" style="150" customWidth="1"/>
    <col min="4609" max="4609" width="31.5703125" style="150" customWidth="1"/>
    <col min="4610" max="4610" width="13.85546875" style="150" customWidth="1"/>
    <col min="4611" max="4611" width="19.140625" style="150" customWidth="1"/>
    <col min="4612" max="4612" width="17.5703125" style="150" customWidth="1"/>
    <col min="4613" max="4613" width="14.7109375" style="150" customWidth="1"/>
    <col min="4614" max="4863" width="8.140625" style="150"/>
    <col min="4864" max="4864" width="8.7109375" style="150" customWidth="1"/>
    <col min="4865" max="4865" width="31.5703125" style="150" customWidth="1"/>
    <col min="4866" max="4866" width="13.85546875" style="150" customWidth="1"/>
    <col min="4867" max="4867" width="19.140625" style="150" customWidth="1"/>
    <col min="4868" max="4868" width="17.5703125" style="150" customWidth="1"/>
    <col min="4869" max="4869" width="14.7109375" style="150" customWidth="1"/>
    <col min="4870" max="5119" width="8.140625" style="150"/>
    <col min="5120" max="5120" width="8.7109375" style="150" customWidth="1"/>
    <col min="5121" max="5121" width="31.5703125" style="150" customWidth="1"/>
    <col min="5122" max="5122" width="13.85546875" style="150" customWidth="1"/>
    <col min="5123" max="5123" width="19.140625" style="150" customWidth="1"/>
    <col min="5124" max="5124" width="17.5703125" style="150" customWidth="1"/>
    <col min="5125" max="5125" width="14.7109375" style="150" customWidth="1"/>
    <col min="5126" max="5375" width="8.140625" style="150"/>
    <col min="5376" max="5376" width="8.7109375" style="150" customWidth="1"/>
    <col min="5377" max="5377" width="31.5703125" style="150" customWidth="1"/>
    <col min="5378" max="5378" width="13.85546875" style="150" customWidth="1"/>
    <col min="5379" max="5379" width="19.140625" style="150" customWidth="1"/>
    <col min="5380" max="5380" width="17.5703125" style="150" customWidth="1"/>
    <col min="5381" max="5381" width="14.7109375" style="150" customWidth="1"/>
    <col min="5382" max="5631" width="8.140625" style="150"/>
    <col min="5632" max="5632" width="8.7109375" style="150" customWidth="1"/>
    <col min="5633" max="5633" width="31.5703125" style="150" customWidth="1"/>
    <col min="5634" max="5634" width="13.85546875" style="150" customWidth="1"/>
    <col min="5635" max="5635" width="19.140625" style="150" customWidth="1"/>
    <col min="5636" max="5636" width="17.5703125" style="150" customWidth="1"/>
    <col min="5637" max="5637" width="14.7109375" style="150" customWidth="1"/>
    <col min="5638" max="5887" width="8.140625" style="150"/>
    <col min="5888" max="5888" width="8.7109375" style="150" customWidth="1"/>
    <col min="5889" max="5889" width="31.5703125" style="150" customWidth="1"/>
    <col min="5890" max="5890" width="13.85546875" style="150" customWidth="1"/>
    <col min="5891" max="5891" width="19.140625" style="150" customWidth="1"/>
    <col min="5892" max="5892" width="17.5703125" style="150" customWidth="1"/>
    <col min="5893" max="5893" width="14.7109375" style="150" customWidth="1"/>
    <col min="5894" max="6143" width="8.140625" style="150"/>
    <col min="6144" max="6144" width="8.7109375" style="150" customWidth="1"/>
    <col min="6145" max="6145" width="31.5703125" style="150" customWidth="1"/>
    <col min="6146" max="6146" width="13.85546875" style="150" customWidth="1"/>
    <col min="6147" max="6147" width="19.140625" style="150" customWidth="1"/>
    <col min="6148" max="6148" width="17.5703125" style="150" customWidth="1"/>
    <col min="6149" max="6149" width="14.7109375" style="150" customWidth="1"/>
    <col min="6150" max="6399" width="8.140625" style="150"/>
    <col min="6400" max="6400" width="8.7109375" style="150" customWidth="1"/>
    <col min="6401" max="6401" width="31.5703125" style="150" customWidth="1"/>
    <col min="6402" max="6402" width="13.85546875" style="150" customWidth="1"/>
    <col min="6403" max="6403" width="19.140625" style="150" customWidth="1"/>
    <col min="6404" max="6404" width="17.5703125" style="150" customWidth="1"/>
    <col min="6405" max="6405" width="14.7109375" style="150" customWidth="1"/>
    <col min="6406" max="6655" width="8.140625" style="150"/>
    <col min="6656" max="6656" width="8.7109375" style="150" customWidth="1"/>
    <col min="6657" max="6657" width="31.5703125" style="150" customWidth="1"/>
    <col min="6658" max="6658" width="13.85546875" style="150" customWidth="1"/>
    <col min="6659" max="6659" width="19.140625" style="150" customWidth="1"/>
    <col min="6660" max="6660" width="17.5703125" style="150" customWidth="1"/>
    <col min="6661" max="6661" width="14.7109375" style="150" customWidth="1"/>
    <col min="6662" max="6911" width="8.140625" style="150"/>
    <col min="6912" max="6912" width="8.7109375" style="150" customWidth="1"/>
    <col min="6913" max="6913" width="31.5703125" style="150" customWidth="1"/>
    <col min="6914" max="6914" width="13.85546875" style="150" customWidth="1"/>
    <col min="6915" max="6915" width="19.140625" style="150" customWidth="1"/>
    <col min="6916" max="6916" width="17.5703125" style="150" customWidth="1"/>
    <col min="6917" max="6917" width="14.7109375" style="150" customWidth="1"/>
    <col min="6918" max="7167" width="8.140625" style="150"/>
    <col min="7168" max="7168" width="8.7109375" style="150" customWidth="1"/>
    <col min="7169" max="7169" width="31.5703125" style="150" customWidth="1"/>
    <col min="7170" max="7170" width="13.85546875" style="150" customWidth="1"/>
    <col min="7171" max="7171" width="19.140625" style="150" customWidth="1"/>
    <col min="7172" max="7172" width="17.5703125" style="150" customWidth="1"/>
    <col min="7173" max="7173" width="14.7109375" style="150" customWidth="1"/>
    <col min="7174" max="7423" width="8.140625" style="150"/>
    <col min="7424" max="7424" width="8.7109375" style="150" customWidth="1"/>
    <col min="7425" max="7425" width="31.5703125" style="150" customWidth="1"/>
    <col min="7426" max="7426" width="13.85546875" style="150" customWidth="1"/>
    <col min="7427" max="7427" width="19.140625" style="150" customWidth="1"/>
    <col min="7428" max="7428" width="17.5703125" style="150" customWidth="1"/>
    <col min="7429" max="7429" width="14.7109375" style="150" customWidth="1"/>
    <col min="7430" max="7679" width="8.140625" style="150"/>
    <col min="7680" max="7680" width="8.7109375" style="150" customWidth="1"/>
    <col min="7681" max="7681" width="31.5703125" style="150" customWidth="1"/>
    <col min="7682" max="7682" width="13.85546875" style="150" customWidth="1"/>
    <col min="7683" max="7683" width="19.140625" style="150" customWidth="1"/>
    <col min="7684" max="7684" width="17.5703125" style="150" customWidth="1"/>
    <col min="7685" max="7685" width="14.7109375" style="150" customWidth="1"/>
    <col min="7686" max="7935" width="8.140625" style="150"/>
    <col min="7936" max="7936" width="8.7109375" style="150" customWidth="1"/>
    <col min="7937" max="7937" width="31.5703125" style="150" customWidth="1"/>
    <col min="7938" max="7938" width="13.85546875" style="150" customWidth="1"/>
    <col min="7939" max="7939" width="19.140625" style="150" customWidth="1"/>
    <col min="7940" max="7940" width="17.5703125" style="150" customWidth="1"/>
    <col min="7941" max="7941" width="14.7109375" style="150" customWidth="1"/>
    <col min="7942" max="8191" width="8.140625" style="150"/>
    <col min="8192" max="8192" width="8.7109375" style="150" customWidth="1"/>
    <col min="8193" max="8193" width="31.5703125" style="150" customWidth="1"/>
    <col min="8194" max="8194" width="13.85546875" style="150" customWidth="1"/>
    <col min="8195" max="8195" width="19.140625" style="150" customWidth="1"/>
    <col min="8196" max="8196" width="17.5703125" style="150" customWidth="1"/>
    <col min="8197" max="8197" width="14.7109375" style="150" customWidth="1"/>
    <col min="8198" max="8447" width="8.140625" style="150"/>
    <col min="8448" max="8448" width="8.7109375" style="150" customWidth="1"/>
    <col min="8449" max="8449" width="31.5703125" style="150" customWidth="1"/>
    <col min="8450" max="8450" width="13.85546875" style="150" customWidth="1"/>
    <col min="8451" max="8451" width="19.140625" style="150" customWidth="1"/>
    <col min="8452" max="8452" width="17.5703125" style="150" customWidth="1"/>
    <col min="8453" max="8453" width="14.7109375" style="150" customWidth="1"/>
    <col min="8454" max="8703" width="8.140625" style="150"/>
    <col min="8704" max="8704" width="8.7109375" style="150" customWidth="1"/>
    <col min="8705" max="8705" width="31.5703125" style="150" customWidth="1"/>
    <col min="8706" max="8706" width="13.85546875" style="150" customWidth="1"/>
    <col min="8707" max="8707" width="19.140625" style="150" customWidth="1"/>
    <col min="8708" max="8708" width="17.5703125" style="150" customWidth="1"/>
    <col min="8709" max="8709" width="14.7109375" style="150" customWidth="1"/>
    <col min="8710" max="8959" width="8.140625" style="150"/>
    <col min="8960" max="8960" width="8.7109375" style="150" customWidth="1"/>
    <col min="8961" max="8961" width="31.5703125" style="150" customWidth="1"/>
    <col min="8962" max="8962" width="13.85546875" style="150" customWidth="1"/>
    <col min="8963" max="8963" width="19.140625" style="150" customWidth="1"/>
    <col min="8964" max="8964" width="17.5703125" style="150" customWidth="1"/>
    <col min="8965" max="8965" width="14.7109375" style="150" customWidth="1"/>
    <col min="8966" max="9215" width="8.140625" style="150"/>
    <col min="9216" max="9216" width="8.7109375" style="150" customWidth="1"/>
    <col min="9217" max="9217" width="31.5703125" style="150" customWidth="1"/>
    <col min="9218" max="9218" width="13.85546875" style="150" customWidth="1"/>
    <col min="9219" max="9219" width="19.140625" style="150" customWidth="1"/>
    <col min="9220" max="9220" width="17.5703125" style="150" customWidth="1"/>
    <col min="9221" max="9221" width="14.7109375" style="150" customWidth="1"/>
    <col min="9222" max="9471" width="8.140625" style="150"/>
    <col min="9472" max="9472" width="8.7109375" style="150" customWidth="1"/>
    <col min="9473" max="9473" width="31.5703125" style="150" customWidth="1"/>
    <col min="9474" max="9474" width="13.85546875" style="150" customWidth="1"/>
    <col min="9475" max="9475" width="19.140625" style="150" customWidth="1"/>
    <col min="9476" max="9476" width="17.5703125" style="150" customWidth="1"/>
    <col min="9477" max="9477" width="14.7109375" style="150" customWidth="1"/>
    <col min="9478" max="9727" width="8.140625" style="150"/>
    <col min="9728" max="9728" width="8.7109375" style="150" customWidth="1"/>
    <col min="9729" max="9729" width="31.5703125" style="150" customWidth="1"/>
    <col min="9730" max="9730" width="13.85546875" style="150" customWidth="1"/>
    <col min="9731" max="9731" width="19.140625" style="150" customWidth="1"/>
    <col min="9732" max="9732" width="17.5703125" style="150" customWidth="1"/>
    <col min="9733" max="9733" width="14.7109375" style="150" customWidth="1"/>
    <col min="9734" max="9983" width="8.140625" style="150"/>
    <col min="9984" max="9984" width="8.7109375" style="150" customWidth="1"/>
    <col min="9985" max="9985" width="31.5703125" style="150" customWidth="1"/>
    <col min="9986" max="9986" width="13.85546875" style="150" customWidth="1"/>
    <col min="9987" max="9987" width="19.140625" style="150" customWidth="1"/>
    <col min="9988" max="9988" width="17.5703125" style="150" customWidth="1"/>
    <col min="9989" max="9989" width="14.7109375" style="150" customWidth="1"/>
    <col min="9990" max="10239" width="8.140625" style="150"/>
    <col min="10240" max="10240" width="8.7109375" style="150" customWidth="1"/>
    <col min="10241" max="10241" width="31.5703125" style="150" customWidth="1"/>
    <col min="10242" max="10242" width="13.85546875" style="150" customWidth="1"/>
    <col min="10243" max="10243" width="19.140625" style="150" customWidth="1"/>
    <col min="10244" max="10244" width="17.5703125" style="150" customWidth="1"/>
    <col min="10245" max="10245" width="14.7109375" style="150" customWidth="1"/>
    <col min="10246" max="10495" width="8.140625" style="150"/>
    <col min="10496" max="10496" width="8.7109375" style="150" customWidth="1"/>
    <col min="10497" max="10497" width="31.5703125" style="150" customWidth="1"/>
    <col min="10498" max="10498" width="13.85546875" style="150" customWidth="1"/>
    <col min="10499" max="10499" width="19.140625" style="150" customWidth="1"/>
    <col min="10500" max="10500" width="17.5703125" style="150" customWidth="1"/>
    <col min="10501" max="10501" width="14.7109375" style="150" customWidth="1"/>
    <col min="10502" max="10751" width="8.140625" style="150"/>
    <col min="10752" max="10752" width="8.7109375" style="150" customWidth="1"/>
    <col min="10753" max="10753" width="31.5703125" style="150" customWidth="1"/>
    <col min="10754" max="10754" width="13.85546875" style="150" customWidth="1"/>
    <col min="10755" max="10755" width="19.140625" style="150" customWidth="1"/>
    <col min="10756" max="10756" width="17.5703125" style="150" customWidth="1"/>
    <col min="10757" max="10757" width="14.7109375" style="150" customWidth="1"/>
    <col min="10758" max="11007" width="8.140625" style="150"/>
    <col min="11008" max="11008" width="8.7109375" style="150" customWidth="1"/>
    <col min="11009" max="11009" width="31.5703125" style="150" customWidth="1"/>
    <col min="11010" max="11010" width="13.85546875" style="150" customWidth="1"/>
    <col min="11011" max="11011" width="19.140625" style="150" customWidth="1"/>
    <col min="11012" max="11012" width="17.5703125" style="150" customWidth="1"/>
    <col min="11013" max="11013" width="14.7109375" style="150" customWidth="1"/>
    <col min="11014" max="11263" width="8.140625" style="150"/>
    <col min="11264" max="11264" width="8.7109375" style="150" customWidth="1"/>
    <col min="11265" max="11265" width="31.5703125" style="150" customWidth="1"/>
    <col min="11266" max="11266" width="13.85546875" style="150" customWidth="1"/>
    <col min="11267" max="11267" width="19.140625" style="150" customWidth="1"/>
    <col min="11268" max="11268" width="17.5703125" style="150" customWidth="1"/>
    <col min="11269" max="11269" width="14.7109375" style="150" customWidth="1"/>
    <col min="11270" max="11519" width="8.140625" style="150"/>
    <col min="11520" max="11520" width="8.7109375" style="150" customWidth="1"/>
    <col min="11521" max="11521" width="31.5703125" style="150" customWidth="1"/>
    <col min="11522" max="11522" width="13.85546875" style="150" customWidth="1"/>
    <col min="11523" max="11523" width="19.140625" style="150" customWidth="1"/>
    <col min="11524" max="11524" width="17.5703125" style="150" customWidth="1"/>
    <col min="11525" max="11525" width="14.7109375" style="150" customWidth="1"/>
    <col min="11526" max="11775" width="8.140625" style="150"/>
    <col min="11776" max="11776" width="8.7109375" style="150" customWidth="1"/>
    <col min="11777" max="11777" width="31.5703125" style="150" customWidth="1"/>
    <col min="11778" max="11778" width="13.85546875" style="150" customWidth="1"/>
    <col min="11779" max="11779" width="19.140625" style="150" customWidth="1"/>
    <col min="11780" max="11780" width="17.5703125" style="150" customWidth="1"/>
    <col min="11781" max="11781" width="14.7109375" style="150" customWidth="1"/>
    <col min="11782" max="12031" width="8.140625" style="150"/>
    <col min="12032" max="12032" width="8.7109375" style="150" customWidth="1"/>
    <col min="12033" max="12033" width="31.5703125" style="150" customWidth="1"/>
    <col min="12034" max="12034" width="13.85546875" style="150" customWidth="1"/>
    <col min="12035" max="12035" width="19.140625" style="150" customWidth="1"/>
    <col min="12036" max="12036" width="17.5703125" style="150" customWidth="1"/>
    <col min="12037" max="12037" width="14.7109375" style="150" customWidth="1"/>
    <col min="12038" max="12287" width="8.140625" style="150"/>
    <col min="12288" max="12288" width="8.7109375" style="150" customWidth="1"/>
    <col min="12289" max="12289" width="31.5703125" style="150" customWidth="1"/>
    <col min="12290" max="12290" width="13.85546875" style="150" customWidth="1"/>
    <col min="12291" max="12291" width="19.140625" style="150" customWidth="1"/>
    <col min="12292" max="12292" width="17.5703125" style="150" customWidth="1"/>
    <col min="12293" max="12293" width="14.7109375" style="150" customWidth="1"/>
    <col min="12294" max="12543" width="8.140625" style="150"/>
    <col min="12544" max="12544" width="8.7109375" style="150" customWidth="1"/>
    <col min="12545" max="12545" width="31.5703125" style="150" customWidth="1"/>
    <col min="12546" max="12546" width="13.85546875" style="150" customWidth="1"/>
    <col min="12547" max="12547" width="19.140625" style="150" customWidth="1"/>
    <col min="12548" max="12548" width="17.5703125" style="150" customWidth="1"/>
    <col min="12549" max="12549" width="14.7109375" style="150" customWidth="1"/>
    <col min="12550" max="12799" width="8.140625" style="150"/>
    <col min="12800" max="12800" width="8.7109375" style="150" customWidth="1"/>
    <col min="12801" max="12801" width="31.5703125" style="150" customWidth="1"/>
    <col min="12802" max="12802" width="13.85546875" style="150" customWidth="1"/>
    <col min="12803" max="12803" width="19.140625" style="150" customWidth="1"/>
    <col min="12804" max="12804" width="17.5703125" style="150" customWidth="1"/>
    <col min="12805" max="12805" width="14.7109375" style="150" customWidth="1"/>
    <col min="12806" max="13055" width="8.140625" style="150"/>
    <col min="13056" max="13056" width="8.7109375" style="150" customWidth="1"/>
    <col min="13057" max="13057" width="31.5703125" style="150" customWidth="1"/>
    <col min="13058" max="13058" width="13.85546875" style="150" customWidth="1"/>
    <col min="13059" max="13059" width="19.140625" style="150" customWidth="1"/>
    <col min="13060" max="13060" width="17.5703125" style="150" customWidth="1"/>
    <col min="13061" max="13061" width="14.7109375" style="150" customWidth="1"/>
    <col min="13062" max="13311" width="8.140625" style="150"/>
    <col min="13312" max="13312" width="8.7109375" style="150" customWidth="1"/>
    <col min="13313" max="13313" width="31.5703125" style="150" customWidth="1"/>
    <col min="13314" max="13314" width="13.85546875" style="150" customWidth="1"/>
    <col min="13315" max="13315" width="19.140625" style="150" customWidth="1"/>
    <col min="13316" max="13316" width="17.5703125" style="150" customWidth="1"/>
    <col min="13317" max="13317" width="14.7109375" style="150" customWidth="1"/>
    <col min="13318" max="13567" width="8.140625" style="150"/>
    <col min="13568" max="13568" width="8.7109375" style="150" customWidth="1"/>
    <col min="13569" max="13569" width="31.5703125" style="150" customWidth="1"/>
    <col min="13570" max="13570" width="13.85546875" style="150" customWidth="1"/>
    <col min="13571" max="13571" width="19.140625" style="150" customWidth="1"/>
    <col min="13572" max="13572" width="17.5703125" style="150" customWidth="1"/>
    <col min="13573" max="13573" width="14.7109375" style="150" customWidth="1"/>
    <col min="13574" max="13823" width="8.140625" style="150"/>
    <col min="13824" max="13824" width="8.7109375" style="150" customWidth="1"/>
    <col min="13825" max="13825" width="31.5703125" style="150" customWidth="1"/>
    <col min="13826" max="13826" width="13.85546875" style="150" customWidth="1"/>
    <col min="13827" max="13827" width="19.140625" style="150" customWidth="1"/>
    <col min="13828" max="13828" width="17.5703125" style="150" customWidth="1"/>
    <col min="13829" max="13829" width="14.7109375" style="150" customWidth="1"/>
    <col min="13830" max="14079" width="8.140625" style="150"/>
    <col min="14080" max="14080" width="8.7109375" style="150" customWidth="1"/>
    <col min="14081" max="14081" width="31.5703125" style="150" customWidth="1"/>
    <col min="14082" max="14082" width="13.85546875" style="150" customWidth="1"/>
    <col min="14083" max="14083" width="19.140625" style="150" customWidth="1"/>
    <col min="14084" max="14084" width="17.5703125" style="150" customWidth="1"/>
    <col min="14085" max="14085" width="14.7109375" style="150" customWidth="1"/>
    <col min="14086" max="14335" width="8.140625" style="150"/>
    <col min="14336" max="14336" width="8.7109375" style="150" customWidth="1"/>
    <col min="14337" max="14337" width="31.5703125" style="150" customWidth="1"/>
    <col min="14338" max="14338" width="13.85546875" style="150" customWidth="1"/>
    <col min="14339" max="14339" width="19.140625" style="150" customWidth="1"/>
    <col min="14340" max="14340" width="17.5703125" style="150" customWidth="1"/>
    <col min="14341" max="14341" width="14.7109375" style="150" customWidth="1"/>
    <col min="14342" max="14591" width="8.140625" style="150"/>
    <col min="14592" max="14592" width="8.7109375" style="150" customWidth="1"/>
    <col min="14593" max="14593" width="31.5703125" style="150" customWidth="1"/>
    <col min="14594" max="14594" width="13.85546875" style="150" customWidth="1"/>
    <col min="14595" max="14595" width="19.140625" style="150" customWidth="1"/>
    <col min="14596" max="14596" width="17.5703125" style="150" customWidth="1"/>
    <col min="14597" max="14597" width="14.7109375" style="150" customWidth="1"/>
    <col min="14598" max="14847" width="8.140625" style="150"/>
    <col min="14848" max="14848" width="8.7109375" style="150" customWidth="1"/>
    <col min="14849" max="14849" width="31.5703125" style="150" customWidth="1"/>
    <col min="14850" max="14850" width="13.85546875" style="150" customWidth="1"/>
    <col min="14851" max="14851" width="19.140625" style="150" customWidth="1"/>
    <col min="14852" max="14852" width="17.5703125" style="150" customWidth="1"/>
    <col min="14853" max="14853" width="14.7109375" style="150" customWidth="1"/>
    <col min="14854" max="15103" width="8.140625" style="150"/>
    <col min="15104" max="15104" width="8.7109375" style="150" customWidth="1"/>
    <col min="15105" max="15105" width="31.5703125" style="150" customWidth="1"/>
    <col min="15106" max="15106" width="13.85546875" style="150" customWidth="1"/>
    <col min="15107" max="15107" width="19.140625" style="150" customWidth="1"/>
    <col min="15108" max="15108" width="17.5703125" style="150" customWidth="1"/>
    <col min="15109" max="15109" width="14.7109375" style="150" customWidth="1"/>
    <col min="15110" max="15359" width="8.140625" style="150"/>
    <col min="15360" max="15360" width="8.7109375" style="150" customWidth="1"/>
    <col min="15361" max="15361" width="31.5703125" style="150" customWidth="1"/>
    <col min="15362" max="15362" width="13.85546875" style="150" customWidth="1"/>
    <col min="15363" max="15363" width="19.140625" style="150" customWidth="1"/>
    <col min="15364" max="15364" width="17.5703125" style="150" customWidth="1"/>
    <col min="15365" max="15365" width="14.7109375" style="150" customWidth="1"/>
    <col min="15366" max="15615" width="8.140625" style="150"/>
    <col min="15616" max="15616" width="8.7109375" style="150" customWidth="1"/>
    <col min="15617" max="15617" width="31.5703125" style="150" customWidth="1"/>
    <col min="15618" max="15618" width="13.85546875" style="150" customWidth="1"/>
    <col min="15619" max="15619" width="19.140625" style="150" customWidth="1"/>
    <col min="15620" max="15620" width="17.5703125" style="150" customWidth="1"/>
    <col min="15621" max="15621" width="14.7109375" style="150" customWidth="1"/>
    <col min="15622" max="15871" width="8.140625" style="150"/>
    <col min="15872" max="15872" width="8.7109375" style="150" customWidth="1"/>
    <col min="15873" max="15873" width="31.5703125" style="150" customWidth="1"/>
    <col min="15874" max="15874" width="13.85546875" style="150" customWidth="1"/>
    <col min="15875" max="15875" width="19.140625" style="150" customWidth="1"/>
    <col min="15876" max="15876" width="17.5703125" style="150" customWidth="1"/>
    <col min="15877" max="15877" width="14.7109375" style="150" customWidth="1"/>
    <col min="15878" max="16127" width="8.140625" style="150"/>
    <col min="16128" max="16128" width="8.7109375" style="150" customWidth="1"/>
    <col min="16129" max="16129" width="31.5703125" style="150" customWidth="1"/>
    <col min="16130" max="16130" width="13.85546875" style="150" customWidth="1"/>
    <col min="16131" max="16131" width="19.140625" style="150" customWidth="1"/>
    <col min="16132" max="16132" width="17.5703125" style="150" customWidth="1"/>
    <col min="16133" max="16133" width="14.7109375" style="150" customWidth="1"/>
    <col min="16134" max="16384" width="8.140625" style="150"/>
  </cols>
  <sheetData>
    <row r="1" spans="1:5" ht="15.75" customHeight="1" x14ac:dyDescent="0.25">
      <c r="A1" s="216" t="s">
        <v>283</v>
      </c>
      <c r="B1" s="216"/>
      <c r="C1" s="216"/>
      <c r="D1" s="216"/>
      <c r="E1" s="216"/>
    </row>
    <row r="2" spans="1:5" ht="15" x14ac:dyDescent="0.25">
      <c r="A2" s="216" t="s">
        <v>230</v>
      </c>
      <c r="B2" s="216"/>
      <c r="C2" s="216"/>
      <c r="D2" s="216"/>
    </row>
    <row r="3" spans="1:5" ht="15" x14ac:dyDescent="0.25">
      <c r="A3" s="216" t="s">
        <v>231</v>
      </c>
      <c r="B3" s="216"/>
      <c r="C3" s="216"/>
      <c r="D3" s="216"/>
    </row>
    <row r="4" spans="1:5" ht="18.75" customHeight="1" x14ac:dyDescent="0.25">
      <c r="A4" s="215" t="s">
        <v>232</v>
      </c>
      <c r="B4" s="215"/>
      <c r="C4" s="215"/>
      <c r="D4" s="215"/>
      <c r="E4" s="150" t="s">
        <v>336</v>
      </c>
    </row>
    <row r="5" spans="1:5" ht="18.75" customHeight="1" x14ac:dyDescent="0.25">
      <c r="A5" s="215"/>
      <c r="B5" s="215"/>
      <c r="C5" s="215"/>
      <c r="D5" s="215"/>
      <c r="E5" s="215"/>
    </row>
    <row r="6" spans="1:5" ht="38.25" customHeight="1" x14ac:dyDescent="0.25">
      <c r="A6" s="225" t="s">
        <v>360</v>
      </c>
      <c r="B6" s="225"/>
      <c r="C6" s="225"/>
      <c r="D6" s="225"/>
      <c r="E6" s="225"/>
    </row>
    <row r="7" spans="1:5" ht="29.25" customHeight="1" x14ac:dyDescent="0.25">
      <c r="A7" s="217" t="s">
        <v>234</v>
      </c>
      <c r="B7" s="217"/>
      <c r="C7" s="217"/>
      <c r="D7" s="217"/>
      <c r="E7" s="217"/>
    </row>
    <row r="8" spans="1:5" ht="30" customHeight="1" x14ac:dyDescent="0.25">
      <c r="A8" s="217" t="s">
        <v>235</v>
      </c>
      <c r="B8" s="217"/>
      <c r="C8" s="217"/>
      <c r="D8" s="217"/>
      <c r="E8" s="217"/>
    </row>
    <row r="9" spans="1:5" ht="30" customHeight="1" x14ac:dyDescent="0.25">
      <c r="A9" s="217" t="s">
        <v>236</v>
      </c>
      <c r="B9" s="217"/>
      <c r="C9" s="217"/>
      <c r="D9" s="217"/>
      <c r="E9" s="217"/>
    </row>
    <row r="10" spans="1:5" ht="29.25" customHeight="1" x14ac:dyDescent="0.25">
      <c r="A10" s="217" t="s">
        <v>237</v>
      </c>
      <c r="B10" s="217"/>
      <c r="C10" s="217"/>
      <c r="D10" s="217"/>
      <c r="E10" s="217"/>
    </row>
    <row r="11" spans="1:5" ht="28.5" customHeight="1" x14ac:dyDescent="0.25">
      <c r="A11" s="217" t="s">
        <v>365</v>
      </c>
      <c r="B11" s="217"/>
      <c r="C11" s="217"/>
      <c r="D11" s="217"/>
      <c r="E11" s="217"/>
    </row>
    <row r="12" spans="1:5" ht="18.75" customHeight="1" thickBot="1" x14ac:dyDescent="0.3">
      <c r="A12" s="215"/>
      <c r="B12" s="215"/>
      <c r="C12" s="215"/>
      <c r="D12" s="215"/>
      <c r="E12" s="215"/>
    </row>
    <row r="13" spans="1:5" ht="119.25" customHeight="1" thickBot="1" x14ac:dyDescent="0.3">
      <c r="A13" s="154" t="s">
        <v>2</v>
      </c>
      <c r="B13" s="151" t="s">
        <v>240</v>
      </c>
      <c r="C13" s="151" t="s">
        <v>0</v>
      </c>
      <c r="D13" s="151" t="s">
        <v>239</v>
      </c>
      <c r="E13" s="151" t="s">
        <v>1</v>
      </c>
    </row>
    <row r="14" spans="1:5" ht="18.75" customHeight="1" x14ac:dyDescent="0.25">
      <c r="A14" s="222" t="s">
        <v>8</v>
      </c>
      <c r="B14" s="223"/>
      <c r="C14" s="223"/>
      <c r="D14" s="223"/>
      <c r="E14" s="155"/>
    </row>
    <row r="15" spans="1:5" ht="18.75" customHeight="1" x14ac:dyDescent="0.25">
      <c r="A15" s="163" t="s">
        <v>52</v>
      </c>
      <c r="B15" s="164" t="s">
        <v>21</v>
      </c>
      <c r="C15" s="165" t="s">
        <v>11</v>
      </c>
      <c r="D15" s="166">
        <v>0.14000000000000001</v>
      </c>
      <c r="E15" s="167">
        <v>4576.49</v>
      </c>
    </row>
    <row r="16" spans="1:5" ht="18.75" customHeight="1" x14ac:dyDescent="0.25">
      <c r="A16" s="219" t="s">
        <v>241</v>
      </c>
      <c r="B16" s="220"/>
      <c r="C16" s="220"/>
      <c r="D16" s="221"/>
      <c r="E16" s="168"/>
    </row>
    <row r="17" spans="1:5" ht="18.75" customHeight="1" x14ac:dyDescent="0.25">
      <c r="A17" s="163" t="s">
        <v>339</v>
      </c>
      <c r="B17" s="164" t="s">
        <v>22</v>
      </c>
      <c r="C17" s="165" t="s">
        <v>20</v>
      </c>
      <c r="D17" s="166">
        <f>E17</f>
        <v>370.53</v>
      </c>
      <c r="E17" s="167">
        <v>370.53</v>
      </c>
    </row>
    <row r="18" spans="1:5" ht="18.75" customHeight="1" x14ac:dyDescent="0.25">
      <c r="A18" s="163" t="s">
        <v>340</v>
      </c>
      <c r="B18" s="169">
        <v>0.02</v>
      </c>
      <c r="C18" s="165" t="s">
        <v>17</v>
      </c>
      <c r="D18" s="166">
        <f>E18/B18</f>
        <v>3275.9999999999995</v>
      </c>
      <c r="E18" s="167">
        <v>65.52</v>
      </c>
    </row>
    <row r="19" spans="1:5" ht="30.75" customHeight="1" x14ac:dyDescent="0.25">
      <c r="A19" s="163" t="s">
        <v>243</v>
      </c>
      <c r="B19" s="169">
        <v>0.06</v>
      </c>
      <c r="C19" s="165" t="s">
        <v>17</v>
      </c>
      <c r="D19" s="166">
        <f t="shared" ref="D19:D20" si="0">E19/B19</f>
        <v>3250.5</v>
      </c>
      <c r="E19" s="167">
        <v>195.03</v>
      </c>
    </row>
    <row r="20" spans="1:5" ht="33.75" customHeight="1" x14ac:dyDescent="0.25">
      <c r="A20" s="163" t="s">
        <v>341</v>
      </c>
      <c r="B20" s="169">
        <v>0.02</v>
      </c>
      <c r="C20" s="165" t="s">
        <v>17</v>
      </c>
      <c r="D20" s="166">
        <f t="shared" si="0"/>
        <v>30751</v>
      </c>
      <c r="E20" s="167">
        <v>615.02</v>
      </c>
    </row>
    <row r="21" spans="1:5" s="174" customFormat="1" ht="33.75" customHeight="1" x14ac:dyDescent="0.25">
      <c r="A21" s="141" t="s">
        <v>169</v>
      </c>
      <c r="B21" s="144" t="s">
        <v>22</v>
      </c>
      <c r="C21" s="144" t="s">
        <v>100</v>
      </c>
      <c r="D21" s="144">
        <f t="shared" ref="D21" si="1">E21</f>
        <v>1463.48</v>
      </c>
      <c r="E21" s="144">
        <v>1463.48</v>
      </c>
    </row>
    <row r="22" spans="1:5" ht="30.75" customHeight="1" x14ac:dyDescent="0.25">
      <c r="A22" s="163" t="s">
        <v>218</v>
      </c>
      <c r="B22" s="164" t="s">
        <v>22</v>
      </c>
      <c r="C22" s="165" t="s">
        <v>11</v>
      </c>
      <c r="D22" s="166">
        <f>E22</f>
        <v>2870.91</v>
      </c>
      <c r="E22" s="167">
        <f>1606.91+389+875</f>
        <v>2870.91</v>
      </c>
    </row>
    <row r="23" spans="1:5" ht="17.25" customHeight="1" x14ac:dyDescent="0.25">
      <c r="A23" s="163" t="s">
        <v>248</v>
      </c>
      <c r="B23" s="164" t="s">
        <v>22</v>
      </c>
      <c r="C23" s="165" t="s">
        <v>11</v>
      </c>
      <c r="D23" s="166">
        <f>E23</f>
        <v>4919.92</v>
      </c>
      <c r="E23" s="167">
        <f>3135.29+500+1284.63</f>
        <v>4919.92</v>
      </c>
    </row>
    <row r="24" spans="1:5" ht="18.75" customHeight="1" x14ac:dyDescent="0.25">
      <c r="A24" s="163" t="s">
        <v>246</v>
      </c>
      <c r="B24" s="164" t="s">
        <v>225</v>
      </c>
      <c r="C24" s="165" t="s">
        <v>12</v>
      </c>
      <c r="D24" s="166">
        <f>E24</f>
        <v>174887.16</v>
      </c>
      <c r="E24" s="167">
        <v>174887.16</v>
      </c>
    </row>
    <row r="25" spans="1:5" ht="18.75" customHeight="1" x14ac:dyDescent="0.25">
      <c r="A25" s="163" t="s">
        <v>247</v>
      </c>
      <c r="B25" s="164" t="s">
        <v>225</v>
      </c>
      <c r="C25" s="165" t="s">
        <v>12</v>
      </c>
      <c r="D25" s="166">
        <f>E25</f>
        <v>2288.16</v>
      </c>
      <c r="E25" s="167">
        <v>2288.16</v>
      </c>
    </row>
    <row r="26" spans="1:5" ht="18.75" customHeight="1" x14ac:dyDescent="0.25">
      <c r="A26" s="219" t="s">
        <v>90</v>
      </c>
      <c r="B26" s="220"/>
      <c r="C26" s="220"/>
      <c r="D26" s="221"/>
      <c r="E26" s="168"/>
    </row>
    <row r="27" spans="1:5" ht="18" customHeight="1" x14ac:dyDescent="0.25">
      <c r="A27" s="163" t="s">
        <v>171</v>
      </c>
      <c r="B27" s="164" t="s">
        <v>22</v>
      </c>
      <c r="C27" s="165" t="s">
        <v>11</v>
      </c>
      <c r="D27" s="166">
        <f>E27</f>
        <v>42041.11</v>
      </c>
      <c r="E27" s="167">
        <v>42041.11</v>
      </c>
    </row>
    <row r="28" spans="1:5" ht="18.75" customHeight="1" x14ac:dyDescent="0.25">
      <c r="A28" s="219" t="s">
        <v>251</v>
      </c>
      <c r="B28" s="220"/>
      <c r="C28" s="220"/>
      <c r="D28" s="221"/>
      <c r="E28" s="168"/>
    </row>
    <row r="29" spans="1:5" ht="18" customHeight="1" x14ac:dyDescent="0.25">
      <c r="A29" s="163" t="s">
        <v>132</v>
      </c>
      <c r="B29" s="170">
        <v>1</v>
      </c>
      <c r="C29" s="165" t="s">
        <v>13</v>
      </c>
      <c r="D29" s="166">
        <f t="shared" ref="D29:D54" si="2">E29/B29</f>
        <v>713.15</v>
      </c>
      <c r="E29" s="167">
        <v>713.15</v>
      </c>
    </row>
    <row r="30" spans="1:5" ht="18" customHeight="1" x14ac:dyDescent="0.25">
      <c r="A30" s="163" t="s">
        <v>342</v>
      </c>
      <c r="B30" s="170">
        <v>1</v>
      </c>
      <c r="C30" s="165" t="s">
        <v>13</v>
      </c>
      <c r="D30" s="166">
        <f t="shared" si="2"/>
        <v>2936.34</v>
      </c>
      <c r="E30" s="167">
        <v>2936.34</v>
      </c>
    </row>
    <row r="31" spans="1:5" ht="18" customHeight="1" x14ac:dyDescent="0.25">
      <c r="A31" s="163" t="s">
        <v>343</v>
      </c>
      <c r="B31" s="170">
        <v>1</v>
      </c>
      <c r="C31" s="165" t="s">
        <v>13</v>
      </c>
      <c r="D31" s="166">
        <f t="shared" si="2"/>
        <v>134.88999999999999</v>
      </c>
      <c r="E31" s="167">
        <v>134.88999999999999</v>
      </c>
    </row>
    <row r="32" spans="1:5" ht="18" customHeight="1" x14ac:dyDescent="0.25">
      <c r="A32" s="163" t="s">
        <v>344</v>
      </c>
      <c r="B32" s="169">
        <v>0.01</v>
      </c>
      <c r="C32" s="165" t="s">
        <v>17</v>
      </c>
      <c r="D32" s="166">
        <f t="shared" si="2"/>
        <v>63950</v>
      </c>
      <c r="E32" s="167">
        <v>639.5</v>
      </c>
    </row>
    <row r="33" spans="1:5" ht="18" customHeight="1" x14ac:dyDescent="0.25">
      <c r="A33" s="163" t="s">
        <v>305</v>
      </c>
      <c r="B33" s="169">
        <v>0.01</v>
      </c>
      <c r="C33" s="165" t="s">
        <v>17</v>
      </c>
      <c r="D33" s="166">
        <f t="shared" si="2"/>
        <v>62935</v>
      </c>
      <c r="E33" s="167">
        <v>629.35</v>
      </c>
    </row>
    <row r="34" spans="1:5" ht="18" customHeight="1" x14ac:dyDescent="0.25">
      <c r="A34" s="163" t="s">
        <v>337</v>
      </c>
      <c r="B34" s="169">
        <v>0.01</v>
      </c>
      <c r="C34" s="165" t="s">
        <v>338</v>
      </c>
      <c r="D34" s="166">
        <f t="shared" si="2"/>
        <v>66625</v>
      </c>
      <c r="E34" s="167">
        <v>666.25</v>
      </c>
    </row>
    <row r="35" spans="1:5" ht="18.75" customHeight="1" x14ac:dyDescent="0.25">
      <c r="A35" s="163" t="s">
        <v>345</v>
      </c>
      <c r="B35" s="169">
        <v>0.01</v>
      </c>
      <c r="C35" s="165" t="s">
        <v>109</v>
      </c>
      <c r="D35" s="166">
        <f t="shared" si="2"/>
        <v>32077.999999999996</v>
      </c>
      <c r="E35" s="167">
        <v>320.77999999999997</v>
      </c>
    </row>
    <row r="36" spans="1:5" ht="18.75" customHeight="1" x14ac:dyDescent="0.25">
      <c r="A36" s="163" t="s">
        <v>306</v>
      </c>
      <c r="B36" s="170">
        <v>4</v>
      </c>
      <c r="C36" s="165" t="s">
        <v>72</v>
      </c>
      <c r="D36" s="166">
        <f t="shared" si="2"/>
        <v>99.72</v>
      </c>
      <c r="E36" s="167">
        <v>398.88</v>
      </c>
    </row>
    <row r="37" spans="1:5" ht="18.75" customHeight="1" x14ac:dyDescent="0.25">
      <c r="A37" s="163" t="s">
        <v>55</v>
      </c>
      <c r="B37" s="170">
        <v>1</v>
      </c>
      <c r="C37" s="165" t="s">
        <v>14</v>
      </c>
      <c r="D37" s="166">
        <f t="shared" si="2"/>
        <v>1005.22</v>
      </c>
      <c r="E37" s="167">
        <v>1005.22</v>
      </c>
    </row>
    <row r="38" spans="1:5" ht="19.5" customHeight="1" x14ac:dyDescent="0.25">
      <c r="A38" s="163" t="s">
        <v>307</v>
      </c>
      <c r="B38" s="170">
        <v>1</v>
      </c>
      <c r="C38" s="165" t="s">
        <v>174</v>
      </c>
      <c r="D38" s="166">
        <f t="shared" si="2"/>
        <v>738.3</v>
      </c>
      <c r="E38" s="167">
        <v>738.3</v>
      </c>
    </row>
    <row r="39" spans="1:5" ht="18.75" customHeight="1" x14ac:dyDescent="0.25">
      <c r="A39" s="163" t="s">
        <v>107</v>
      </c>
      <c r="B39" s="170">
        <v>1</v>
      </c>
      <c r="C39" s="165" t="s">
        <v>15</v>
      </c>
      <c r="D39" s="166">
        <f t="shared" si="2"/>
        <v>961.8</v>
      </c>
      <c r="E39" s="167">
        <v>961.8</v>
      </c>
    </row>
    <row r="40" spans="1:5" ht="18.75" customHeight="1" x14ac:dyDescent="0.25">
      <c r="A40" s="163" t="s">
        <v>346</v>
      </c>
      <c r="B40" s="170">
        <v>1</v>
      </c>
      <c r="C40" s="165" t="s">
        <v>13</v>
      </c>
      <c r="D40" s="166">
        <f t="shared" si="2"/>
        <v>149.54</v>
      </c>
      <c r="E40" s="167">
        <v>149.54</v>
      </c>
    </row>
    <row r="41" spans="1:5" ht="18.75" customHeight="1" x14ac:dyDescent="0.25">
      <c r="A41" s="163" t="s">
        <v>347</v>
      </c>
      <c r="B41" s="170">
        <v>2</v>
      </c>
      <c r="C41" s="165" t="s">
        <v>348</v>
      </c>
      <c r="D41" s="166">
        <f t="shared" si="2"/>
        <v>1093.0550000000001</v>
      </c>
      <c r="E41" s="167">
        <v>2186.11</v>
      </c>
    </row>
    <row r="42" spans="1:5" ht="27.75" customHeight="1" x14ac:dyDescent="0.25">
      <c r="A42" s="163" t="s">
        <v>309</v>
      </c>
      <c r="B42" s="171">
        <v>0.2</v>
      </c>
      <c r="C42" s="165" t="s">
        <v>16</v>
      </c>
      <c r="D42" s="166">
        <f t="shared" si="2"/>
        <v>4071.65</v>
      </c>
      <c r="E42" s="167">
        <v>814.33</v>
      </c>
    </row>
    <row r="43" spans="1:5" ht="18.75" customHeight="1" x14ac:dyDescent="0.25">
      <c r="A43" s="163" t="s">
        <v>69</v>
      </c>
      <c r="B43" s="169">
        <v>7.0000000000000007E-2</v>
      </c>
      <c r="C43" s="165" t="s">
        <v>70</v>
      </c>
      <c r="D43" s="166">
        <f t="shared" si="2"/>
        <v>30053.714285714286</v>
      </c>
      <c r="E43" s="167">
        <v>2103.7600000000002</v>
      </c>
    </row>
    <row r="44" spans="1:5" ht="32.25" customHeight="1" x14ac:dyDescent="0.25">
      <c r="A44" s="163" t="s">
        <v>56</v>
      </c>
      <c r="B44" s="169">
        <f>1.81*2</f>
        <v>3.62</v>
      </c>
      <c r="C44" s="165" t="s">
        <v>16</v>
      </c>
      <c r="D44" s="166">
        <f t="shared" si="2"/>
        <v>2020.7016574585637</v>
      </c>
      <c r="E44" s="167">
        <f>3684.91+3630.03</f>
        <v>7314.9400000000005</v>
      </c>
    </row>
    <row r="45" spans="1:5" ht="18.75" customHeight="1" x14ac:dyDescent="0.25">
      <c r="A45" s="163" t="s">
        <v>310</v>
      </c>
      <c r="B45" s="169">
        <v>0.01</v>
      </c>
      <c r="C45" s="165" t="s">
        <v>17</v>
      </c>
      <c r="D45" s="166">
        <f t="shared" si="2"/>
        <v>30193</v>
      </c>
      <c r="E45" s="167">
        <v>301.93</v>
      </c>
    </row>
    <row r="46" spans="1:5" ht="18.75" customHeight="1" x14ac:dyDescent="0.25">
      <c r="A46" s="163" t="s">
        <v>349</v>
      </c>
      <c r="B46" s="170">
        <v>1</v>
      </c>
      <c r="C46" s="165" t="s">
        <v>14</v>
      </c>
      <c r="D46" s="166">
        <f t="shared" si="2"/>
        <v>611.75</v>
      </c>
      <c r="E46" s="167">
        <v>611.75</v>
      </c>
    </row>
    <row r="47" spans="1:5" ht="18.75" customHeight="1" x14ac:dyDescent="0.25">
      <c r="A47" s="163" t="s">
        <v>84</v>
      </c>
      <c r="B47" s="172">
        <v>0.41499999999999998</v>
      </c>
      <c r="C47" s="165" t="s">
        <v>15</v>
      </c>
      <c r="D47" s="166">
        <f t="shared" si="2"/>
        <v>17247.30120481928</v>
      </c>
      <c r="E47" s="167">
        <v>7157.63</v>
      </c>
    </row>
    <row r="48" spans="1:5" ht="21.75" customHeight="1" x14ac:dyDescent="0.25">
      <c r="A48" s="163" t="s">
        <v>59</v>
      </c>
      <c r="B48" s="170">
        <v>3</v>
      </c>
      <c r="C48" s="165" t="s">
        <v>18</v>
      </c>
      <c r="D48" s="166">
        <f t="shared" si="2"/>
        <v>253.75666666666666</v>
      </c>
      <c r="E48" s="167">
        <v>761.27</v>
      </c>
    </row>
    <row r="49" spans="1:5" ht="18.75" customHeight="1" x14ac:dyDescent="0.25">
      <c r="A49" s="163" t="s">
        <v>312</v>
      </c>
      <c r="B49" s="170">
        <v>4</v>
      </c>
      <c r="C49" s="165" t="s">
        <v>72</v>
      </c>
      <c r="D49" s="166">
        <f t="shared" si="2"/>
        <v>79.825000000000003</v>
      </c>
      <c r="E49" s="167">
        <v>319.3</v>
      </c>
    </row>
    <row r="50" spans="1:5" ht="18.75" customHeight="1" x14ac:dyDescent="0.25">
      <c r="A50" s="163" t="s">
        <v>255</v>
      </c>
      <c r="B50" s="170">
        <v>1</v>
      </c>
      <c r="C50" s="165" t="s">
        <v>13</v>
      </c>
      <c r="D50" s="166">
        <f t="shared" si="2"/>
        <v>7368.26</v>
      </c>
      <c r="E50" s="167">
        <v>7368.26</v>
      </c>
    </row>
    <row r="51" spans="1:5" ht="18.75" customHeight="1" x14ac:dyDescent="0.25">
      <c r="A51" s="163" t="s">
        <v>79</v>
      </c>
      <c r="B51" s="170">
        <v>1</v>
      </c>
      <c r="C51" s="165" t="s">
        <v>14</v>
      </c>
      <c r="D51" s="166">
        <f t="shared" si="2"/>
        <v>10936.37</v>
      </c>
      <c r="E51" s="167">
        <v>10936.37</v>
      </c>
    </row>
    <row r="52" spans="1:5" ht="18.75" customHeight="1" x14ac:dyDescent="0.25">
      <c r="A52" s="163" t="s">
        <v>257</v>
      </c>
      <c r="B52" s="170">
        <v>1</v>
      </c>
      <c r="C52" s="165" t="s">
        <v>19</v>
      </c>
      <c r="D52" s="166">
        <f t="shared" si="2"/>
        <v>857.06</v>
      </c>
      <c r="E52" s="167">
        <v>857.06</v>
      </c>
    </row>
    <row r="53" spans="1:5" ht="18.75" customHeight="1" x14ac:dyDescent="0.25">
      <c r="A53" s="163" t="s">
        <v>258</v>
      </c>
      <c r="B53" s="170">
        <v>1</v>
      </c>
      <c r="C53" s="165" t="s">
        <v>19</v>
      </c>
      <c r="D53" s="166">
        <f t="shared" si="2"/>
        <v>598.84</v>
      </c>
      <c r="E53" s="167">
        <v>598.84</v>
      </c>
    </row>
    <row r="54" spans="1:5" ht="18.75" customHeight="1" x14ac:dyDescent="0.25">
      <c r="A54" s="163" t="s">
        <v>62</v>
      </c>
      <c r="B54" s="170">
        <v>31</v>
      </c>
      <c r="C54" s="165" t="s">
        <v>19</v>
      </c>
      <c r="D54" s="166">
        <f t="shared" si="2"/>
        <v>302.42322580645163</v>
      </c>
      <c r="E54" s="167">
        <v>9375.1200000000008</v>
      </c>
    </row>
    <row r="55" spans="1:5" ht="18.75" customHeight="1" x14ac:dyDescent="0.25">
      <c r="A55" s="219" t="s">
        <v>259</v>
      </c>
      <c r="B55" s="220"/>
      <c r="C55" s="220"/>
      <c r="D55" s="221"/>
      <c r="E55" s="168"/>
    </row>
    <row r="56" spans="1:5" ht="18.75" customHeight="1" x14ac:dyDescent="0.25">
      <c r="A56" s="163" t="s">
        <v>350</v>
      </c>
      <c r="B56" s="172">
        <v>5.0000000000000001E-3</v>
      </c>
      <c r="C56" s="165" t="s">
        <v>15</v>
      </c>
      <c r="D56" s="166">
        <f t="shared" ref="D56:D66" si="3">E56/B56</f>
        <v>193536</v>
      </c>
      <c r="E56" s="167">
        <v>967.68</v>
      </c>
    </row>
    <row r="57" spans="1:5" ht="18.75" customHeight="1" x14ac:dyDescent="0.25">
      <c r="A57" s="163" t="s">
        <v>351</v>
      </c>
      <c r="B57" s="169">
        <v>0.03</v>
      </c>
      <c r="C57" s="165" t="s">
        <v>17</v>
      </c>
      <c r="D57" s="166">
        <f t="shared" si="3"/>
        <v>54716</v>
      </c>
      <c r="E57" s="167">
        <v>1641.48</v>
      </c>
    </row>
    <row r="58" spans="1:5" ht="30" customHeight="1" x14ac:dyDescent="0.25">
      <c r="A58" s="163" t="s">
        <v>63</v>
      </c>
      <c r="B58" s="172">
        <v>1.8120000000000001</v>
      </c>
      <c r="C58" s="165" t="s">
        <v>16</v>
      </c>
      <c r="D58" s="166">
        <f t="shared" si="3"/>
        <v>2012.0253863134658</v>
      </c>
      <c r="E58" s="167">
        <v>3645.79</v>
      </c>
    </row>
    <row r="59" spans="1:5" ht="30" customHeight="1" x14ac:dyDescent="0.25">
      <c r="A59" s="163" t="s">
        <v>352</v>
      </c>
      <c r="B59" s="172">
        <v>1.8120000000000001</v>
      </c>
      <c r="C59" s="165" t="s">
        <v>16</v>
      </c>
      <c r="D59" s="166">
        <f t="shared" si="3"/>
        <v>2013.6368653421632</v>
      </c>
      <c r="E59" s="167">
        <v>3648.71</v>
      </c>
    </row>
    <row r="60" spans="1:5" ht="30" customHeight="1" x14ac:dyDescent="0.25">
      <c r="A60" s="163" t="s">
        <v>353</v>
      </c>
      <c r="B60" s="172">
        <v>2.492</v>
      </c>
      <c r="C60" s="165" t="s">
        <v>16</v>
      </c>
      <c r="D60" s="166">
        <f t="shared" si="3"/>
        <v>1831.0553772070625</v>
      </c>
      <c r="E60" s="167">
        <v>4562.99</v>
      </c>
    </row>
    <row r="61" spans="1:5" ht="18.75" customHeight="1" x14ac:dyDescent="0.25">
      <c r="A61" s="163" t="s">
        <v>354</v>
      </c>
      <c r="B61" s="170">
        <v>1</v>
      </c>
      <c r="C61" s="165" t="s">
        <v>16</v>
      </c>
      <c r="D61" s="166">
        <f t="shared" si="3"/>
        <v>256.27999999999997</v>
      </c>
      <c r="E61" s="167">
        <v>256.27999999999997</v>
      </c>
    </row>
    <row r="62" spans="1:5" ht="21" customHeight="1" x14ac:dyDescent="0.25">
      <c r="A62" s="163" t="s">
        <v>355</v>
      </c>
      <c r="B62" s="170">
        <v>110</v>
      </c>
      <c r="C62" s="165" t="s">
        <v>186</v>
      </c>
      <c r="D62" s="166">
        <f t="shared" si="3"/>
        <v>55.323727272727268</v>
      </c>
      <c r="E62" s="167">
        <v>6085.61</v>
      </c>
    </row>
    <row r="63" spans="1:5" ht="30" customHeight="1" x14ac:dyDescent="0.25">
      <c r="A63" s="163" t="s">
        <v>98</v>
      </c>
      <c r="B63" s="170">
        <v>149</v>
      </c>
      <c r="C63" s="165" t="s">
        <v>89</v>
      </c>
      <c r="D63" s="166">
        <f t="shared" si="3"/>
        <v>57.496442953020129</v>
      </c>
      <c r="E63" s="167">
        <v>8566.9699999999993</v>
      </c>
    </row>
    <row r="64" spans="1:5" ht="30" customHeight="1" x14ac:dyDescent="0.25">
      <c r="A64" s="163" t="s">
        <v>113</v>
      </c>
      <c r="B64" s="172">
        <f>2.076*2</f>
        <v>4.1520000000000001</v>
      </c>
      <c r="C64" s="165" t="s">
        <v>16</v>
      </c>
      <c r="D64" s="166">
        <f t="shared" si="3"/>
        <v>1949.4460500963391</v>
      </c>
      <c r="E64" s="167">
        <f>4047.05*2</f>
        <v>8094.1</v>
      </c>
    </row>
    <row r="65" spans="1:7" ht="18.75" customHeight="1" x14ac:dyDescent="0.25">
      <c r="A65" s="163" t="s">
        <v>357</v>
      </c>
      <c r="B65" s="169">
        <v>0.01</v>
      </c>
      <c r="C65" s="165" t="s">
        <v>17</v>
      </c>
      <c r="D65" s="166">
        <f t="shared" si="3"/>
        <v>27086</v>
      </c>
      <c r="E65" s="167">
        <v>270.86</v>
      </c>
    </row>
    <row r="66" spans="1:7" ht="18.75" customHeight="1" x14ac:dyDescent="0.25">
      <c r="A66" s="163" t="s">
        <v>356</v>
      </c>
      <c r="B66" s="169">
        <v>0.01</v>
      </c>
      <c r="C66" s="165" t="s">
        <v>109</v>
      </c>
      <c r="D66" s="166">
        <f t="shared" si="3"/>
        <v>37540</v>
      </c>
      <c r="E66" s="167">
        <v>375.4</v>
      </c>
    </row>
    <row r="67" spans="1:7" ht="18.75" customHeight="1" x14ac:dyDescent="0.25">
      <c r="A67" s="219" t="s">
        <v>74</v>
      </c>
      <c r="B67" s="220"/>
      <c r="C67" s="220"/>
      <c r="D67" s="221"/>
      <c r="E67" s="168"/>
    </row>
    <row r="68" spans="1:7" ht="29.25" customHeight="1" x14ac:dyDescent="0.25">
      <c r="A68" s="163" t="s">
        <v>75</v>
      </c>
      <c r="B68" s="164" t="s">
        <v>223</v>
      </c>
      <c r="C68" s="165" t="s">
        <v>11</v>
      </c>
      <c r="D68" s="166">
        <f>E68</f>
        <v>7832.16</v>
      </c>
      <c r="E68" s="167">
        <v>7832.16</v>
      </c>
    </row>
    <row r="69" spans="1:7" ht="16.5" customHeight="1" x14ac:dyDescent="0.25">
      <c r="A69" s="219" t="s">
        <v>172</v>
      </c>
      <c r="B69" s="220"/>
      <c r="C69" s="220"/>
      <c r="D69" s="221"/>
      <c r="E69" s="168"/>
    </row>
    <row r="70" spans="1:7" ht="18.75" customHeight="1" x14ac:dyDescent="0.25">
      <c r="A70" s="163" t="s">
        <v>173</v>
      </c>
      <c r="B70" s="164" t="s">
        <v>223</v>
      </c>
      <c r="C70" s="165" t="s">
        <v>250</v>
      </c>
      <c r="D70" s="166">
        <f>E70</f>
        <v>10200</v>
      </c>
      <c r="E70" s="167">
        <v>10200</v>
      </c>
    </row>
    <row r="71" spans="1:7" ht="15" customHeight="1" x14ac:dyDescent="0.25">
      <c r="A71" s="219" t="s">
        <v>85</v>
      </c>
      <c r="B71" s="220"/>
      <c r="C71" s="220"/>
      <c r="D71" s="221"/>
      <c r="E71" s="168"/>
    </row>
    <row r="72" spans="1:7" ht="18.75" customHeight="1" x14ac:dyDescent="0.25">
      <c r="A72" s="163" t="s">
        <v>86</v>
      </c>
      <c r="B72" s="164" t="s">
        <v>223</v>
      </c>
      <c r="C72" s="165" t="s">
        <v>11</v>
      </c>
      <c r="D72" s="166">
        <f>E72</f>
        <v>21600</v>
      </c>
      <c r="E72" s="167">
        <v>21600</v>
      </c>
    </row>
    <row r="73" spans="1:7" ht="18.75" customHeight="1" x14ac:dyDescent="0.25">
      <c r="A73" s="219" t="s">
        <v>327</v>
      </c>
      <c r="B73" s="220"/>
      <c r="C73" s="220"/>
      <c r="D73" s="221"/>
      <c r="E73" s="168"/>
    </row>
    <row r="74" spans="1:7" ht="18.75" customHeight="1" thickBot="1" x14ac:dyDescent="0.3">
      <c r="A74" s="163" t="s">
        <v>276</v>
      </c>
      <c r="B74" s="164" t="s">
        <v>22</v>
      </c>
      <c r="C74" s="165" t="s">
        <v>11</v>
      </c>
      <c r="D74" s="166">
        <f>E74</f>
        <v>689.18</v>
      </c>
      <c r="E74" s="167">
        <v>689.18</v>
      </c>
    </row>
    <row r="75" spans="1:7" ht="26.25" customHeight="1" x14ac:dyDescent="0.25">
      <c r="A75" s="163" t="s">
        <v>328</v>
      </c>
      <c r="B75" s="164" t="s">
        <v>22</v>
      </c>
      <c r="C75" s="165" t="s">
        <v>11</v>
      </c>
      <c r="D75" s="166">
        <f>E75</f>
        <v>1481.91</v>
      </c>
      <c r="E75" s="167">
        <v>1481.91</v>
      </c>
      <c r="F75" s="156">
        <f>SUM(E14:E75)</f>
        <v>374213.11999999988</v>
      </c>
      <c r="G75" s="152" t="s">
        <v>358</v>
      </c>
    </row>
    <row r="76" spans="1:7" s="1" customFormat="1" ht="14.25" x14ac:dyDescent="0.2">
      <c r="A76" s="37" t="s">
        <v>10</v>
      </c>
      <c r="B76" s="51"/>
      <c r="C76" s="51"/>
      <c r="D76" s="51"/>
      <c r="E76" s="52"/>
    </row>
    <row r="77" spans="1:7" s="1" customFormat="1" ht="15" x14ac:dyDescent="0.2">
      <c r="A77" s="39" t="s">
        <v>66</v>
      </c>
      <c r="B77" s="53" t="s">
        <v>21</v>
      </c>
      <c r="C77" s="53" t="s">
        <v>11</v>
      </c>
      <c r="D77" s="53">
        <f>E77</f>
        <v>37421.311999999991</v>
      </c>
      <c r="E77" s="54">
        <f>SUM(E15:E75)*10%</f>
        <v>37421.311999999991</v>
      </c>
    </row>
    <row r="78" spans="1:7" ht="15" x14ac:dyDescent="0.25">
      <c r="A78" s="146" t="s">
        <v>24</v>
      </c>
      <c r="B78" s="144"/>
      <c r="C78" s="144"/>
      <c r="D78" s="144"/>
      <c r="E78" s="147">
        <f>F75+E77</f>
        <v>411634.43199999986</v>
      </c>
    </row>
    <row r="79" spans="1:7" ht="18.75" customHeight="1" x14ac:dyDescent="0.25">
      <c r="A79" s="215"/>
      <c r="B79" s="215"/>
      <c r="C79" s="215"/>
      <c r="D79" s="215"/>
      <c r="E79" s="215"/>
    </row>
    <row r="80" spans="1:7" ht="18.75" customHeight="1" x14ac:dyDescent="0.25">
      <c r="A80" s="215"/>
      <c r="B80" s="215"/>
      <c r="C80" s="215"/>
      <c r="D80" s="215"/>
      <c r="E80" s="215"/>
    </row>
    <row r="81" spans="1:6" s="159" customFormat="1" ht="21.75" customHeight="1" x14ac:dyDescent="0.25">
      <c r="A81" s="218" t="s">
        <v>361</v>
      </c>
      <c r="B81" s="218"/>
      <c r="C81" s="218"/>
      <c r="D81" s="218"/>
      <c r="E81" s="157">
        <f>E78</f>
        <v>411634.43199999986</v>
      </c>
      <c r="F81" s="158"/>
    </row>
    <row r="82" spans="1:6" s="159" customFormat="1" ht="20.25" customHeight="1" x14ac:dyDescent="0.25">
      <c r="A82" s="224" t="str">
        <f>[1]!Сумма_прописью(E81)</f>
        <v>Четыреста  одиннадцать тысяч шестьсот тридцать четыре рубля 43 копейки.</v>
      </c>
      <c r="B82" s="224"/>
      <c r="C82" s="224"/>
      <c r="D82" s="224"/>
      <c r="E82" s="224"/>
      <c r="F82" s="160"/>
    </row>
    <row r="83" spans="1:6" s="159" customFormat="1" ht="24.75" customHeight="1" x14ac:dyDescent="0.25">
      <c r="A83" s="218" t="s">
        <v>279</v>
      </c>
      <c r="B83" s="218"/>
      <c r="C83" s="218"/>
      <c r="D83" s="218"/>
      <c r="E83" s="218"/>
      <c r="F83" s="161"/>
    </row>
    <row r="84" spans="1:6" s="159" customFormat="1" ht="24" customHeight="1" x14ac:dyDescent="0.25">
      <c r="A84" s="218" t="s">
        <v>280</v>
      </c>
      <c r="B84" s="218"/>
      <c r="C84" s="218"/>
      <c r="D84" s="218"/>
      <c r="E84" s="218"/>
      <c r="F84" s="161"/>
    </row>
    <row r="85" spans="1:6" s="159" customFormat="1" ht="30.75" customHeight="1" x14ac:dyDescent="0.25">
      <c r="A85" s="218" t="s">
        <v>281</v>
      </c>
      <c r="B85" s="218"/>
      <c r="C85" s="218"/>
      <c r="D85" s="218"/>
      <c r="E85" s="218"/>
      <c r="F85" s="161"/>
    </row>
    <row r="86" spans="1:6" s="159" customFormat="1" ht="15" x14ac:dyDescent="0.25">
      <c r="A86" s="162"/>
      <c r="B86" s="162"/>
      <c r="C86" s="162"/>
      <c r="D86" s="162"/>
      <c r="E86" s="162"/>
      <c r="F86" s="162"/>
    </row>
    <row r="87" spans="1:6" s="159" customFormat="1" ht="24.75" customHeight="1" x14ac:dyDescent="0.25">
      <c r="A87" s="218" t="s">
        <v>359</v>
      </c>
      <c r="B87" s="218"/>
      <c r="C87" s="218"/>
      <c r="D87" s="218"/>
      <c r="E87" s="218"/>
      <c r="F87" s="161"/>
    </row>
    <row r="88" spans="1:6" ht="18.75" customHeight="1" x14ac:dyDescent="0.25">
      <c r="A88" s="153" t="s">
        <v>330</v>
      </c>
      <c r="B88" s="153"/>
      <c r="C88" s="153"/>
      <c r="D88" s="153"/>
      <c r="E88" s="153"/>
    </row>
    <row r="89" spans="1:6" ht="24.75" customHeight="1" x14ac:dyDescent="0.25">
      <c r="A89" s="153" t="s">
        <v>362</v>
      </c>
      <c r="B89" s="153"/>
      <c r="C89" s="153"/>
      <c r="D89" s="153"/>
      <c r="E89" s="153"/>
    </row>
    <row r="90" spans="1:6" ht="10.5" customHeight="1" x14ac:dyDescent="0.25">
      <c r="B90" s="153"/>
      <c r="C90" s="153"/>
      <c r="D90" s="153" t="s">
        <v>26</v>
      </c>
      <c r="E90" s="153"/>
    </row>
    <row r="91" spans="1:6" ht="15" x14ac:dyDescent="0.25">
      <c r="A91" s="215"/>
      <c r="B91" s="215"/>
      <c r="C91" s="215"/>
      <c r="D91" s="215"/>
      <c r="E91" s="215"/>
    </row>
    <row r="92" spans="1:6" ht="15" x14ac:dyDescent="0.25">
      <c r="A92" s="215" t="s">
        <v>363</v>
      </c>
      <c r="B92" s="215"/>
      <c r="C92" s="215"/>
      <c r="D92" s="215"/>
      <c r="E92" s="215"/>
    </row>
    <row r="93" spans="1:6" ht="10.5" customHeight="1" x14ac:dyDescent="0.25">
      <c r="B93" s="215"/>
      <c r="C93" s="215"/>
      <c r="D93" s="215" t="s">
        <v>26</v>
      </c>
      <c r="E93" s="215"/>
    </row>
  </sheetData>
  <mergeCells count="33">
    <mergeCell ref="A4:D4"/>
    <mergeCell ref="A5:E5"/>
    <mergeCell ref="A6:E6"/>
    <mergeCell ref="A7:E7"/>
    <mergeCell ref="A55:D55"/>
    <mergeCell ref="A28:D28"/>
    <mergeCell ref="A8:E8"/>
    <mergeCell ref="A9:E9"/>
    <mergeCell ref="A10:E10"/>
    <mergeCell ref="A11:E11"/>
    <mergeCell ref="A12:E12"/>
    <mergeCell ref="A87:E87"/>
    <mergeCell ref="A79:E79"/>
    <mergeCell ref="A80:E80"/>
    <mergeCell ref="A82:E82"/>
    <mergeCell ref="A83:E83"/>
    <mergeCell ref="A84:E84"/>
    <mergeCell ref="A1:E1"/>
    <mergeCell ref="A81:D81"/>
    <mergeCell ref="A92:E92"/>
    <mergeCell ref="B93:C93"/>
    <mergeCell ref="D93:E93"/>
    <mergeCell ref="A26:D26"/>
    <mergeCell ref="A16:D16"/>
    <mergeCell ref="A14:D14"/>
    <mergeCell ref="A73:D73"/>
    <mergeCell ref="A71:D71"/>
    <mergeCell ref="A91:E91"/>
    <mergeCell ref="A2:D2"/>
    <mergeCell ref="A3:D3"/>
    <mergeCell ref="A69:D69"/>
    <mergeCell ref="A67:D67"/>
    <mergeCell ref="A85:E85"/>
  </mergeCells>
  <pageMargins left="0.7" right="0.7" top="0.75" bottom="0.75" header="0.3" footer="0.3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2022-04-10T14:30:26Z</dcterms:modified>
</cp:coreProperties>
</file>