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540" yWindow="60" windowWidth="17385" windowHeight="1200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Акт!$A$1:$E$92</definedName>
    <definedName name="_xlnm.Print_Area" localSheetId="3">'Акт (2)'!$A$1:$E$112</definedName>
    <definedName name="_xlnm.Print_Area" localSheetId="9">акт21!$A$1:$E$100</definedName>
    <definedName name="_xlnm.Print_Area" localSheetId="1">Бюджет!$A$1:$D$39</definedName>
    <definedName name="_xlnm.Print_Area" localSheetId="7">Лист1!$A$3:$E$104</definedName>
    <definedName name="_xlnm.Print_Area" localSheetId="5">Лист3!$A$2:$E$101</definedName>
  </definedNames>
  <calcPr calcId="145621"/>
</workbook>
</file>

<file path=xl/calcChain.xml><?xml version="1.0" encoding="utf-8"?>
<calcChain xmlns="http://schemas.openxmlformats.org/spreadsheetml/2006/main">
  <c r="D18" i="10" l="1"/>
  <c r="F83" i="10" l="1"/>
  <c r="E20" i="10" l="1"/>
  <c r="E21" i="10" l="1"/>
  <c r="E66" i="10" l="1"/>
  <c r="B66" i="10"/>
  <c r="E85" i="10" l="1"/>
  <c r="E86" i="10" s="1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19" i="10"/>
  <c r="D83" i="10"/>
  <c r="D82" i="10"/>
  <c r="D80" i="10"/>
  <c r="D78" i="10"/>
  <c r="D76" i="10"/>
  <c r="D25" i="10"/>
  <c r="D23" i="10"/>
  <c r="D22" i="10"/>
  <c r="D21" i="10"/>
  <c r="D20" i="10"/>
  <c r="D17" i="10"/>
  <c r="F18" i="9"/>
  <c r="F22" i="9" s="1"/>
  <c r="F14" i="9"/>
  <c r="F25" i="9" l="1"/>
  <c r="E89" i="10"/>
  <c r="F23" i="9" s="1"/>
  <c r="F24" i="9" s="1"/>
  <c r="D85" i="10"/>
  <c r="D81" i="8"/>
  <c r="D83" i="8"/>
  <c r="D84" i="8"/>
  <c r="D86" i="8"/>
  <c r="D79" i="8"/>
  <c r="D76" i="8"/>
  <c r="D58" i="8"/>
  <c r="D47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8" i="8"/>
  <c r="D49" i="8"/>
  <c r="D50" i="8"/>
  <c r="D51" i="8"/>
  <c r="D53" i="8"/>
  <c r="D54" i="8"/>
  <c r="D55" i="8"/>
  <c r="D56" i="8"/>
  <c r="D57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7" i="8"/>
  <c r="D31" i="8"/>
  <c r="D23" i="8"/>
  <c r="D20" i="8"/>
  <c r="D21" i="8"/>
  <c r="D22" i="8"/>
  <c r="D24" i="8"/>
  <c r="D25" i="8"/>
  <c r="D27" i="8"/>
  <c r="D29" i="8"/>
  <c r="D19" i="8"/>
  <c r="E88" i="8" l="1"/>
  <c r="D88" i="8" s="1"/>
  <c r="E89" i="8" l="1"/>
  <c r="F23" i="7" s="1"/>
  <c r="F19" i="7"/>
  <c r="F15" i="7"/>
  <c r="F14" i="7" s="1"/>
  <c r="F18" i="7"/>
  <c r="F22" i="7" s="1"/>
  <c r="F24" i="7" l="1"/>
  <c r="F25" i="7"/>
  <c r="F23" i="6"/>
  <c r="F19" i="6"/>
  <c r="F15" i="6"/>
  <c r="E87" i="3" l="1"/>
  <c r="E86" i="3"/>
  <c r="D86" i="3" s="1"/>
  <c r="D84" i="3"/>
  <c r="D82" i="3"/>
  <c r="D80" i="3"/>
  <c r="D72" i="3"/>
  <c r="D21" i="3"/>
  <c r="D22" i="3"/>
  <c r="D24" i="3"/>
  <c r="D26" i="3"/>
  <c r="D28" i="3"/>
  <c r="D29" i="3"/>
  <c r="D2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3" i="3"/>
  <c r="D74" i="3"/>
  <c r="D75" i="3"/>
  <c r="D76" i="3"/>
  <c r="D77" i="3"/>
  <c r="D78" i="3"/>
  <c r="D19" i="3"/>
  <c r="F18" i="6"/>
  <c r="F22" i="6" s="1"/>
  <c r="F24" i="6" s="1"/>
  <c r="F14" i="6"/>
  <c r="F25" i="6" s="1"/>
  <c r="F23" i="4" l="1"/>
  <c r="E95" i="5"/>
  <c r="E94" i="5"/>
  <c r="D87" i="5"/>
  <c r="D89" i="5"/>
  <c r="D90" i="5"/>
  <c r="D92" i="5"/>
  <c r="D85" i="5"/>
  <c r="D53" i="5"/>
  <c r="D61" i="5"/>
  <c r="D18" i="5"/>
  <c r="D20" i="5"/>
  <c r="D22" i="5"/>
  <c r="D16" i="5"/>
  <c r="D14" i="5"/>
  <c r="D7" i="5"/>
  <c r="D10" i="5"/>
  <c r="D11" i="5"/>
  <c r="D12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7" i="5"/>
  <c r="D48" i="5"/>
  <c r="D49" i="5"/>
  <c r="D50" i="5"/>
  <c r="D51" i="5"/>
  <c r="D52" i="5"/>
  <c r="D54" i="5"/>
  <c r="D55" i="5"/>
  <c r="D56" i="5"/>
  <c r="D57" i="5"/>
  <c r="D58" i="5"/>
  <c r="D59" i="5"/>
  <c r="D63" i="5"/>
  <c r="D64" i="5"/>
  <c r="D65" i="5"/>
  <c r="D66" i="5"/>
  <c r="D67" i="5"/>
  <c r="D68" i="5"/>
  <c r="D69" i="5"/>
  <c r="D70" i="5"/>
  <c r="D72" i="5"/>
  <c r="D73" i="5"/>
  <c r="D74" i="5"/>
  <c r="D75" i="5"/>
  <c r="D76" i="5"/>
  <c r="D77" i="5"/>
  <c r="D78" i="5"/>
  <c r="D79" i="5"/>
  <c r="D80" i="5"/>
  <c r="D81" i="5"/>
  <c r="D82" i="5"/>
  <c r="D83" i="5"/>
  <c r="D9" i="5"/>
  <c r="D94" i="5" l="1"/>
  <c r="F15" i="4"/>
  <c r="F13" i="4"/>
  <c r="F18" i="4" l="1"/>
  <c r="F22" i="4" s="1"/>
  <c r="F24" i="4" s="1"/>
  <c r="F14" i="4"/>
  <c r="F25" i="4" s="1"/>
  <c r="D32" i="2" l="1"/>
  <c r="B30" i="2" l="1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C32" i="2" l="1"/>
  <c r="E74" i="1" s="1"/>
  <c r="B31" i="2" l="1"/>
  <c r="B32" i="2" s="1"/>
  <c r="E33" i="2" s="1"/>
  <c r="E75" i="1"/>
  <c r="D74" i="1"/>
  <c r="D72" i="1"/>
  <c r="D70" i="1"/>
  <c r="D68" i="1"/>
  <c r="D66" i="1"/>
  <c r="D65" i="1"/>
  <c r="D63" i="1"/>
  <c r="D62" i="1"/>
  <c r="D61" i="1"/>
  <c r="D60" i="1"/>
  <c r="D59" i="1"/>
  <c r="D57" i="1"/>
  <c r="D56" i="1"/>
  <c r="D55" i="1"/>
  <c r="D53" i="1"/>
  <c r="D51" i="1"/>
  <c r="D49" i="1"/>
  <c r="D48" i="1"/>
  <c r="D47" i="1"/>
  <c r="D46" i="1"/>
  <c r="D45" i="1"/>
  <c r="D44" i="1"/>
  <c r="D43" i="1"/>
  <c r="D42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8" i="1"/>
  <c r="D16" i="1"/>
  <c r="D15" i="1"/>
  <c r="D14" i="1"/>
  <c r="D13" i="1"/>
  <c r="D11" i="1"/>
  <c r="D9" i="1"/>
  <c r="D7" i="1"/>
</calcChain>
</file>

<file path=xl/sharedStrings.xml><?xml version="1.0" encoding="utf-8"?>
<sst xmlns="http://schemas.openxmlformats.org/spreadsheetml/2006/main" count="1102" uniqueCount="365">
  <si>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</si>
  <si>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</si>
  <si>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</si>
  <si>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</si>
  <si>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</si>
  <si>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</si>
  <si>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</si>
  <si>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</si>
  <si>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</si>
  <si>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</si>
  <si>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</si>
  <si>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</si>
  <si>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</si>
  <si>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</si>
  <si>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</si>
  <si>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</si>
  <si>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</si>
  <si>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</si>
  <si>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</si>
  <si>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</si>
  <si>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</si>
  <si>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</si>
  <si>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</si>
  <si>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</si>
  <si>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</si>
  <si>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</si>
  <si>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</si>
  <si>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</si>
  <si>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</si>
  <si>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</si>
  <si>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</si>
  <si>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</si>
  <si>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</si>
  <si>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</si>
  <si>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</si>
  <si>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</si>
  <si>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</si>
  <si>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</si>
  <si>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</si>
  <si>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</si>
  <si>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</si>
  <si>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</si>
  <si>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</si>
  <si>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</si>
  <si>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</si>
  <si>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</si>
  <si>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</si>
  <si>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</si>
  <si>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</si>
  <si>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</si>
  <si>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</si>
  <si>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</si>
  <si>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</si>
  <si>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</si>
  <si>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</si>
  <si>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</si>
  <si>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</si>
  <si>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</si>
  <si>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</si>
  <si>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</si>
  <si>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</si>
  <si>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</si>
  <si>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</si>
  <si>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</si>
  <si>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</si>
  <si>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</si>
  <si>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</si>
  <si>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</si>
  <si>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</si>
  <si>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</si>
  <si>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</si>
  <si>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</si>
  <si>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</si>
  <si>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</si>
  <si>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</si>
  <si>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</si>
  <si>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Долг за выполненные работы на 01.01.2017 г.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</si>
  <si>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</si>
  <si>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</si>
  <si>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 м 2 основания</t>
  </si>
  <si>
    <t xml:space="preserve">     Осмотр подвальных помещений (засоры, подпоры) прим.</t>
  </si>
  <si>
    <t>Текущий ремонт конструктивных элементов жилых зданий</t>
  </si>
  <si>
    <t>1 участок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</si>
  <si>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</si>
  <si>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</si>
  <si>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</si>
  <si>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 xml:space="preserve">     Постановка заклепок в местах соединения труб</t>
  </si>
  <si>
    <t>Обслуживание ОДПУ</t>
  </si>
  <si>
    <t xml:space="preserve">     Осмотр кровли, чердака, люков</t>
  </si>
  <si>
    <t xml:space="preserve">     Техническое обслуживание ОДПУ</t>
  </si>
  <si>
    <t>Ежемесячно</t>
  </si>
  <si>
    <t xml:space="preserve">     Смена частей водосточных труб: отливов (отметов)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</si>
  <si>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</si>
  <si>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</si>
  <si>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</si>
  <si>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</si>
  <si>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</si>
  <si>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</si>
  <si>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</si>
  <si>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</si>
  <si>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</si>
  <si>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Очистка желобов от мусора: вручную (при расчете 1 кг. мусора = 3 м 1 желоба)</t>
  </si>
  <si>
    <t>100 м2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</si>
  <si>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</si>
  <si>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</si>
  <si>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</si>
  <si>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</si>
  <si>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Аренда общего имущества МКД</t>
  </si>
  <si>
    <t>Расходы на истребование задолженности по оплате жилых помещений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</si>
  <si>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</si>
  <si>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</si>
  <si>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</si>
  <si>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</si>
  <si>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</si>
  <si>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>100 приборов</t>
  </si>
  <si>
    <t xml:space="preserve">     Ремонт смывных бачков типа "Компакт"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</si>
  <si>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</si>
  <si>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</si>
  <si>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Очистка кровли от снега толщ. 10 см, сбивание сосулей (вышка)</t>
  </si>
  <si>
    <t xml:space="preserve">     Истребование дебиторской задолженности</t>
  </si>
  <si>
    <t>Обслуживание ВДГО</t>
  </si>
  <si>
    <t>Уборка чердаков и подвалов</t>
  </si>
  <si>
    <t xml:space="preserve">     Осмотр квартир</t>
  </si>
  <si>
    <t xml:space="preserve">     Изоляция трубопровода матами с совмещенным покрывным  слоем</t>
  </si>
  <si>
    <t>1 м3</t>
  </si>
  <si>
    <t xml:space="preserve">     Очистка чердаков и подвалов</t>
  </si>
  <si>
    <t xml:space="preserve">     Осмотр системы центрального отопления, устройств в чердачных и подвальных помещениях.</t>
  </si>
  <si>
    <t>Отчет по бюджету № 76/3-2017</t>
  </si>
  <si>
    <t>Задолженность по оплате за содержание и текущий ремонт на 01.01.2018 г. -  203 278,03 руб.</t>
  </si>
  <si>
    <t>АКТ № 76/3-2017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</si>
  <si>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  квартала 76.</t>
  </si>
  <si>
    <t xml:space="preserve">     Ремонт смесителя с душем, без снятия с места, смена прокладок</t>
  </si>
  <si>
    <t xml:space="preserve">     Очистка кровли от снега, сбивание сосулей (вышка)</t>
  </si>
  <si>
    <t xml:space="preserve">     Смена оконных приборов: завертки форточные</t>
  </si>
  <si>
    <t xml:space="preserve">     Смена внутренних трубопроводов из стальных труб д. 50 мм</t>
  </si>
  <si>
    <t xml:space="preserve">     Смена отдельных участков трубопроводов диаметром: 20 мм</t>
  </si>
  <si>
    <t xml:space="preserve">     Простая масляная окраска ранее окрашенных полов: с подготовкой и с расчисткой старой краски до 35%</t>
  </si>
  <si>
    <t xml:space="preserve">     Ремонт отдельных мест покрытия из асбоцементных листов: обыкновенного профиля (мат. БУ)</t>
  </si>
  <si>
    <t xml:space="preserve">     Смена частей водосточных труб: прямых звеньев с земли, лестниц или подмостей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</si>
  <si>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</si>
  <si>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</si>
  <si>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</si>
  <si>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</si>
  <si>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</si>
  <si>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</si>
  <si>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</si>
  <si>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</si>
  <si>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</si>
  <si>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</si>
  <si>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</si>
  <si>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</si>
  <si>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</si>
  <si>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</si>
  <si>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</si>
  <si>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</si>
  <si>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</si>
  <si>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</si>
  <si>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</si>
  <si>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</si>
  <si>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</si>
  <si>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</si>
  <si>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</si>
  <si>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</si>
  <si>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</si>
  <si>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</si>
  <si>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76/3-2018</t>
  </si>
  <si>
    <t>на общую сумму 423 200,58 руб. (Четыреста двадцать три тысячи двести рублей 58 копеек).</t>
  </si>
  <si>
    <t>Долг за выполненные работы (доходы за минусом расходов) на  01.01.2018 г. -  92 033,77 руб.</t>
  </si>
  <si>
    <t xml:space="preserve">     Вырезка сухих ветвей деревьев лиственных пород диаметр: до 350 мм при кол-ве срезанных ветвей  до 5</t>
  </si>
  <si>
    <t>1 дерево</t>
  </si>
  <si>
    <t xml:space="preserve">     Окраска известковыми составами: по кирпичу и бетону (бордюр. столбики, столбы)</t>
  </si>
  <si>
    <t xml:space="preserve">     Ремонт качели-маятник с окраской отремонтированных мест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</si>
  <si>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</si>
  <si>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</si>
  <si>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</si>
  <si>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</si>
  <si>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</si>
  <si>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</si>
  <si>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</si>
  <si>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</si>
  <si>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Отогрев трубопровода Д-15, Д-20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</si>
  <si>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</si>
  <si>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</si>
  <si>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</si>
  <si>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Ремонт смесителя без душа</t>
  </si>
  <si>
    <t xml:space="preserve">     Закрытие окна с вышки</t>
  </si>
  <si>
    <t>10 шт.</t>
  </si>
  <si>
    <t xml:space="preserve">     Закрытие подъездного окна</t>
  </si>
  <si>
    <t xml:space="preserve">     Осмотр кровли, чердака, подъездов, подвального помещения -подготовка к зиме</t>
  </si>
  <si>
    <t xml:space="preserve">     Открытие подъездного окна с лестницы</t>
  </si>
  <si>
    <t xml:space="preserve">     Очистка  кровли от снега толщ. 10см, сбивание сосулей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</si>
  <si>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</si>
  <si>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</si>
  <si>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Очистка кровли от снега, сбивание сосулей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</si>
  <si>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</si>
  <si>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</si>
  <si>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</si>
  <si>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</si>
  <si>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</si>
  <si>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Укрепление дверных приборов: петли (шарниры), шпингалеты, ручки накладные</t>
  </si>
  <si>
    <t xml:space="preserve">     Укрепление козырька над входной дверью в подъезд</t>
  </si>
  <si>
    <t>т</t>
  </si>
  <si>
    <t xml:space="preserve">     Врезка в трубопровод Д-20</t>
  </si>
  <si>
    <t xml:space="preserve">     Демонтаж-монтаж вентилей и клапанов обратных муфтовых Д-15</t>
  </si>
  <si>
    <t xml:space="preserve">     Осмотр замеры рамок холодной воды</t>
  </si>
  <si>
    <t>чел.-ч</t>
  </si>
  <si>
    <t xml:space="preserve">     Смена вентилей Д-15</t>
  </si>
  <si>
    <t xml:space="preserve">     Смена отдельных участков трубопроводов диаметром: 40 мм</t>
  </si>
  <si>
    <t xml:space="preserve">     Смена отдельных участков трубопроводов диаметром: 50 мм</t>
  </si>
  <si>
    <t xml:space="preserve">     Демонтаж-монтаж створки оконного переплета</t>
  </si>
  <si>
    <t xml:space="preserve">     Изготовление филенок вручную: из строительной фанеры в один слой</t>
  </si>
  <si>
    <t xml:space="preserve">     Окраска водоэмульсионными  составами поверхностей стен. ранее окрашенных поверхностей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</si>
  <si>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</si>
  <si>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металлических парапетных решеток</t>
  </si>
  <si>
    <t>10 м</t>
  </si>
  <si>
    <t xml:space="preserve">     Ремонт отдельных мест скатной кровли (материалом Унифлекс)</t>
  </si>
  <si>
    <t xml:space="preserve">     Устройство ходов, переходов и мостиков на чердаке.</t>
  </si>
  <si>
    <t xml:space="preserve">     Шпатлевка стен и потолка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</si>
  <si>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</si>
  <si>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</si>
  <si>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АКТ № 76/3-2018</t>
  </si>
  <si>
    <t>"31" марта 2019 г.</t>
  </si>
  <si>
    <t>По договору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</si>
  <si>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</si>
  <si>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</si>
  <si>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</si>
  <si>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</si>
  <si>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459 214,51 руб. (Четыреста пятьдесят девять тысяч двести четырнадцать рублей 51 копейка)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</si>
  <si>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</si>
  <si>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</si>
  <si>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</si>
  <si>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</si>
  <si>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</si>
  <si>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</si>
  <si>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</si>
  <si>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</si>
  <si>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</si>
  <si>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</si>
  <si>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</si>
  <si>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</si>
  <si>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</si>
  <si>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Устройство скамейки со спинки 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</si>
  <si>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</si>
  <si>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</si>
  <si>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</si>
  <si>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</si>
  <si>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</si>
  <si>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</si>
  <si>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Замена шарового крана Д-50</t>
  </si>
  <si>
    <t xml:space="preserve">     Приварка проушины</t>
  </si>
  <si>
    <t xml:space="preserve">     Прочистка трубопровода Д-20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</si>
  <si>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</si>
  <si>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</si>
  <si>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</si>
  <si>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Перезапуск системы отопления с регулировкой</t>
  </si>
  <si>
    <t xml:space="preserve">     Перемотка сгона со сливом стояка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</si>
  <si>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</si>
  <si>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</si>
  <si>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</si>
  <si>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</si>
  <si>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</si>
  <si>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Ремонт кирпичной кладки стен отдельными местами</t>
  </si>
  <si>
    <t xml:space="preserve">     Ремонт штукатурки внутренних стен по камню и бетону отдельными местами.</t>
  </si>
  <si>
    <t xml:space="preserve">     Смена: колен водосточных труб с вышки</t>
  </si>
  <si>
    <t xml:space="preserve">     Установка частей водосточных труб (отметов)</t>
  </si>
  <si>
    <t xml:space="preserve">     Установка частей канализационных вытяжек</t>
  </si>
  <si>
    <t xml:space="preserve">     Устройство перильного ограждения крыльца Д-32</t>
  </si>
  <si>
    <t xml:space="preserve">     Очистка  кровли от снега толщ. 10см, сбивание сосулей вышка</t>
  </si>
  <si>
    <t>1 м 1 основания</t>
  </si>
  <si>
    <t xml:space="preserve">     Очистка канализационного стояка от наледи</t>
  </si>
  <si>
    <t xml:space="preserve">     Перенавеска водосточных труб (вышка)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</si>
  <si>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</si>
  <si>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</si>
  <si>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</si>
  <si>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</si>
  <si>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</si>
  <si>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</si>
  <si>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</si>
  <si>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</si>
  <si>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</si>
  <si>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№76/3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</si>
  <si>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</si>
  <si>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</si>
  <si>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2. Всего за период с "01"января 2019 г. по "31"декября 2019 г. выполнено работ на общую сумму 406840.60 руб. (Четыреста шесть тысяч восемьсот сорок рублей 60 копеек)</t>
  </si>
  <si>
    <t xml:space="preserve">                          ________________________________________      ____________________________________</t>
  </si>
  <si>
    <t>Отчет по бюджету № 76/3-2019</t>
  </si>
  <si>
    <t>Период: с 01.01.2019 по 31.12.2019 года.</t>
  </si>
  <si>
    <t>Отчет по бюджету № 76/3-2020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</si>
  <si>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</si>
  <si>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</si>
  <si>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</si>
  <si>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</si>
  <si>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</si>
  <si>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</si>
  <si>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Рытье ям для стоек и столбов глубиной: 0,4 м</t>
  </si>
  <si>
    <t>100 ям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</si>
  <si>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</si>
  <si>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</si>
  <si>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Подчеканка раструбов канализационных труб диаметром: 101-125 мм</t>
  </si>
  <si>
    <t xml:space="preserve">     Герметизация крышек канализационных ревизий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</si>
  <si>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</si>
  <si>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</si>
  <si>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</si>
  <si>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</si>
  <si>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</si>
  <si>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Герметизация вводов в подвальное помещение</t>
  </si>
  <si>
    <t xml:space="preserve">     Демонтаж МАФ (металлические)</t>
  </si>
  <si>
    <t xml:space="preserve">     Демонтаж-монтаж прямых звеньев водосточных труб</t>
  </si>
  <si>
    <t xml:space="preserve">     Демонтаж-монтаж частей фановых труб</t>
  </si>
  <si>
    <t xml:space="preserve">     Заделка подвальных окон: (изовером, пенопропиленом и тд)</t>
  </si>
  <si>
    <t>10 м2</t>
  </si>
  <si>
    <t xml:space="preserve">     Рыхление шлака на чердаке</t>
  </si>
  <si>
    <t xml:space="preserve">     Снятие оконных переплетов: неостекленных</t>
  </si>
  <si>
    <t xml:space="preserve">     Установка дверных приборов: петли (шарниры), шпингалеты, ручки, накладки</t>
  </si>
  <si>
    <t xml:space="preserve">     Установка металлических столбов высотой до 4м</t>
  </si>
  <si>
    <t xml:space="preserve">     Устройство окна в подвале</t>
  </si>
  <si>
    <t>1 рама</t>
  </si>
  <si>
    <t xml:space="preserve">     Закрытие подвальных окон и люков (прим)</t>
  </si>
  <si>
    <t xml:space="preserve">     Закрытие слуховых окон и люков выхода на кровлю</t>
  </si>
  <si>
    <t xml:space="preserve">     Открытие подвальных окон</t>
  </si>
  <si>
    <t xml:space="preserve">     Очистка воронки и колен от мусора, снега (вышка)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</si>
  <si>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</si>
  <si>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</si>
  <si>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</si>
  <si>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Установка подъездной двери</t>
  </si>
  <si>
    <t xml:space="preserve">           2. Всего за период с "01"января 2020 г. по "31"декабря 2020 г. выполнено работ на общую сумму 420497.31 руб. (Четыреста двадцать тысяч четыреста девяносто семь рублей 31 копейка)</t>
  </si>
  <si>
    <t>АКТ № 76-3</t>
  </si>
  <si>
    <t xml:space="preserve">                         ____________________________________________      ____________________________________</t>
  </si>
  <si>
    <t xml:space="preserve">     Опрессовка тепловых узлов</t>
  </si>
  <si>
    <t>Отчет по бюджету № 76/3-2021</t>
  </si>
  <si>
    <t>Период: с 01.01.2021 по 31.12.2021 года.</t>
  </si>
  <si>
    <t>Отчет составил: экономист                                       _______________</t>
  </si>
  <si>
    <t>31 марта 2022 г.</t>
  </si>
  <si>
    <t xml:space="preserve">     Завоз песка, ПГС, щебня, земли</t>
  </si>
  <si>
    <t xml:space="preserve">     Устройство скамейки без спинки с окраской</t>
  </si>
  <si>
    <t xml:space="preserve">     Заделка свища сваркой при длине стыка до 6 мм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</si>
  <si>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</si>
  <si>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</si>
  <si>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Установка вентилей и клапанов обратных муфтовых д. до 15 мм (для предохр. клапана)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</si>
  <si>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</si>
  <si>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</si>
  <si>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Подготовка элеваторного узла Д-50 к зиме</t>
  </si>
  <si>
    <t xml:space="preserve">     Демонтаж козырька над входной дверью в подъезд</t>
  </si>
  <si>
    <t xml:space="preserve">     Демонтаж МАФ (деревянные)</t>
  </si>
  <si>
    <t>1 малая форма</t>
  </si>
  <si>
    <t xml:space="preserve">     Монтаж козырька над входной дверью в подъезд</t>
  </si>
  <si>
    <t xml:space="preserve">     Окраска масляными составами  по дереву: доски объявления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</si>
  <si>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</si>
  <si>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обделок из листовой стали конька шириной: до 0,7 м</t>
  </si>
  <si>
    <t xml:space="preserve">     Смена воронки с вышки</t>
  </si>
  <si>
    <t xml:space="preserve">     Смена: прямых звеньев водосточных труб с автовышек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</si>
  <si>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</si>
  <si>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</si>
  <si>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</si>
  <si>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</si>
  <si>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</si>
  <si>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</si>
  <si>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</si>
  <si>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</si>
  <si>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изоляции</t>
  </si>
  <si>
    <t xml:space="preserve">     Установка дверных приборов: накладка дверная</t>
  </si>
  <si>
    <t>370852.60</t>
  </si>
  <si>
    <t xml:space="preserve">                         ________________________________________________________________________________      ____________________________________</t>
  </si>
  <si>
    <t xml:space="preserve">           2. Всего за период с "01"января 2021 г. по "31"декабря 2021 г. выполнено работ на общую сумму  </t>
  </si>
  <si>
    <t>Четыреста  десять тысяч пятьсот  девяносто один рубль 72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</si>
</sst>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2" fontId="14" fillId="2" borderId="8" xfId="0" applyNumberFormat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10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3" fillId="0" borderId="0" xfId="1" applyFont="1" applyAlignment="1">
      <alignment horizontal="right"/>
    </xf>
    <xf numFmtId="164" fontId="4" fillId="0" borderId="5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vertical="top" wrapText="1"/>
    </xf>
    <xf numFmtId="164" fontId="4" fillId="0" borderId="0" xfId="1" applyFont="1" applyBorder="1" applyAlignment="1">
      <alignment horizontal="left" vertical="center"/>
    </xf>
    <xf numFmtId="164" fontId="3" fillId="0" borderId="0" xfId="1" applyFont="1"/>
    <xf numFmtId="164" fontId="4" fillId="0" borderId="0" xfId="1" applyFont="1" applyAlignment="1">
      <alignment horizontal="left" vertical="center" wrapText="1"/>
    </xf>
    <xf numFmtId="164" fontId="4" fillId="0" borderId="0" xfId="1" applyFont="1"/>
    <xf numFmtId="164" fontId="4" fillId="0" borderId="0" xfId="1" applyFont="1" applyAlignment="1">
      <alignment horizontal="center" vertical="center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19" fillId="0" borderId="21" xfId="1" applyFont="1" applyBorder="1" applyAlignment="1">
      <alignment horizontal="center" vertical="top" wrapText="1"/>
    </xf>
    <xf numFmtId="164" fontId="20" fillId="0" borderId="21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1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5" xfId="1" applyFont="1" applyFill="1" applyBorder="1" applyAlignment="1">
      <alignment horizontal="center" vertical="center" wrapText="1"/>
    </xf>
    <xf numFmtId="164" fontId="15" fillId="0" borderId="10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3" xfId="0" applyFont="1" applyBorder="1" applyAlignment="1">
      <alignment horizontal="centerContinuous" vertical="center" wrapText="1"/>
    </xf>
    <xf numFmtId="0" fontId="15" fillId="0" borderId="25" xfId="0" applyFont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6" fillId="0" borderId="30" xfId="0" applyFont="1" applyBorder="1" applyAlignment="1">
      <alignment vertical="center" wrapText="1"/>
    </xf>
    <xf numFmtId="2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24" xfId="0" applyFont="1" applyFill="1" applyBorder="1" applyAlignment="1">
      <alignment horizontal="left" vertical="center" wrapText="1"/>
    </xf>
    <xf numFmtId="0" fontId="15" fillId="6" borderId="27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9" xfId="0" applyNumberFormat="1" applyFont="1" applyFill="1" applyBorder="1" applyAlignment="1">
      <alignment horizontal="center" vertical="center"/>
    </xf>
    <xf numFmtId="2" fontId="16" fillId="6" borderId="26" xfId="0" applyNumberFormat="1" applyFont="1" applyFill="1" applyBorder="1" applyAlignment="1">
      <alignment horizontal="center" vertical="center" wrapText="1"/>
    </xf>
    <xf numFmtId="166" fontId="15" fillId="6" borderId="27" xfId="0" applyNumberFormat="1" applyFont="1" applyFill="1" applyBorder="1" applyAlignment="1">
      <alignment horizontal="center" vertical="center"/>
    </xf>
    <xf numFmtId="168" fontId="15" fillId="6" borderId="27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5" fontId="15" fillId="6" borderId="27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justify" vertical="center"/>
    </xf>
    <xf numFmtId="164" fontId="20" fillId="6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15" fillId="6" borderId="0" xfId="0" applyFont="1" applyFill="1" applyAlignment="1">
      <alignment horizontal="left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1"/>
  <sheetViews>
    <sheetView view="pageBreakPreview" zoomScaleNormal="100" zoomScaleSheetLayoutView="100" workbookViewId="0">
      <selection activeCell="G5" sqref="G5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57" customWidth="1"/>
    <col min="5" max="5" width="15" style="57" customWidth="1"/>
    <col min="6" max="6" width="10.7109375" style="1" bestFit="1" customWidth="1"/>
    <col min="7" max="16384" width="9.140625" style="1"/>
  </cols>
  <sheetData>
    <row r="1" spans="1:9" ht="14.25" x14ac:dyDescent="0.2">
      <c r="A1" s="182" t="s">
        <v>129</v>
      </c>
      <c r="B1" s="182"/>
      <c r="C1" s="182"/>
      <c r="D1" s="182"/>
      <c r="E1" s="182"/>
      <c r="I1" s="3"/>
    </row>
    <row r="2" spans="1:9" ht="31.5" customHeight="1" x14ac:dyDescent="0.2">
      <c r="A2" s="181" t="s">
        <v>130</v>
      </c>
      <c r="B2" s="181"/>
      <c r="C2" s="181"/>
      <c r="D2" s="181"/>
      <c r="E2" s="181"/>
      <c r="I2" s="3"/>
    </row>
    <row r="3" spans="1:9" ht="14.25" x14ac:dyDescent="0.2">
      <c r="A3" s="19" t="s">
        <v>6</v>
      </c>
      <c r="B3" s="20"/>
      <c r="C3" s="20"/>
      <c r="D3" s="183" t="s">
        <v>7</v>
      </c>
      <c r="E3" s="183"/>
      <c r="I3" s="3" t="s">
        <v>5</v>
      </c>
    </row>
    <row r="4" spans="1:9" x14ac:dyDescent="0.2">
      <c r="A4" s="16"/>
      <c r="B4" s="17"/>
      <c r="C4" s="17"/>
      <c r="D4" s="53"/>
      <c r="E4" s="53"/>
      <c r="I4" s="3"/>
    </row>
    <row r="5" spans="1:9" s="18" customFormat="1" ht="120" x14ac:dyDescent="0.2">
      <c r="A5" s="32" t="s">
        <v>2</v>
      </c>
      <c r="B5" s="32" t="s">
        <v>3</v>
      </c>
      <c r="C5" s="32" t="s">
        <v>0</v>
      </c>
      <c r="D5" s="54" t="s">
        <v>4</v>
      </c>
      <c r="E5" s="54" t="s">
        <v>1</v>
      </c>
      <c r="I5" s="3"/>
    </row>
    <row r="6" spans="1:9" s="33" customFormat="1" ht="14.25" x14ac:dyDescent="0.25">
      <c r="A6" s="37" t="s">
        <v>8</v>
      </c>
      <c r="B6" s="38"/>
      <c r="C6" s="38"/>
      <c r="D6" s="39"/>
      <c r="E6" s="40"/>
    </row>
    <row r="7" spans="1:9" s="34" customFormat="1" ht="15" x14ac:dyDescent="0.25">
      <c r="A7" s="41" t="s">
        <v>52</v>
      </c>
      <c r="B7" s="42" t="s">
        <v>21</v>
      </c>
      <c r="C7" s="42" t="s">
        <v>11</v>
      </c>
      <c r="D7" s="43">
        <f>E7</f>
        <v>4193.12</v>
      </c>
      <c r="E7" s="44">
        <v>4193.12</v>
      </c>
    </row>
    <row r="8" spans="1:9" s="33" customFormat="1" ht="14.25" x14ac:dyDescent="0.25">
      <c r="A8" s="37" t="s">
        <v>37</v>
      </c>
      <c r="B8" s="38"/>
      <c r="C8" s="38"/>
      <c r="D8" s="39"/>
      <c r="E8" s="40"/>
    </row>
    <row r="9" spans="1:9" s="34" customFormat="1" ht="15" x14ac:dyDescent="0.25">
      <c r="A9" s="41" t="s">
        <v>53</v>
      </c>
      <c r="B9" s="45">
        <v>4200</v>
      </c>
      <c r="C9" s="42" t="s">
        <v>12</v>
      </c>
      <c r="D9" s="43">
        <f>E9/B9</f>
        <v>3.9500047619047618</v>
      </c>
      <c r="E9" s="44">
        <v>16590.02</v>
      </c>
    </row>
    <row r="10" spans="1:9" s="33" customFormat="1" ht="14.25" x14ac:dyDescent="0.25">
      <c r="A10" s="49" t="s">
        <v>51</v>
      </c>
      <c r="B10" s="38"/>
      <c r="C10" s="38"/>
      <c r="D10" s="39"/>
      <c r="E10" s="40"/>
    </row>
    <row r="11" spans="1:9" s="34" customFormat="1" ht="30" x14ac:dyDescent="0.25">
      <c r="A11" s="41" t="s">
        <v>54</v>
      </c>
      <c r="B11" s="42" t="s">
        <v>21</v>
      </c>
      <c r="C11" s="42" t="s">
        <v>11</v>
      </c>
      <c r="D11" s="43">
        <f>E11</f>
        <v>64509.599999999999</v>
      </c>
      <c r="E11" s="44">
        <v>64509.599999999999</v>
      </c>
    </row>
    <row r="12" spans="1:9" s="33" customFormat="1" ht="14.25" x14ac:dyDescent="0.25">
      <c r="A12" s="49" t="s">
        <v>93</v>
      </c>
      <c r="B12" s="38"/>
      <c r="C12" s="38"/>
      <c r="D12" s="39"/>
      <c r="E12" s="40"/>
    </row>
    <row r="13" spans="1:9" s="34" customFormat="1" ht="15" x14ac:dyDescent="0.25">
      <c r="A13" s="41" t="s">
        <v>94</v>
      </c>
      <c r="B13" s="42" t="s">
        <v>22</v>
      </c>
      <c r="C13" s="42" t="s">
        <v>11</v>
      </c>
      <c r="D13" s="43">
        <f>E13</f>
        <v>8274.2900000000009</v>
      </c>
      <c r="E13" s="44">
        <v>8274.2900000000009</v>
      </c>
    </row>
    <row r="14" spans="1:9" s="33" customFormat="1" ht="30" x14ac:dyDescent="0.25">
      <c r="A14" s="41" t="s">
        <v>95</v>
      </c>
      <c r="B14" s="42" t="s">
        <v>96</v>
      </c>
      <c r="C14" s="42" t="s">
        <v>11</v>
      </c>
      <c r="D14" s="43">
        <f>E14</f>
        <v>2475.86</v>
      </c>
      <c r="E14" s="44">
        <v>2475.86</v>
      </c>
    </row>
    <row r="15" spans="1:9" s="34" customFormat="1" ht="15" x14ac:dyDescent="0.25">
      <c r="A15" s="41" t="s">
        <v>97</v>
      </c>
      <c r="B15" s="42" t="s">
        <v>96</v>
      </c>
      <c r="C15" s="42" t="s">
        <v>11</v>
      </c>
      <c r="D15" s="43">
        <f>E15</f>
        <v>2542.81</v>
      </c>
      <c r="E15" s="44">
        <v>2542.81</v>
      </c>
    </row>
    <row r="16" spans="1:9" s="34" customFormat="1" ht="30" x14ac:dyDescent="0.25">
      <c r="A16" s="41" t="s">
        <v>98</v>
      </c>
      <c r="B16" s="42" t="s">
        <v>22</v>
      </c>
      <c r="C16" s="42" t="s">
        <v>11</v>
      </c>
      <c r="D16" s="43">
        <f>E16</f>
        <v>7104.19</v>
      </c>
      <c r="E16" s="44">
        <v>7104.19</v>
      </c>
    </row>
    <row r="17" spans="1:5" s="34" customFormat="1" ht="15" x14ac:dyDescent="0.25">
      <c r="A17" s="49" t="s">
        <v>77</v>
      </c>
      <c r="B17" s="38"/>
      <c r="C17" s="38"/>
      <c r="D17" s="39"/>
      <c r="E17" s="40"/>
    </row>
    <row r="18" spans="1:5" s="34" customFormat="1" ht="30" x14ac:dyDescent="0.25">
      <c r="A18" s="41" t="s">
        <v>78</v>
      </c>
      <c r="B18" s="42" t="s">
        <v>22</v>
      </c>
      <c r="C18" s="42" t="s">
        <v>11</v>
      </c>
      <c r="D18" s="43">
        <f>E18</f>
        <v>3333.08</v>
      </c>
      <c r="E18" s="44">
        <v>3333.08</v>
      </c>
    </row>
    <row r="19" spans="1:5" s="34" customFormat="1" ht="15" x14ac:dyDescent="0.25">
      <c r="A19" s="37" t="s">
        <v>38</v>
      </c>
      <c r="B19" s="38"/>
      <c r="C19" s="38"/>
      <c r="D19" s="39"/>
      <c r="E19" s="40"/>
    </row>
    <row r="20" spans="1:5" s="34" customFormat="1" ht="15" x14ac:dyDescent="0.25">
      <c r="A20" s="41" t="s">
        <v>73</v>
      </c>
      <c r="B20" s="45">
        <v>3</v>
      </c>
      <c r="C20" s="42" t="s">
        <v>74</v>
      </c>
      <c r="D20" s="43">
        <f t="shared" ref="D20:D40" si="0">E20/B20</f>
        <v>78.833333333333329</v>
      </c>
      <c r="E20" s="44">
        <v>236.5</v>
      </c>
    </row>
    <row r="21" spans="1:5" s="34" customFormat="1" ht="15" x14ac:dyDescent="0.25">
      <c r="A21" s="41" t="s">
        <v>55</v>
      </c>
      <c r="B21" s="45">
        <v>1</v>
      </c>
      <c r="C21" s="42" t="s">
        <v>14</v>
      </c>
      <c r="D21" s="43">
        <f t="shared" si="0"/>
        <v>796.94</v>
      </c>
      <c r="E21" s="44">
        <v>796.94</v>
      </c>
    </row>
    <row r="22" spans="1:5" s="34" customFormat="1" ht="30" x14ac:dyDescent="0.25">
      <c r="A22" s="41" t="s">
        <v>109</v>
      </c>
      <c r="B22" s="45">
        <v>1</v>
      </c>
      <c r="C22" s="42" t="s">
        <v>110</v>
      </c>
      <c r="D22" s="43">
        <f t="shared" si="0"/>
        <v>442.35</v>
      </c>
      <c r="E22" s="44">
        <v>442.35</v>
      </c>
    </row>
    <row r="23" spans="1:5" s="34" customFormat="1" ht="15" x14ac:dyDescent="0.25">
      <c r="A23" s="41" t="s">
        <v>111</v>
      </c>
      <c r="B23" s="46">
        <v>0.09</v>
      </c>
      <c r="C23" s="42" t="s">
        <v>15</v>
      </c>
      <c r="D23" s="43">
        <f t="shared" si="0"/>
        <v>4270.8888888888887</v>
      </c>
      <c r="E23" s="44">
        <v>384.38</v>
      </c>
    </row>
    <row r="24" spans="1:5" s="34" customFormat="1" ht="30" x14ac:dyDescent="0.25">
      <c r="A24" s="41" t="s">
        <v>80</v>
      </c>
      <c r="B24" s="46">
        <v>0.54</v>
      </c>
      <c r="C24" s="42" t="s">
        <v>16</v>
      </c>
      <c r="D24" s="43">
        <f t="shared" si="0"/>
        <v>1644.7407407407406</v>
      </c>
      <c r="E24" s="44">
        <v>888.16</v>
      </c>
    </row>
    <row r="25" spans="1:5" s="34" customFormat="1" ht="30" x14ac:dyDescent="0.25">
      <c r="A25" s="41" t="s">
        <v>126</v>
      </c>
      <c r="B25" s="46">
        <v>1.61</v>
      </c>
      <c r="C25" s="42" t="s">
        <v>16</v>
      </c>
      <c r="D25" s="43">
        <f t="shared" si="0"/>
        <v>1582.8571428571429</v>
      </c>
      <c r="E25" s="44">
        <v>2548.4</v>
      </c>
    </row>
    <row r="26" spans="1:5" s="34" customFormat="1" ht="15" x14ac:dyDescent="0.25">
      <c r="A26" s="41" t="s">
        <v>69</v>
      </c>
      <c r="B26" s="46">
        <v>0.05</v>
      </c>
      <c r="C26" s="42" t="s">
        <v>70</v>
      </c>
      <c r="D26" s="43">
        <f t="shared" si="0"/>
        <v>23863</v>
      </c>
      <c r="E26" s="44">
        <v>1193.1500000000001</v>
      </c>
    </row>
    <row r="27" spans="1:5" s="34" customFormat="1" ht="30" x14ac:dyDescent="0.25">
      <c r="A27" s="41" t="s">
        <v>56</v>
      </c>
      <c r="B27" s="47">
        <v>1.6</v>
      </c>
      <c r="C27" s="42" t="s">
        <v>16</v>
      </c>
      <c r="D27" s="43">
        <f t="shared" si="0"/>
        <v>1559.09375</v>
      </c>
      <c r="E27" s="44">
        <v>2494.5500000000002</v>
      </c>
    </row>
    <row r="28" spans="1:5" s="34" customFormat="1" ht="15" x14ac:dyDescent="0.25">
      <c r="A28" s="41" t="s">
        <v>57</v>
      </c>
      <c r="B28" s="46">
        <v>0.02</v>
      </c>
      <c r="C28" s="42" t="s">
        <v>17</v>
      </c>
      <c r="D28" s="43">
        <f t="shared" si="0"/>
        <v>21561</v>
      </c>
      <c r="E28" s="44">
        <v>431.22</v>
      </c>
    </row>
    <row r="29" spans="1:5" s="34" customFormat="1" ht="30" x14ac:dyDescent="0.25">
      <c r="A29" s="41" t="s">
        <v>58</v>
      </c>
      <c r="B29" s="45">
        <v>1</v>
      </c>
      <c r="C29" s="42" t="s">
        <v>14</v>
      </c>
      <c r="D29" s="43">
        <f t="shared" si="0"/>
        <v>384.58</v>
      </c>
      <c r="E29" s="44">
        <v>384.58</v>
      </c>
    </row>
    <row r="30" spans="1:5" s="34" customFormat="1" ht="15" x14ac:dyDescent="0.25">
      <c r="A30" s="41" t="s">
        <v>85</v>
      </c>
      <c r="B30" s="46">
        <v>0.04</v>
      </c>
      <c r="C30" s="42" t="s">
        <v>15</v>
      </c>
      <c r="D30" s="43">
        <f t="shared" si="0"/>
        <v>13775.749999999998</v>
      </c>
      <c r="E30" s="44">
        <v>551.03</v>
      </c>
    </row>
    <row r="31" spans="1:5" s="33" customFormat="1" ht="30" x14ac:dyDescent="0.25">
      <c r="A31" s="41" t="s">
        <v>59</v>
      </c>
      <c r="B31" s="45">
        <v>5</v>
      </c>
      <c r="C31" s="42" t="s">
        <v>18</v>
      </c>
      <c r="D31" s="43">
        <f t="shared" si="0"/>
        <v>151.42000000000002</v>
      </c>
      <c r="E31" s="44">
        <v>757.1</v>
      </c>
    </row>
    <row r="32" spans="1:5" s="34" customFormat="1" ht="15" x14ac:dyDescent="0.25">
      <c r="A32" s="41" t="s">
        <v>75</v>
      </c>
      <c r="B32" s="45">
        <v>3</v>
      </c>
      <c r="C32" s="42" t="s">
        <v>74</v>
      </c>
      <c r="D32" s="43">
        <f t="shared" si="0"/>
        <v>63.43</v>
      </c>
      <c r="E32" s="44">
        <v>190.29</v>
      </c>
    </row>
    <row r="33" spans="1:5" s="34" customFormat="1" ht="15" x14ac:dyDescent="0.25">
      <c r="A33" s="41" t="s">
        <v>112</v>
      </c>
      <c r="B33" s="45">
        <v>1</v>
      </c>
      <c r="C33" s="42" t="s">
        <v>13</v>
      </c>
      <c r="D33" s="43">
        <f t="shared" si="0"/>
        <v>4784.75</v>
      </c>
      <c r="E33" s="44">
        <v>4784.75</v>
      </c>
    </row>
    <row r="34" spans="1:5" s="34" customFormat="1" ht="30" x14ac:dyDescent="0.25">
      <c r="A34" s="41" t="s">
        <v>113</v>
      </c>
      <c r="B34" s="46">
        <v>0.01</v>
      </c>
      <c r="C34" s="42" t="s">
        <v>114</v>
      </c>
      <c r="D34" s="43">
        <f t="shared" si="0"/>
        <v>6205</v>
      </c>
      <c r="E34" s="44">
        <v>62.05</v>
      </c>
    </row>
    <row r="35" spans="1:5" s="34" customFormat="1" ht="30" x14ac:dyDescent="0.25">
      <c r="A35" s="41" t="s">
        <v>71</v>
      </c>
      <c r="B35" s="45">
        <v>1</v>
      </c>
      <c r="C35" s="42" t="s">
        <v>68</v>
      </c>
      <c r="D35" s="43">
        <f t="shared" si="0"/>
        <v>133.91999999999999</v>
      </c>
      <c r="E35" s="44">
        <v>133.91999999999999</v>
      </c>
    </row>
    <row r="36" spans="1:5" s="34" customFormat="1" ht="30" x14ac:dyDescent="0.25">
      <c r="A36" s="41" t="s">
        <v>131</v>
      </c>
      <c r="B36" s="45">
        <v>1</v>
      </c>
      <c r="C36" s="42" t="s">
        <v>68</v>
      </c>
      <c r="D36" s="43">
        <f t="shared" si="0"/>
        <v>122.67</v>
      </c>
      <c r="E36" s="44">
        <v>122.67</v>
      </c>
    </row>
    <row r="37" spans="1:5" s="33" customFormat="1" ht="15" x14ac:dyDescent="0.25">
      <c r="A37" s="41" t="s">
        <v>115</v>
      </c>
      <c r="B37" s="45">
        <v>1</v>
      </c>
      <c r="C37" s="42" t="s">
        <v>13</v>
      </c>
      <c r="D37" s="43">
        <f t="shared" si="0"/>
        <v>152.77000000000001</v>
      </c>
      <c r="E37" s="44">
        <v>152.77000000000001</v>
      </c>
    </row>
    <row r="38" spans="1:5" s="34" customFormat="1" ht="30" x14ac:dyDescent="0.25">
      <c r="A38" s="41" t="s">
        <v>60</v>
      </c>
      <c r="B38" s="45">
        <v>1</v>
      </c>
      <c r="C38" s="42" t="s">
        <v>19</v>
      </c>
      <c r="D38" s="43">
        <f t="shared" si="0"/>
        <v>519.09</v>
      </c>
      <c r="E38" s="44">
        <v>519.09</v>
      </c>
    </row>
    <row r="39" spans="1:5" s="33" customFormat="1" ht="15" x14ac:dyDescent="0.25">
      <c r="A39" s="41" t="s">
        <v>61</v>
      </c>
      <c r="B39" s="45">
        <v>28</v>
      </c>
      <c r="C39" s="42" t="s">
        <v>19</v>
      </c>
      <c r="D39" s="43">
        <f t="shared" si="0"/>
        <v>229.25035714285715</v>
      </c>
      <c r="E39" s="44">
        <v>6419.01</v>
      </c>
    </row>
    <row r="40" spans="1:5" s="34" customFormat="1" ht="30" x14ac:dyDescent="0.25">
      <c r="A40" s="41" t="s">
        <v>99</v>
      </c>
      <c r="B40" s="45">
        <v>1</v>
      </c>
      <c r="C40" s="42" t="s">
        <v>100</v>
      </c>
      <c r="D40" s="43">
        <f t="shared" si="0"/>
        <v>62.33</v>
      </c>
      <c r="E40" s="44">
        <v>62.33</v>
      </c>
    </row>
    <row r="41" spans="1:5" s="34" customFormat="1" ht="15" x14ac:dyDescent="0.25">
      <c r="A41" s="37" t="s">
        <v>39</v>
      </c>
      <c r="B41" s="38"/>
      <c r="C41" s="38"/>
      <c r="D41" s="39"/>
      <c r="E41" s="40"/>
    </row>
    <row r="42" spans="1:5" s="34" customFormat="1" ht="30" x14ac:dyDescent="0.25">
      <c r="A42" s="41" t="s">
        <v>116</v>
      </c>
      <c r="B42" s="45">
        <v>1</v>
      </c>
      <c r="C42" s="42" t="s">
        <v>117</v>
      </c>
      <c r="D42" s="43">
        <f t="shared" ref="D42:D49" si="1">E42/B42</f>
        <v>380.37</v>
      </c>
      <c r="E42" s="44">
        <v>380.37</v>
      </c>
    </row>
    <row r="43" spans="1:5" s="34" customFormat="1" ht="15" x14ac:dyDescent="0.25">
      <c r="A43" s="41" t="s">
        <v>122</v>
      </c>
      <c r="B43" s="46">
        <v>0.01</v>
      </c>
      <c r="C43" s="42" t="s">
        <v>70</v>
      </c>
      <c r="D43" s="43">
        <f t="shared" si="1"/>
        <v>27376</v>
      </c>
      <c r="E43" s="44">
        <v>273.76</v>
      </c>
    </row>
    <row r="44" spans="1:5" s="34" customFormat="1" ht="15" x14ac:dyDescent="0.25">
      <c r="A44" s="41" t="s">
        <v>88</v>
      </c>
      <c r="B44" s="46">
        <v>0.17</v>
      </c>
      <c r="C44" s="42" t="s">
        <v>16</v>
      </c>
      <c r="D44" s="43">
        <f t="shared" si="1"/>
        <v>1825.4705882352939</v>
      </c>
      <c r="E44" s="44">
        <v>310.33</v>
      </c>
    </row>
    <row r="45" spans="1:5" s="34" customFormat="1" ht="30" x14ac:dyDescent="0.25">
      <c r="A45" s="41" t="s">
        <v>62</v>
      </c>
      <c r="B45" s="48">
        <v>0.79400000000000004</v>
      </c>
      <c r="C45" s="42" t="s">
        <v>16</v>
      </c>
      <c r="D45" s="43">
        <f t="shared" si="1"/>
        <v>1705.226700251889</v>
      </c>
      <c r="E45" s="44">
        <v>1353.95</v>
      </c>
    </row>
    <row r="46" spans="1:5" s="33" customFormat="1" ht="30" x14ac:dyDescent="0.25">
      <c r="A46" s="41" t="s">
        <v>101</v>
      </c>
      <c r="B46" s="45">
        <v>75</v>
      </c>
      <c r="C46" s="42" t="s">
        <v>92</v>
      </c>
      <c r="D46" s="43">
        <f t="shared" si="1"/>
        <v>44.858400000000003</v>
      </c>
      <c r="E46" s="44">
        <v>3364.38</v>
      </c>
    </row>
    <row r="47" spans="1:5" s="34" customFormat="1" ht="30" x14ac:dyDescent="0.25">
      <c r="A47" s="41" t="s">
        <v>118</v>
      </c>
      <c r="B47" s="45">
        <v>240</v>
      </c>
      <c r="C47" s="42" t="s">
        <v>79</v>
      </c>
      <c r="D47" s="43">
        <f t="shared" si="1"/>
        <v>67.367083333333341</v>
      </c>
      <c r="E47" s="44">
        <v>16168.1</v>
      </c>
    </row>
    <row r="48" spans="1:5" s="34" customFormat="1" ht="30" x14ac:dyDescent="0.25">
      <c r="A48" s="41" t="s">
        <v>132</v>
      </c>
      <c r="B48" s="45">
        <v>80</v>
      </c>
      <c r="C48" s="42" t="s">
        <v>79</v>
      </c>
      <c r="D48" s="43">
        <f t="shared" si="1"/>
        <v>91.854624999999999</v>
      </c>
      <c r="E48" s="44">
        <v>7348.37</v>
      </c>
    </row>
    <row r="49" spans="1:5" s="34" customFormat="1" ht="15" x14ac:dyDescent="0.25">
      <c r="A49" s="41" t="s">
        <v>133</v>
      </c>
      <c r="B49" s="46">
        <v>0.01</v>
      </c>
      <c r="C49" s="42" t="s">
        <v>17</v>
      </c>
      <c r="D49" s="43">
        <f t="shared" si="1"/>
        <v>21273</v>
      </c>
      <c r="E49" s="44">
        <v>212.73</v>
      </c>
    </row>
    <row r="50" spans="1:5" s="34" customFormat="1" ht="15" x14ac:dyDescent="0.25">
      <c r="A50" s="37" t="s">
        <v>87</v>
      </c>
      <c r="B50" s="38"/>
      <c r="C50" s="38"/>
      <c r="D50" s="39"/>
      <c r="E50" s="40"/>
    </row>
    <row r="51" spans="1:5" s="33" customFormat="1" ht="15" x14ac:dyDescent="0.25">
      <c r="A51" s="41" t="s">
        <v>89</v>
      </c>
      <c r="B51" s="42" t="s">
        <v>90</v>
      </c>
      <c r="C51" s="42" t="s">
        <v>11</v>
      </c>
      <c r="D51" s="43">
        <f>E51/12</f>
        <v>1800</v>
      </c>
      <c r="E51" s="44">
        <v>21600</v>
      </c>
    </row>
    <row r="52" spans="1:5" s="34" customFormat="1" ht="15" x14ac:dyDescent="0.25">
      <c r="A52" s="49" t="s">
        <v>108</v>
      </c>
      <c r="B52" s="38"/>
      <c r="C52" s="38"/>
      <c r="D52" s="39"/>
      <c r="E52" s="40"/>
    </row>
    <row r="53" spans="1:5" s="34" customFormat="1" ht="15" x14ac:dyDescent="0.25">
      <c r="A53" s="41" t="s">
        <v>119</v>
      </c>
      <c r="B53" s="42" t="s">
        <v>22</v>
      </c>
      <c r="C53" s="42" t="s">
        <v>11</v>
      </c>
      <c r="D53" s="43">
        <f>E53</f>
        <v>1834.88</v>
      </c>
      <c r="E53" s="44">
        <v>1834.88</v>
      </c>
    </row>
    <row r="54" spans="1:5" s="33" customFormat="1" ht="14.25" x14ac:dyDescent="0.25">
      <c r="A54" s="37" t="s">
        <v>40</v>
      </c>
      <c r="B54" s="38"/>
      <c r="C54" s="38"/>
      <c r="D54" s="39"/>
      <c r="E54" s="40"/>
    </row>
    <row r="55" spans="1:5" s="34" customFormat="1" ht="30" x14ac:dyDescent="0.25">
      <c r="A55" s="41" t="s">
        <v>123</v>
      </c>
      <c r="B55" s="46">
        <v>0.18</v>
      </c>
      <c r="C55" s="42" t="s">
        <v>124</v>
      </c>
      <c r="D55" s="43">
        <f>E55/B55</f>
        <v>19945.166666666668</v>
      </c>
      <c r="E55" s="44">
        <v>3590.13</v>
      </c>
    </row>
    <row r="56" spans="1:5" ht="30" customHeight="1" x14ac:dyDescent="0.2">
      <c r="A56" s="41" t="s">
        <v>134</v>
      </c>
      <c r="B56" s="46">
        <v>0.01</v>
      </c>
      <c r="C56" s="42" t="s">
        <v>15</v>
      </c>
      <c r="D56" s="43">
        <f>E56/B56</f>
        <v>87024</v>
      </c>
      <c r="E56" s="44">
        <v>870.24</v>
      </c>
    </row>
    <row r="57" spans="1:5" ht="30" x14ac:dyDescent="0.2">
      <c r="A57" s="41" t="s">
        <v>135</v>
      </c>
      <c r="B57" s="45">
        <v>1</v>
      </c>
      <c r="C57" s="42" t="s">
        <v>82</v>
      </c>
      <c r="D57" s="43">
        <f>E57/B57</f>
        <v>883.24</v>
      </c>
      <c r="E57" s="44">
        <v>883.24</v>
      </c>
    </row>
    <row r="58" spans="1:5" ht="14.25" x14ac:dyDescent="0.2">
      <c r="A58" s="49" t="s">
        <v>81</v>
      </c>
      <c r="B58" s="38"/>
      <c r="C58" s="38"/>
      <c r="D58" s="39"/>
      <c r="E58" s="40"/>
    </row>
    <row r="59" spans="1:5" ht="15" x14ac:dyDescent="0.2">
      <c r="A59" s="41" t="s">
        <v>86</v>
      </c>
      <c r="B59" s="47">
        <v>0.2</v>
      </c>
      <c r="C59" s="42" t="s">
        <v>17</v>
      </c>
      <c r="D59" s="43">
        <f>E59/B59</f>
        <v>4734.5</v>
      </c>
      <c r="E59" s="44">
        <v>946.9</v>
      </c>
    </row>
    <row r="60" spans="1:5" ht="45" x14ac:dyDescent="0.2">
      <c r="A60" s="41" t="s">
        <v>136</v>
      </c>
      <c r="B60" s="48">
        <v>3.0000000000000001E-3</v>
      </c>
      <c r="C60" s="42" t="s">
        <v>102</v>
      </c>
      <c r="D60" s="43">
        <f>E60/B60</f>
        <v>17970</v>
      </c>
      <c r="E60" s="44">
        <v>53.91</v>
      </c>
    </row>
    <row r="61" spans="1:5" ht="45" x14ac:dyDescent="0.2">
      <c r="A61" s="41" t="s">
        <v>137</v>
      </c>
      <c r="B61" s="46">
        <v>1.26</v>
      </c>
      <c r="C61" s="42" t="s">
        <v>12</v>
      </c>
      <c r="D61" s="43">
        <f>E61/B61</f>
        <v>280.46031746031747</v>
      </c>
      <c r="E61" s="44">
        <v>353.38</v>
      </c>
    </row>
    <row r="62" spans="1:5" ht="30" x14ac:dyDescent="0.2">
      <c r="A62" s="41" t="s">
        <v>91</v>
      </c>
      <c r="B62" s="46">
        <v>0.04</v>
      </c>
      <c r="C62" s="42" t="s">
        <v>17</v>
      </c>
      <c r="D62" s="43">
        <f>E62/B62</f>
        <v>58693.499999999993</v>
      </c>
      <c r="E62" s="44">
        <v>2347.7399999999998</v>
      </c>
    </row>
    <row r="63" spans="1:5" ht="30" x14ac:dyDescent="0.2">
      <c r="A63" s="41" t="s">
        <v>138</v>
      </c>
      <c r="B63" s="48">
        <v>3.3000000000000002E-2</v>
      </c>
      <c r="C63" s="42" t="s">
        <v>15</v>
      </c>
      <c r="D63" s="43">
        <f>E63/B63</f>
        <v>47104.545454545456</v>
      </c>
      <c r="E63" s="44">
        <v>1554.45</v>
      </c>
    </row>
    <row r="64" spans="1:5" ht="14.25" x14ac:dyDescent="0.2">
      <c r="A64" s="37" t="s">
        <v>41</v>
      </c>
      <c r="B64" s="38"/>
      <c r="C64" s="38"/>
      <c r="D64" s="39"/>
      <c r="E64" s="40"/>
    </row>
    <row r="65" spans="1:5" ht="15" x14ac:dyDescent="0.2">
      <c r="A65" s="41" t="s">
        <v>72</v>
      </c>
      <c r="B65" s="42" t="s">
        <v>22</v>
      </c>
      <c r="C65" s="42" t="s">
        <v>11</v>
      </c>
      <c r="D65" s="43">
        <f>E65</f>
        <v>2509.89</v>
      </c>
      <c r="E65" s="44">
        <v>2509.89</v>
      </c>
    </row>
    <row r="66" spans="1:5" ht="15" x14ac:dyDescent="0.2">
      <c r="A66" s="41" t="s">
        <v>63</v>
      </c>
      <c r="B66" s="42" t="s">
        <v>22</v>
      </c>
      <c r="C66" s="42" t="s">
        <v>11</v>
      </c>
      <c r="D66" s="43">
        <f>E66</f>
        <v>4774.2299999999996</v>
      </c>
      <c r="E66" s="44">
        <v>4774.2299999999996</v>
      </c>
    </row>
    <row r="67" spans="1:5" ht="14.25" x14ac:dyDescent="0.2">
      <c r="A67" s="37" t="s">
        <v>83</v>
      </c>
      <c r="B67" s="38"/>
      <c r="C67" s="38"/>
      <c r="D67" s="39"/>
      <c r="E67" s="40"/>
    </row>
    <row r="68" spans="1:5" ht="15" x14ac:dyDescent="0.2">
      <c r="A68" s="41" t="s">
        <v>84</v>
      </c>
      <c r="B68" s="42" t="s">
        <v>23</v>
      </c>
      <c r="C68" s="42" t="s">
        <v>12</v>
      </c>
      <c r="D68" s="43">
        <f>E68</f>
        <v>56123.4</v>
      </c>
      <c r="E68" s="44">
        <v>56123.4</v>
      </c>
    </row>
    <row r="69" spans="1:5" ht="14.25" x14ac:dyDescent="0.2">
      <c r="A69" s="37" t="s">
        <v>9</v>
      </c>
      <c r="B69" s="38"/>
      <c r="C69" s="38"/>
      <c r="D69" s="39"/>
      <c r="E69" s="40"/>
    </row>
    <row r="70" spans="1:5" ht="15" x14ac:dyDescent="0.2">
      <c r="A70" s="41" t="s">
        <v>64</v>
      </c>
      <c r="B70" s="42" t="s">
        <v>23</v>
      </c>
      <c r="C70" s="42" t="s">
        <v>12</v>
      </c>
      <c r="D70" s="43">
        <f>E70</f>
        <v>108376.13</v>
      </c>
      <c r="E70" s="44">
        <v>108376.13</v>
      </c>
    </row>
    <row r="71" spans="1:5" ht="14.25" x14ac:dyDescent="0.2">
      <c r="A71" s="37" t="s">
        <v>121</v>
      </c>
      <c r="B71" s="38"/>
      <c r="C71" s="38"/>
      <c r="D71" s="39"/>
      <c r="E71" s="40"/>
    </row>
    <row r="72" spans="1:5" ht="15" x14ac:dyDescent="0.2">
      <c r="A72" s="41" t="s">
        <v>125</v>
      </c>
      <c r="B72" s="45">
        <v>1298</v>
      </c>
      <c r="C72" s="42" t="s">
        <v>12</v>
      </c>
      <c r="D72" s="43">
        <f>E72/B72</f>
        <v>7.05</v>
      </c>
      <c r="E72" s="44">
        <v>9150.9</v>
      </c>
    </row>
    <row r="73" spans="1:5" ht="14.25" x14ac:dyDescent="0.2">
      <c r="A73" s="37" t="s">
        <v>10</v>
      </c>
      <c r="B73" s="38"/>
      <c r="C73" s="38"/>
      <c r="D73" s="39"/>
      <c r="E73" s="40"/>
    </row>
    <row r="74" spans="1:5" ht="15" x14ac:dyDescent="0.2">
      <c r="A74" s="41" t="s">
        <v>65</v>
      </c>
      <c r="B74" s="42" t="s">
        <v>21</v>
      </c>
      <c r="C74" s="42" t="s">
        <v>11</v>
      </c>
      <c r="D74" s="43">
        <f>E74</f>
        <v>46240.957000000009</v>
      </c>
      <c r="E74" s="44">
        <f>Бюджет!C32*10%</f>
        <v>46240.957000000009</v>
      </c>
    </row>
    <row r="75" spans="1:5" ht="14.25" customHeight="1" x14ac:dyDescent="0.2">
      <c r="A75" s="26" t="s">
        <v>24</v>
      </c>
      <c r="B75" s="29" t="s">
        <v>20</v>
      </c>
      <c r="C75" s="27"/>
      <c r="D75" s="55"/>
      <c r="E75" s="28">
        <f>SUM(E7:E74)</f>
        <v>423200.57700000005</v>
      </c>
    </row>
    <row r="76" spans="1:5" ht="15" customHeight="1" x14ac:dyDescent="0.2">
      <c r="D76" s="56"/>
    </row>
    <row r="77" spans="1:5" ht="15" customHeight="1" x14ac:dyDescent="0.2">
      <c r="A77" s="13" t="s">
        <v>30</v>
      </c>
      <c r="B77" s="13"/>
      <c r="C77" s="13"/>
      <c r="D77" s="56"/>
      <c r="E77" s="56"/>
    </row>
    <row r="78" spans="1:5" ht="15" x14ac:dyDescent="0.2">
      <c r="A78" s="13" t="s">
        <v>166</v>
      </c>
      <c r="B78" s="13"/>
      <c r="C78" s="13"/>
      <c r="D78" s="56"/>
      <c r="E78" s="56"/>
    </row>
    <row r="79" spans="1:5" ht="15" customHeight="1" x14ac:dyDescent="0.2">
      <c r="A79" s="13" t="s">
        <v>31</v>
      </c>
      <c r="B79" s="13"/>
      <c r="C79" s="13"/>
      <c r="D79" s="56"/>
      <c r="E79" s="56"/>
    </row>
    <row r="80" spans="1:5" ht="15" customHeight="1" x14ac:dyDescent="0.2">
      <c r="A80" s="13" t="s">
        <v>32</v>
      </c>
      <c r="B80" s="13"/>
      <c r="C80" s="13"/>
      <c r="D80" s="58"/>
      <c r="E80" s="56"/>
    </row>
    <row r="81" spans="1:5" ht="15" customHeight="1" x14ac:dyDescent="0.2">
      <c r="A81" s="35" t="s">
        <v>66</v>
      </c>
      <c r="B81" s="14"/>
      <c r="C81" s="14"/>
      <c r="E81" s="58"/>
    </row>
    <row r="82" spans="1:5" ht="15" customHeight="1" x14ac:dyDescent="0.25">
      <c r="A82" s="35" t="s">
        <v>67</v>
      </c>
      <c r="D82" s="59"/>
    </row>
    <row r="83" spans="1:5" ht="15" customHeight="1" x14ac:dyDescent="0.25">
      <c r="A83" s="35"/>
      <c r="D83" s="59"/>
    </row>
    <row r="84" spans="1:5" ht="15" x14ac:dyDescent="0.25">
      <c r="A84" s="6" t="s">
        <v>25</v>
      </c>
      <c r="B84" s="2"/>
      <c r="C84" s="2"/>
      <c r="D84" s="59"/>
      <c r="E84" s="59"/>
    </row>
    <row r="85" spans="1:5" ht="15" customHeight="1" x14ac:dyDescent="0.25">
      <c r="A85" s="6"/>
      <c r="B85" s="2"/>
      <c r="C85" s="2"/>
      <c r="D85" s="60"/>
      <c r="E85" s="59"/>
    </row>
    <row r="86" spans="1:5" ht="15" x14ac:dyDescent="0.25">
      <c r="A86" s="180" t="s">
        <v>48</v>
      </c>
      <c r="B86" s="180"/>
      <c r="C86" s="36" t="s">
        <v>29</v>
      </c>
      <c r="D86" s="61"/>
      <c r="E86" s="62"/>
    </row>
    <row r="87" spans="1:5" ht="15" customHeight="1" x14ac:dyDescent="0.25">
      <c r="A87" s="184" t="s">
        <v>49</v>
      </c>
      <c r="B87" s="184"/>
      <c r="C87" s="4" t="s">
        <v>26</v>
      </c>
      <c r="D87" s="59"/>
      <c r="E87" s="59"/>
    </row>
    <row r="88" spans="1:5" ht="15" x14ac:dyDescent="0.25">
      <c r="A88" s="6"/>
      <c r="B88" s="2"/>
      <c r="C88" s="2"/>
      <c r="D88" s="60"/>
      <c r="E88" s="59"/>
    </row>
    <row r="89" spans="1:5" ht="15" customHeight="1" x14ac:dyDescent="0.25">
      <c r="A89" s="180" t="s">
        <v>28</v>
      </c>
      <c r="B89" s="180"/>
      <c r="C89" s="36" t="s">
        <v>29</v>
      </c>
      <c r="D89" s="61"/>
      <c r="E89" s="59"/>
    </row>
    <row r="90" spans="1:5" ht="15" customHeight="1" x14ac:dyDescent="0.25">
      <c r="A90" s="15" t="s">
        <v>27</v>
      </c>
      <c r="B90" s="5"/>
      <c r="C90" s="4" t="s">
        <v>26</v>
      </c>
      <c r="D90" s="59"/>
      <c r="E90" s="59"/>
    </row>
    <row r="91" spans="1:5" ht="15" x14ac:dyDescent="0.25">
      <c r="A91" s="2"/>
      <c r="B91" s="2"/>
      <c r="C91" s="2"/>
      <c r="E91" s="59"/>
    </row>
  </sheetData>
  <mergeCells count="6">
    <mergeCell ref="A89:B89"/>
    <mergeCell ref="A2:E2"/>
    <mergeCell ref="A1:E1"/>
    <mergeCell ref="D3:E3"/>
    <mergeCell ref="A87:B87"/>
    <mergeCell ref="A86:B8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zoomScale="90" zoomScaleNormal="100" zoomScaleSheetLayoutView="90" workbookViewId="0">
      <selection activeCell="F33" sqref="F33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42578125" style="2" bestFit="1" customWidth="1"/>
    <col min="5" max="5" width="13.85546875" style="2" customWidth="1"/>
    <col min="6" max="16384" width="9.140625" style="2"/>
  </cols>
  <sheetData>
    <row r="1" spans="1:4" ht="20.25" x14ac:dyDescent="0.3">
      <c r="A1" s="185" t="s">
        <v>127</v>
      </c>
      <c r="B1" s="185"/>
      <c r="C1" s="185"/>
      <c r="D1" s="185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2"/>
      <c r="D3" s="192"/>
    </row>
    <row r="4" spans="1:4" x14ac:dyDescent="0.25">
      <c r="A4" s="8"/>
      <c r="B4" s="9"/>
      <c r="C4" s="12"/>
      <c r="D4" s="12"/>
    </row>
    <row r="5" spans="1:4" x14ac:dyDescent="0.25">
      <c r="A5" s="21" t="s">
        <v>33</v>
      </c>
      <c r="B5" s="21" t="s">
        <v>34</v>
      </c>
      <c r="C5" s="22" t="s">
        <v>35</v>
      </c>
      <c r="D5" s="22" t="s">
        <v>36</v>
      </c>
    </row>
    <row r="6" spans="1:4" x14ac:dyDescent="0.25">
      <c r="A6" s="24" t="s">
        <v>76</v>
      </c>
      <c r="B6" s="186">
        <v>69632.759999999995</v>
      </c>
      <c r="C6" s="187"/>
      <c r="D6" s="188"/>
    </row>
    <row r="7" spans="1:4" x14ac:dyDescent="0.25">
      <c r="A7" s="30" t="s">
        <v>46</v>
      </c>
      <c r="B7" s="51" t="s">
        <v>20</v>
      </c>
      <c r="C7" s="31">
        <v>323157</v>
      </c>
      <c r="D7" s="52">
        <v>289672.89</v>
      </c>
    </row>
    <row r="8" spans="1:4" x14ac:dyDescent="0.25">
      <c r="A8" s="30" t="s">
        <v>107</v>
      </c>
      <c r="B8" s="51" t="s">
        <v>20</v>
      </c>
      <c r="C8" s="31">
        <v>22008.76</v>
      </c>
      <c r="D8" s="52">
        <v>19880.11</v>
      </c>
    </row>
    <row r="9" spans="1:4" x14ac:dyDescent="0.25">
      <c r="A9" s="30" t="s">
        <v>50</v>
      </c>
      <c r="B9" s="51" t="s">
        <v>20</v>
      </c>
      <c r="C9" s="31">
        <v>64502.400000000001</v>
      </c>
      <c r="D9" s="52">
        <v>61398</v>
      </c>
    </row>
    <row r="10" spans="1:4" x14ac:dyDescent="0.25">
      <c r="A10" s="30" t="s">
        <v>103</v>
      </c>
      <c r="B10" s="51" t="s">
        <v>20</v>
      </c>
      <c r="C10" s="31">
        <v>9645.64</v>
      </c>
      <c r="D10" s="52">
        <v>3494.94</v>
      </c>
    </row>
    <row r="11" spans="1:4" x14ac:dyDescent="0.25">
      <c r="A11" s="30" t="s">
        <v>120</v>
      </c>
      <c r="B11" s="51" t="s">
        <v>20</v>
      </c>
      <c r="C11" s="31">
        <v>4515.12</v>
      </c>
      <c r="D11" s="52">
        <v>4160.83</v>
      </c>
    </row>
    <row r="12" spans="1:4" x14ac:dyDescent="0.25">
      <c r="A12" s="30" t="s">
        <v>87</v>
      </c>
      <c r="B12" s="51" t="s">
        <v>20</v>
      </c>
      <c r="C12" s="31">
        <v>21608.28</v>
      </c>
      <c r="D12" s="52">
        <v>16903.04</v>
      </c>
    </row>
    <row r="13" spans="1:4" x14ac:dyDescent="0.25">
      <c r="A13" s="30" t="s">
        <v>104</v>
      </c>
      <c r="B13" s="51" t="s">
        <v>20</v>
      </c>
      <c r="C13" s="31">
        <v>2475.86</v>
      </c>
      <c r="D13" s="52">
        <v>2011.85</v>
      </c>
    </row>
    <row r="14" spans="1:4" x14ac:dyDescent="0.25">
      <c r="A14" s="30" t="s">
        <v>105</v>
      </c>
      <c r="B14" s="51" t="s">
        <v>20</v>
      </c>
      <c r="C14" s="31">
        <v>2542.81</v>
      </c>
      <c r="D14" s="52">
        <v>3277.91</v>
      </c>
    </row>
    <row r="15" spans="1:4" x14ac:dyDescent="0.25">
      <c r="A15" s="50" t="s">
        <v>106</v>
      </c>
      <c r="B15" s="51" t="s">
        <v>20</v>
      </c>
      <c r="C15" s="31">
        <v>11953.7</v>
      </c>
      <c r="D15" s="52" t="s">
        <v>20</v>
      </c>
    </row>
    <row r="16" spans="1:4" x14ac:dyDescent="0.25">
      <c r="A16" s="50" t="s">
        <v>8</v>
      </c>
      <c r="B16" s="51">
        <f>Акт!E7</f>
        <v>4193.12</v>
      </c>
      <c r="C16" s="31" t="s">
        <v>20</v>
      </c>
      <c r="D16" s="52" t="s">
        <v>20</v>
      </c>
    </row>
    <row r="17" spans="1:4" x14ac:dyDescent="0.25">
      <c r="A17" s="30" t="s">
        <v>37</v>
      </c>
      <c r="B17" s="51">
        <f>SUM(Акт!E9:E9)</f>
        <v>16590.02</v>
      </c>
      <c r="C17" s="31" t="s">
        <v>20</v>
      </c>
      <c r="D17" s="52" t="s">
        <v>20</v>
      </c>
    </row>
    <row r="18" spans="1:4" ht="30" x14ac:dyDescent="0.25">
      <c r="A18" s="30" t="s">
        <v>51</v>
      </c>
      <c r="B18" s="51">
        <f>Акт!E11</f>
        <v>64509.599999999999</v>
      </c>
      <c r="C18" s="31" t="s">
        <v>20</v>
      </c>
      <c r="D18" s="52" t="s">
        <v>20</v>
      </c>
    </row>
    <row r="19" spans="1:4" ht="30" x14ac:dyDescent="0.25">
      <c r="A19" s="30" t="s">
        <v>93</v>
      </c>
      <c r="B19" s="51">
        <f>SUM(Акт!E13:E16)</f>
        <v>20397.150000000001</v>
      </c>
      <c r="C19" s="31" t="s">
        <v>20</v>
      </c>
      <c r="D19" s="52" t="s">
        <v>20</v>
      </c>
    </row>
    <row r="20" spans="1:4" ht="30" x14ac:dyDescent="0.25">
      <c r="A20" s="30" t="s">
        <v>77</v>
      </c>
      <c r="B20" s="51">
        <f>Акт!E18</f>
        <v>3333.08</v>
      </c>
      <c r="C20" s="31" t="s">
        <v>20</v>
      </c>
      <c r="D20" s="52" t="s">
        <v>20</v>
      </c>
    </row>
    <row r="21" spans="1:4" x14ac:dyDescent="0.25">
      <c r="A21" s="30" t="s">
        <v>38</v>
      </c>
      <c r="B21" s="51">
        <f>SUM(Акт!E20:E40)</f>
        <v>23555.240000000005</v>
      </c>
      <c r="C21" s="31" t="s">
        <v>20</v>
      </c>
      <c r="D21" s="52" t="s">
        <v>20</v>
      </c>
    </row>
    <row r="22" spans="1:4" x14ac:dyDescent="0.25">
      <c r="A22" s="30" t="s">
        <v>39</v>
      </c>
      <c r="B22" s="51">
        <f>SUM(Акт!E42:E49)</f>
        <v>29411.989999999998</v>
      </c>
      <c r="C22" s="31" t="s">
        <v>20</v>
      </c>
      <c r="D22" s="52" t="s">
        <v>20</v>
      </c>
    </row>
    <row r="23" spans="1:4" x14ac:dyDescent="0.25">
      <c r="A23" s="30" t="s">
        <v>87</v>
      </c>
      <c r="B23" s="51">
        <f>Акт!E51</f>
        <v>21600</v>
      </c>
      <c r="C23" s="31" t="s">
        <v>20</v>
      </c>
      <c r="D23" s="52" t="s">
        <v>20</v>
      </c>
    </row>
    <row r="24" spans="1:4" ht="30" x14ac:dyDescent="0.25">
      <c r="A24" s="30" t="s">
        <v>108</v>
      </c>
      <c r="B24" s="51">
        <f>Акт!E53</f>
        <v>1834.88</v>
      </c>
      <c r="C24" s="31" t="s">
        <v>20</v>
      </c>
      <c r="D24" s="52" t="s">
        <v>20</v>
      </c>
    </row>
    <row r="25" spans="1:4" x14ac:dyDescent="0.25">
      <c r="A25" s="30" t="s">
        <v>40</v>
      </c>
      <c r="B25" s="51">
        <f>SUM(Акт!E55:E57)</f>
        <v>5343.61</v>
      </c>
      <c r="C25" s="31" t="s">
        <v>20</v>
      </c>
      <c r="D25" s="52" t="s">
        <v>20</v>
      </c>
    </row>
    <row r="26" spans="1:4" ht="30" x14ac:dyDescent="0.25">
      <c r="A26" s="30" t="s">
        <v>81</v>
      </c>
      <c r="B26" s="51">
        <f>SUM(Акт!E59:E63)</f>
        <v>5256.38</v>
      </c>
      <c r="C26" s="31" t="s">
        <v>20</v>
      </c>
      <c r="D26" s="52" t="s">
        <v>20</v>
      </c>
    </row>
    <row r="27" spans="1:4" x14ac:dyDescent="0.25">
      <c r="A27" s="30" t="s">
        <v>41</v>
      </c>
      <c r="B27" s="51">
        <f>SUM(Акт!E65:E66)</f>
        <v>7284.119999999999</v>
      </c>
      <c r="C27" s="31" t="s">
        <v>20</v>
      </c>
      <c r="D27" s="52" t="s">
        <v>20</v>
      </c>
    </row>
    <row r="28" spans="1:4" s="11" customFormat="1" ht="15.75" customHeight="1" x14ac:dyDescent="0.25">
      <c r="A28" s="50" t="s">
        <v>83</v>
      </c>
      <c r="B28" s="51">
        <f>Акт!E68</f>
        <v>56123.4</v>
      </c>
      <c r="C28" s="31" t="s">
        <v>20</v>
      </c>
      <c r="D28" s="52" t="s">
        <v>20</v>
      </c>
    </row>
    <row r="29" spans="1:4" s="11" customFormat="1" x14ac:dyDescent="0.25">
      <c r="A29" s="30" t="s">
        <v>9</v>
      </c>
      <c r="B29" s="51">
        <f>Акт!E70</f>
        <v>108376.13</v>
      </c>
      <c r="C29" s="31" t="s">
        <v>20</v>
      </c>
      <c r="D29" s="52" t="s">
        <v>20</v>
      </c>
    </row>
    <row r="30" spans="1:4" s="11" customFormat="1" ht="15.75" customHeight="1" x14ac:dyDescent="0.25">
      <c r="A30" s="50" t="s">
        <v>121</v>
      </c>
      <c r="B30" s="51">
        <f>Акт!E72</f>
        <v>9150.9</v>
      </c>
      <c r="C30" s="31" t="s">
        <v>20</v>
      </c>
      <c r="D30" s="52" t="s">
        <v>20</v>
      </c>
    </row>
    <row r="31" spans="1:4" s="11" customFormat="1" x14ac:dyDescent="0.25">
      <c r="A31" s="30" t="s">
        <v>10</v>
      </c>
      <c r="B31" s="51">
        <f>Акт!E74</f>
        <v>46240.957000000009</v>
      </c>
      <c r="C31" s="31" t="s">
        <v>20</v>
      </c>
      <c r="D31" s="52" t="s">
        <v>20</v>
      </c>
    </row>
    <row r="32" spans="1:4" x14ac:dyDescent="0.25">
      <c r="A32" s="23" t="s">
        <v>24</v>
      </c>
      <c r="B32" s="25">
        <f t="shared" ref="B32:C32" si="0">SUM(B7:B31)</f>
        <v>423200.57699999999</v>
      </c>
      <c r="C32" s="25">
        <f t="shared" si="0"/>
        <v>462409.57000000007</v>
      </c>
      <c r="D32" s="25">
        <f>SUM(D7:D31)</f>
        <v>400799.56999999995</v>
      </c>
    </row>
    <row r="33" spans="1:5" s="11" customFormat="1" ht="24.75" customHeight="1" x14ac:dyDescent="0.25">
      <c r="A33" s="189" t="s">
        <v>167</v>
      </c>
      <c r="B33" s="190"/>
      <c r="C33" s="190"/>
      <c r="D33" s="191"/>
      <c r="E33" s="63">
        <f>D32-B6-B32</f>
        <v>-92033.767000000051</v>
      </c>
    </row>
    <row r="34" spans="1:5" s="11" customFormat="1" ht="24.75" customHeight="1" x14ac:dyDescent="0.25">
      <c r="A34" s="189" t="s">
        <v>128</v>
      </c>
      <c r="B34" s="190"/>
      <c r="C34" s="190"/>
      <c r="D34" s="191"/>
    </row>
    <row r="35" spans="1:5" s="11" customFormat="1" ht="24.75" customHeight="1" x14ac:dyDescent="0.25">
      <c r="A35" s="2"/>
      <c r="B35" s="2"/>
      <c r="C35" s="2"/>
      <c r="D35" s="2"/>
    </row>
    <row r="36" spans="1:5" ht="15" customHeight="1" x14ac:dyDescent="0.25">
      <c r="A36" s="10" t="s">
        <v>44</v>
      </c>
      <c r="B36" s="9"/>
      <c r="C36" s="9"/>
      <c r="D36" s="7"/>
    </row>
    <row r="37" spans="1:5" ht="22.5" customHeight="1" x14ac:dyDescent="0.25">
      <c r="A37" s="9" t="s">
        <v>45</v>
      </c>
      <c r="B37" s="9"/>
      <c r="C37" s="9"/>
      <c r="D37" s="7"/>
    </row>
    <row r="38" spans="1:5" ht="22.5" customHeight="1" x14ac:dyDescent="0.25">
      <c r="A38" s="10" t="s">
        <v>42</v>
      </c>
      <c r="B38" s="9"/>
      <c r="C38" s="9"/>
      <c r="D38" s="7"/>
    </row>
    <row r="39" spans="1:5" ht="22.5" customHeight="1" x14ac:dyDescent="0.25">
      <c r="A39" s="10" t="s">
        <v>43</v>
      </c>
      <c r="B39" s="9"/>
      <c r="C39" s="9"/>
      <c r="D39" s="7"/>
    </row>
    <row r="40" spans="1:5" ht="22.5" customHeight="1" x14ac:dyDescent="0.25">
      <c r="A40" s="1"/>
      <c r="B40" s="1"/>
      <c r="C40" s="1"/>
    </row>
  </sheetData>
  <mergeCells count="5">
    <mergeCell ref="A1:D1"/>
    <mergeCell ref="B6:D6"/>
    <mergeCell ref="A33:D33"/>
    <mergeCell ref="A34:D34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59" customFormat="1" ht="35.25" customHeight="1" x14ac:dyDescent="0.3">
      <c r="A1" s="201" t="s">
        <v>165</v>
      </c>
      <c r="B1" s="201"/>
      <c r="C1" s="201"/>
      <c r="D1" s="201"/>
      <c r="E1" s="201"/>
      <c r="F1" s="201"/>
    </row>
    <row r="2" spans="1:19" s="59" customFormat="1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139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2" t="s">
        <v>140</v>
      </c>
      <c r="B5" s="202"/>
      <c r="C5" s="202"/>
      <c r="D5" s="202"/>
      <c r="E5" s="202"/>
      <c r="F5" s="202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3" t="s">
        <v>141</v>
      </c>
      <c r="B6" s="113">
        <v>4</v>
      </c>
      <c r="C6" s="113" t="s">
        <v>142</v>
      </c>
      <c r="D6" s="114">
        <v>2534</v>
      </c>
      <c r="E6" s="113" t="s">
        <v>143</v>
      </c>
      <c r="F6" s="115">
        <v>1248.0999999999999</v>
      </c>
      <c r="G6" s="70"/>
      <c r="H6" s="72"/>
      <c r="I6" s="73"/>
      <c r="J6" s="74"/>
      <c r="K6" s="75"/>
      <c r="L6" s="76"/>
      <c r="M6" s="76"/>
      <c r="N6" s="76"/>
      <c r="O6" s="76"/>
      <c r="P6" s="77"/>
      <c r="Q6" s="203"/>
      <c r="R6" s="204"/>
      <c r="S6" s="78"/>
    </row>
    <row r="7" spans="1:19" s="81" customFormat="1" ht="32.25" customHeight="1" x14ac:dyDescent="0.25">
      <c r="A7" s="113" t="s">
        <v>144</v>
      </c>
      <c r="B7" s="113">
        <v>3</v>
      </c>
      <c r="C7" s="113" t="s">
        <v>145</v>
      </c>
      <c r="D7" s="114">
        <v>153.9</v>
      </c>
      <c r="E7" s="113" t="s">
        <v>146</v>
      </c>
      <c r="F7" s="115">
        <v>832.5</v>
      </c>
      <c r="G7" s="70"/>
      <c r="H7" s="72"/>
      <c r="I7" s="73"/>
      <c r="J7" s="74"/>
      <c r="K7" s="75"/>
      <c r="L7" s="76"/>
      <c r="M7" s="76"/>
      <c r="N7" s="76"/>
      <c r="O7" s="76"/>
      <c r="P7" s="77"/>
      <c r="Q7" s="203"/>
      <c r="R7" s="205"/>
      <c r="S7" s="80"/>
    </row>
    <row r="8" spans="1:19" s="81" customFormat="1" ht="33.75" customHeight="1" x14ac:dyDescent="0.25">
      <c r="A8" s="113" t="s">
        <v>147</v>
      </c>
      <c r="B8" s="113">
        <v>46</v>
      </c>
      <c r="C8" s="113" t="s">
        <v>148</v>
      </c>
      <c r="D8" s="115">
        <v>315.10000000000002</v>
      </c>
      <c r="E8" s="113" t="s">
        <v>149</v>
      </c>
      <c r="F8" s="115">
        <v>465.5</v>
      </c>
      <c r="G8" s="70"/>
      <c r="H8" s="72"/>
      <c r="I8" s="73"/>
      <c r="J8" s="74"/>
      <c r="K8" s="75"/>
      <c r="L8" s="76"/>
      <c r="M8" s="76"/>
      <c r="N8" s="76"/>
      <c r="O8" s="76"/>
      <c r="P8" s="77"/>
      <c r="Q8" s="203"/>
      <c r="R8" s="204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75"/>
      <c r="L9" s="76"/>
      <c r="M9" s="76"/>
      <c r="N9" s="76"/>
      <c r="O9" s="76"/>
      <c r="P9" s="70"/>
      <c r="Q9" s="75"/>
      <c r="R9" s="8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86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25">
      <c r="A11" s="206" t="s">
        <v>150</v>
      </c>
      <c r="B11" s="207"/>
      <c r="C11" s="207"/>
      <c r="D11" s="207"/>
      <c r="E11" s="208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0" customFormat="1" ht="30" customHeight="1" x14ac:dyDescent="0.25">
      <c r="A12" s="194" t="s">
        <v>152</v>
      </c>
      <c r="B12" s="195"/>
      <c r="C12" s="195"/>
      <c r="D12" s="195"/>
      <c r="E12" s="196"/>
      <c r="F12" s="108">
        <v>-92033.77</v>
      </c>
      <c r="G12" s="109"/>
    </row>
    <row r="13" spans="1:19" s="110" customFormat="1" ht="30" customHeight="1" x14ac:dyDescent="0.25">
      <c r="A13" s="194" t="s">
        <v>153</v>
      </c>
      <c r="B13" s="195"/>
      <c r="C13" s="195"/>
      <c r="D13" s="195"/>
      <c r="E13" s="196"/>
      <c r="F13" s="108">
        <f>161206.36</f>
        <v>161206.35999999999</v>
      </c>
    </row>
    <row r="14" spans="1:19" s="110" customFormat="1" ht="30" customHeight="1" x14ac:dyDescent="0.25">
      <c r="A14" s="194" t="s">
        <v>154</v>
      </c>
      <c r="B14" s="195"/>
      <c r="C14" s="195"/>
      <c r="D14" s="195"/>
      <c r="E14" s="196"/>
      <c r="F14" s="111">
        <f>SUM(F15:F17)</f>
        <v>459609.58</v>
      </c>
    </row>
    <row r="15" spans="1:19" s="87" customFormat="1" ht="28.5" customHeight="1" x14ac:dyDescent="0.25">
      <c r="A15" s="197" t="s">
        <v>155</v>
      </c>
      <c r="B15" s="198"/>
      <c r="C15" s="198"/>
      <c r="D15" s="198"/>
      <c r="E15" s="199"/>
      <c r="F15" s="107">
        <f>403167.83+14518.85</f>
        <v>417686.68</v>
      </c>
    </row>
    <row r="16" spans="1:19" s="87" customFormat="1" ht="24.75" customHeight="1" x14ac:dyDescent="0.25">
      <c r="A16" s="197" t="s">
        <v>156</v>
      </c>
      <c r="B16" s="198"/>
      <c r="C16" s="198"/>
      <c r="D16" s="198"/>
      <c r="E16" s="199"/>
      <c r="F16" s="107">
        <v>23472.9</v>
      </c>
    </row>
    <row r="17" spans="1:19" s="87" customFormat="1" ht="30" customHeight="1" x14ac:dyDescent="0.25">
      <c r="A17" s="197" t="s">
        <v>157</v>
      </c>
      <c r="B17" s="198"/>
      <c r="C17" s="198"/>
      <c r="D17" s="198"/>
      <c r="E17" s="199"/>
      <c r="F17" s="107">
        <v>18450</v>
      </c>
    </row>
    <row r="18" spans="1:19" s="110" customFormat="1" ht="30" customHeight="1" x14ac:dyDescent="0.25">
      <c r="A18" s="194" t="s">
        <v>158</v>
      </c>
      <c r="B18" s="195"/>
      <c r="C18" s="195"/>
      <c r="D18" s="195"/>
      <c r="E18" s="196"/>
      <c r="F18" s="111">
        <f>SUM(F19:F21)</f>
        <v>439570.08999999997</v>
      </c>
    </row>
    <row r="19" spans="1:19" s="87" customFormat="1" ht="30" customHeight="1" x14ac:dyDescent="0.25">
      <c r="A19" s="197" t="s">
        <v>155</v>
      </c>
      <c r="B19" s="198"/>
      <c r="C19" s="198"/>
      <c r="D19" s="198"/>
      <c r="E19" s="199"/>
      <c r="F19" s="107">
        <v>408509.23</v>
      </c>
    </row>
    <row r="20" spans="1:19" s="87" customFormat="1" ht="30" customHeight="1" x14ac:dyDescent="0.25">
      <c r="A20" s="197" t="s">
        <v>156</v>
      </c>
      <c r="B20" s="198"/>
      <c r="C20" s="198"/>
      <c r="D20" s="198"/>
      <c r="E20" s="199"/>
      <c r="F20" s="107">
        <v>28998.36</v>
      </c>
    </row>
    <row r="21" spans="1:19" s="90" customFormat="1" ht="30" customHeight="1" x14ac:dyDescent="0.2">
      <c r="A21" s="197" t="s">
        <v>157</v>
      </c>
      <c r="B21" s="198"/>
      <c r="C21" s="198"/>
      <c r="D21" s="198"/>
      <c r="E21" s="199"/>
      <c r="F21" s="107">
        <v>2062.5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194" t="s">
        <v>159</v>
      </c>
      <c r="B22" s="195"/>
      <c r="C22" s="195"/>
      <c r="D22" s="195"/>
      <c r="E22" s="196"/>
      <c r="F22" s="111">
        <f>F12+F18</f>
        <v>347536.31999999995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4" t="s">
        <v>160</v>
      </c>
      <c r="B23" s="195"/>
      <c r="C23" s="195"/>
      <c r="D23" s="195"/>
      <c r="E23" s="196"/>
      <c r="F23" s="111">
        <f>'Акт (2)'!E95</f>
        <v>459214.51400000008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4" t="s">
        <v>161</v>
      </c>
      <c r="B24" s="195"/>
      <c r="C24" s="195"/>
      <c r="D24" s="195"/>
      <c r="E24" s="196"/>
      <c r="F24" s="111">
        <f>F22-F23</f>
        <v>-111678.19400000013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4" t="s">
        <v>162</v>
      </c>
      <c r="B25" s="195"/>
      <c r="C25" s="195"/>
      <c r="D25" s="195"/>
      <c r="E25" s="196"/>
      <c r="F25" s="108">
        <f>F13+F14-F18</f>
        <v>181245.84999999998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51" customHeight="1" x14ac:dyDescent="0.2">
      <c r="A27" s="193" t="s">
        <v>163</v>
      </c>
      <c r="B27" s="193"/>
      <c r="C27" s="193"/>
      <c r="D27" s="193"/>
    </row>
    <row r="28" spans="1:19" s="59" customFormat="1" ht="21.75" customHeight="1" x14ac:dyDescent="0.25">
      <c r="A28" s="200" t="s">
        <v>164</v>
      </c>
      <c r="B28" s="200"/>
      <c r="C28" s="200"/>
      <c r="D28" s="200"/>
    </row>
    <row r="29" spans="1:19" s="59" customFormat="1" ht="22.5" customHeight="1" x14ac:dyDescent="0.25">
      <c r="A29" s="193" t="s">
        <v>42</v>
      </c>
      <c r="B29" s="193"/>
      <c r="C29" s="193"/>
      <c r="D29" s="193"/>
    </row>
    <row r="30" spans="1:19" s="59" customFormat="1" ht="22.5" customHeight="1" x14ac:dyDescent="0.25">
      <c r="A30" s="193" t="s">
        <v>43</v>
      </c>
      <c r="B30" s="193"/>
      <c r="C30" s="193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view="pageBreakPreview" topLeftCell="A79" zoomScaleNormal="100" zoomScaleSheetLayoutView="100" workbookViewId="0">
      <selection activeCell="A93" sqref="A93:XFD94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57" customWidth="1"/>
    <col min="5" max="5" width="15" style="57" customWidth="1"/>
    <col min="6" max="6" width="10.7109375" style="1" bestFit="1" customWidth="1"/>
    <col min="7" max="16384" width="9.140625" style="1"/>
  </cols>
  <sheetData>
    <row r="1" spans="1:9" ht="14.25" x14ac:dyDescent="0.2">
      <c r="A1" s="182" t="s">
        <v>220</v>
      </c>
      <c r="B1" s="182"/>
      <c r="C1" s="182"/>
      <c r="D1" s="182"/>
      <c r="E1" s="182"/>
      <c r="I1" s="3"/>
    </row>
    <row r="2" spans="1:9" ht="31.5" customHeight="1" x14ac:dyDescent="0.2">
      <c r="A2" s="181" t="s">
        <v>130</v>
      </c>
      <c r="B2" s="181"/>
      <c r="C2" s="181"/>
      <c r="D2" s="181"/>
      <c r="E2" s="181"/>
      <c r="I2" s="3"/>
    </row>
    <row r="3" spans="1:9" ht="14.25" x14ac:dyDescent="0.2">
      <c r="A3" s="19" t="s">
        <v>6</v>
      </c>
      <c r="B3" s="64"/>
      <c r="C3" s="64"/>
      <c r="D3" s="183" t="s">
        <v>221</v>
      </c>
      <c r="E3" s="183"/>
      <c r="I3" s="3" t="s">
        <v>5</v>
      </c>
    </row>
    <row r="4" spans="1:9" x14ac:dyDescent="0.2">
      <c r="A4" s="16"/>
      <c r="B4" s="17"/>
      <c r="C4" s="17"/>
      <c r="D4" s="53"/>
      <c r="E4" s="53"/>
      <c r="I4" s="3"/>
    </row>
    <row r="5" spans="1:9" s="18" customFormat="1" ht="120" x14ac:dyDescent="0.2">
      <c r="A5" s="32" t="s">
        <v>2</v>
      </c>
      <c r="B5" s="32" t="s">
        <v>3</v>
      </c>
      <c r="C5" s="32" t="s">
        <v>0</v>
      </c>
      <c r="D5" s="54" t="s">
        <v>4</v>
      </c>
      <c r="E5" s="54" t="s">
        <v>1</v>
      </c>
      <c r="I5" s="3"/>
    </row>
    <row r="6" spans="1:9" s="103" customFormat="1" ht="14.25" x14ac:dyDescent="0.2">
      <c r="A6" s="101" t="s">
        <v>8</v>
      </c>
      <c r="B6" s="102"/>
      <c r="C6" s="102"/>
      <c r="D6" s="102"/>
      <c r="E6" s="102"/>
    </row>
    <row r="7" spans="1:9" s="94" customFormat="1" ht="15" x14ac:dyDescent="0.25">
      <c r="A7" s="95" t="s">
        <v>52</v>
      </c>
      <c r="B7" s="96" t="s">
        <v>21</v>
      </c>
      <c r="C7" s="96" t="s">
        <v>11</v>
      </c>
      <c r="D7" s="97">
        <f>E7</f>
        <v>4193.12</v>
      </c>
      <c r="E7" s="97">
        <v>4193.12</v>
      </c>
    </row>
    <row r="8" spans="1:9" s="103" customFormat="1" ht="14.25" x14ac:dyDescent="0.2">
      <c r="A8" s="101" t="s">
        <v>37</v>
      </c>
      <c r="B8" s="102"/>
      <c r="C8" s="102"/>
      <c r="D8" s="102"/>
      <c r="E8" s="102"/>
    </row>
    <row r="9" spans="1:9" s="94" customFormat="1" ht="45" x14ac:dyDescent="0.25">
      <c r="A9" s="95" t="s">
        <v>168</v>
      </c>
      <c r="B9" s="98">
        <v>1</v>
      </c>
      <c r="C9" s="96" t="s">
        <v>169</v>
      </c>
      <c r="D9" s="104">
        <f>E9/B9</f>
        <v>788.4</v>
      </c>
      <c r="E9" s="97">
        <v>788.4</v>
      </c>
    </row>
    <row r="10" spans="1:9" s="94" customFormat="1" ht="45" x14ac:dyDescent="0.25">
      <c r="A10" s="95" t="s">
        <v>168</v>
      </c>
      <c r="B10" s="98">
        <v>2</v>
      </c>
      <c r="C10" s="96" t="s">
        <v>169</v>
      </c>
      <c r="D10" s="104">
        <f t="shared" ref="D10:D73" si="0">E10/B10</f>
        <v>684.57500000000005</v>
      </c>
      <c r="E10" s="97">
        <v>1369.15</v>
      </c>
    </row>
    <row r="11" spans="1:9" s="94" customFormat="1" ht="30" x14ac:dyDescent="0.25">
      <c r="A11" s="95" t="s">
        <v>170</v>
      </c>
      <c r="B11" s="99">
        <v>0.35599999999999998</v>
      </c>
      <c r="C11" s="96" t="s">
        <v>102</v>
      </c>
      <c r="D11" s="104">
        <f t="shared" si="0"/>
        <v>4704.4943820224717</v>
      </c>
      <c r="E11" s="97">
        <v>1674.8</v>
      </c>
    </row>
    <row r="12" spans="1:9" s="94" customFormat="1" ht="30" x14ac:dyDescent="0.25">
      <c r="A12" s="95" t="s">
        <v>171</v>
      </c>
      <c r="B12" s="98">
        <v>1</v>
      </c>
      <c r="C12" s="96" t="s">
        <v>13</v>
      </c>
      <c r="D12" s="104">
        <f t="shared" si="0"/>
        <v>808.65</v>
      </c>
      <c r="E12" s="97">
        <v>808.65</v>
      </c>
    </row>
    <row r="13" spans="1:9" s="103" customFormat="1" ht="28.5" x14ac:dyDescent="0.2">
      <c r="A13" s="101" t="s">
        <v>51</v>
      </c>
      <c r="B13" s="102"/>
      <c r="C13" s="102"/>
      <c r="D13" s="104"/>
      <c r="E13" s="102"/>
    </row>
    <row r="14" spans="1:9" s="94" customFormat="1" ht="30" x14ac:dyDescent="0.25">
      <c r="A14" s="95" t="s">
        <v>172</v>
      </c>
      <c r="B14" s="96" t="s">
        <v>21</v>
      </c>
      <c r="C14" s="96" t="s">
        <v>11</v>
      </c>
      <c r="D14" s="104">
        <f>E14</f>
        <v>64509.599999999999</v>
      </c>
      <c r="E14" s="97">
        <v>64509.599999999999</v>
      </c>
    </row>
    <row r="15" spans="1:9" s="103" customFormat="1" ht="15" x14ac:dyDescent="0.2">
      <c r="A15" s="101" t="s">
        <v>173</v>
      </c>
      <c r="B15" s="102"/>
      <c r="C15" s="102"/>
      <c r="D15" s="104"/>
      <c r="E15" s="102"/>
    </row>
    <row r="16" spans="1:9" s="94" customFormat="1" ht="15" x14ac:dyDescent="0.25">
      <c r="A16" s="95" t="s">
        <v>174</v>
      </c>
      <c r="B16" s="96" t="s">
        <v>22</v>
      </c>
      <c r="C16" s="96" t="s">
        <v>13</v>
      </c>
      <c r="D16" s="104">
        <f>E16</f>
        <v>200</v>
      </c>
      <c r="E16" s="97">
        <v>200</v>
      </c>
    </row>
    <row r="17" spans="1:5" s="103" customFormat="1" ht="28.5" x14ac:dyDescent="0.2">
      <c r="A17" s="101" t="s">
        <v>93</v>
      </c>
      <c r="B17" s="102"/>
      <c r="C17" s="102"/>
      <c r="D17" s="104"/>
      <c r="E17" s="102"/>
    </row>
    <row r="18" spans="1:5" s="94" customFormat="1" ht="30" x14ac:dyDescent="0.25">
      <c r="A18" s="95" t="s">
        <v>175</v>
      </c>
      <c r="B18" s="96" t="s">
        <v>22</v>
      </c>
      <c r="C18" s="96" t="s">
        <v>11</v>
      </c>
      <c r="D18" s="104">
        <f t="shared" ref="D18:D22" si="1">E18</f>
        <v>12917.3</v>
      </c>
      <c r="E18" s="97">
        <v>12917.3</v>
      </c>
    </row>
    <row r="19" spans="1:5" s="103" customFormat="1" ht="15" x14ac:dyDescent="0.2">
      <c r="A19" s="101" t="s">
        <v>176</v>
      </c>
      <c r="B19" s="102"/>
      <c r="C19" s="102"/>
      <c r="D19" s="104"/>
      <c r="E19" s="102"/>
    </row>
    <row r="20" spans="1:5" s="94" customFormat="1" ht="15" x14ac:dyDescent="0.25">
      <c r="A20" s="95" t="s">
        <v>177</v>
      </c>
      <c r="B20" s="96" t="s">
        <v>222</v>
      </c>
      <c r="C20" s="96" t="s">
        <v>110</v>
      </c>
      <c r="D20" s="104">
        <f t="shared" si="1"/>
        <v>13679.8</v>
      </c>
      <c r="E20" s="97">
        <v>13679.8</v>
      </c>
    </row>
    <row r="21" spans="1:5" s="103" customFormat="1" ht="28.5" x14ac:dyDescent="0.2">
      <c r="A21" s="101" t="s">
        <v>77</v>
      </c>
      <c r="B21" s="102"/>
      <c r="C21" s="102"/>
      <c r="D21" s="104"/>
      <c r="E21" s="102"/>
    </row>
    <row r="22" spans="1:5" s="94" customFormat="1" ht="30" x14ac:dyDescent="0.25">
      <c r="A22" s="95" t="s">
        <v>78</v>
      </c>
      <c r="B22" s="96" t="s">
        <v>223</v>
      </c>
      <c r="C22" s="96" t="s">
        <v>11</v>
      </c>
      <c r="D22" s="104">
        <f t="shared" si="1"/>
        <v>1279.93</v>
      </c>
      <c r="E22" s="97">
        <v>1279.93</v>
      </c>
    </row>
    <row r="23" spans="1:5" s="103" customFormat="1" ht="15" x14ac:dyDescent="0.2">
      <c r="A23" s="101" t="s">
        <v>38</v>
      </c>
      <c r="B23" s="102"/>
      <c r="C23" s="102"/>
      <c r="D23" s="104"/>
      <c r="E23" s="102"/>
    </row>
    <row r="24" spans="1:5" s="94" customFormat="1" ht="15" x14ac:dyDescent="0.25">
      <c r="A24" s="95" t="s">
        <v>73</v>
      </c>
      <c r="B24" s="98">
        <v>1</v>
      </c>
      <c r="C24" s="96" t="s">
        <v>74</v>
      </c>
      <c r="D24" s="104">
        <f t="shared" si="0"/>
        <v>83.75</v>
      </c>
      <c r="E24" s="97">
        <v>83.75</v>
      </c>
    </row>
    <row r="25" spans="1:5" s="94" customFormat="1" ht="15" x14ac:dyDescent="0.25">
      <c r="A25" s="95" t="s">
        <v>55</v>
      </c>
      <c r="B25" s="98">
        <v>1</v>
      </c>
      <c r="C25" s="96" t="s">
        <v>14</v>
      </c>
      <c r="D25" s="104">
        <f t="shared" si="0"/>
        <v>839.52</v>
      </c>
      <c r="E25" s="97">
        <v>839.52</v>
      </c>
    </row>
    <row r="26" spans="1:5" s="94" customFormat="1" ht="30" x14ac:dyDescent="0.25">
      <c r="A26" s="95" t="s">
        <v>109</v>
      </c>
      <c r="B26" s="98">
        <v>2</v>
      </c>
      <c r="C26" s="96" t="s">
        <v>110</v>
      </c>
      <c r="D26" s="104">
        <f t="shared" si="0"/>
        <v>471.3</v>
      </c>
      <c r="E26" s="97">
        <v>942.6</v>
      </c>
    </row>
    <row r="27" spans="1:5" s="94" customFormat="1" ht="15" x14ac:dyDescent="0.25">
      <c r="A27" s="95" t="s">
        <v>111</v>
      </c>
      <c r="B27" s="97">
        <v>0.09</v>
      </c>
      <c r="C27" s="96" t="s">
        <v>15</v>
      </c>
      <c r="D27" s="104">
        <f t="shared" si="0"/>
        <v>6088.8888888888887</v>
      </c>
      <c r="E27" s="97">
        <v>548</v>
      </c>
    </row>
    <row r="28" spans="1:5" s="94" customFormat="1" ht="30" x14ac:dyDescent="0.25">
      <c r="A28" s="95" t="s">
        <v>178</v>
      </c>
      <c r="B28" s="98">
        <v>1</v>
      </c>
      <c r="C28" s="96" t="s">
        <v>14</v>
      </c>
      <c r="D28" s="104">
        <f t="shared" si="0"/>
        <v>254.67</v>
      </c>
      <c r="E28" s="97">
        <v>254.67</v>
      </c>
    </row>
    <row r="29" spans="1:5" s="94" customFormat="1" ht="30" x14ac:dyDescent="0.25">
      <c r="A29" s="95" t="s">
        <v>126</v>
      </c>
      <c r="B29" s="97">
        <v>0.27</v>
      </c>
      <c r="C29" s="96" t="s">
        <v>16</v>
      </c>
      <c r="D29" s="104">
        <f t="shared" si="0"/>
        <v>1687.2962962962961</v>
      </c>
      <c r="E29" s="97">
        <v>455.57</v>
      </c>
    </row>
    <row r="30" spans="1:5" s="94" customFormat="1" ht="15" x14ac:dyDescent="0.25">
      <c r="A30" s="95" t="s">
        <v>69</v>
      </c>
      <c r="B30" s="97">
        <v>0.04</v>
      </c>
      <c r="C30" s="96" t="s">
        <v>70</v>
      </c>
      <c r="D30" s="104">
        <f t="shared" si="0"/>
        <v>25163.999999999996</v>
      </c>
      <c r="E30" s="97">
        <v>1006.56</v>
      </c>
    </row>
    <row r="31" spans="1:5" s="94" customFormat="1" ht="30" x14ac:dyDescent="0.25">
      <c r="A31" s="95" t="s">
        <v>56</v>
      </c>
      <c r="B31" s="99">
        <v>4.5220000000000002</v>
      </c>
      <c r="C31" s="96" t="s">
        <v>16</v>
      </c>
      <c r="D31" s="104">
        <f t="shared" si="0"/>
        <v>1678.7394957983192</v>
      </c>
      <c r="E31" s="97">
        <v>7591.26</v>
      </c>
    </row>
    <row r="32" spans="1:5" s="94" customFormat="1" ht="15" x14ac:dyDescent="0.25">
      <c r="A32" s="95" t="s">
        <v>179</v>
      </c>
      <c r="B32" s="97">
        <v>0.03</v>
      </c>
      <c r="C32" s="96" t="s">
        <v>70</v>
      </c>
      <c r="D32" s="104">
        <f t="shared" si="0"/>
        <v>25318.666666666664</v>
      </c>
      <c r="E32" s="97">
        <v>759.56</v>
      </c>
    </row>
    <row r="33" spans="1:5" s="94" customFormat="1" ht="30" x14ac:dyDescent="0.25">
      <c r="A33" s="95" t="s">
        <v>58</v>
      </c>
      <c r="B33" s="98">
        <v>1</v>
      </c>
      <c r="C33" s="96" t="s">
        <v>14</v>
      </c>
      <c r="D33" s="104">
        <f t="shared" si="0"/>
        <v>503.4</v>
      </c>
      <c r="E33" s="97">
        <v>503.4</v>
      </c>
    </row>
    <row r="34" spans="1:5" s="94" customFormat="1" ht="15" x14ac:dyDescent="0.25">
      <c r="A34" s="95" t="s">
        <v>180</v>
      </c>
      <c r="B34" s="100">
        <v>2.5</v>
      </c>
      <c r="C34" s="96" t="s">
        <v>92</v>
      </c>
      <c r="D34" s="104">
        <f t="shared" si="0"/>
        <v>381.02800000000002</v>
      </c>
      <c r="E34" s="97">
        <v>952.57</v>
      </c>
    </row>
    <row r="35" spans="1:5" s="94" customFormat="1" ht="30" x14ac:dyDescent="0.25">
      <c r="A35" s="95" t="s">
        <v>59</v>
      </c>
      <c r="B35" s="98">
        <v>3</v>
      </c>
      <c r="C35" s="96" t="s">
        <v>18</v>
      </c>
      <c r="D35" s="104">
        <f t="shared" si="0"/>
        <v>218.60666666666668</v>
      </c>
      <c r="E35" s="97">
        <v>655.82</v>
      </c>
    </row>
    <row r="36" spans="1:5" s="94" customFormat="1" ht="15" x14ac:dyDescent="0.25">
      <c r="A36" s="95" t="s">
        <v>75</v>
      </c>
      <c r="B36" s="98">
        <v>1</v>
      </c>
      <c r="C36" s="96" t="s">
        <v>74</v>
      </c>
      <c r="D36" s="104">
        <f t="shared" si="0"/>
        <v>67.25</v>
      </c>
      <c r="E36" s="97">
        <v>67.25</v>
      </c>
    </row>
    <row r="37" spans="1:5" s="94" customFormat="1" ht="15" x14ac:dyDescent="0.25">
      <c r="A37" s="95" t="s">
        <v>112</v>
      </c>
      <c r="B37" s="98">
        <v>1</v>
      </c>
      <c r="C37" s="96" t="s">
        <v>13</v>
      </c>
      <c r="D37" s="104">
        <f t="shared" si="0"/>
        <v>5327.8</v>
      </c>
      <c r="E37" s="97">
        <v>5327.8</v>
      </c>
    </row>
    <row r="38" spans="1:5" s="94" customFormat="1" ht="30" x14ac:dyDescent="0.25">
      <c r="A38" s="95" t="s">
        <v>113</v>
      </c>
      <c r="B38" s="97">
        <v>0.01</v>
      </c>
      <c r="C38" s="96" t="s">
        <v>114</v>
      </c>
      <c r="D38" s="104">
        <f t="shared" si="0"/>
        <v>6606</v>
      </c>
      <c r="E38" s="97">
        <v>66.06</v>
      </c>
    </row>
    <row r="39" spans="1:5" s="94" customFormat="1" ht="15" x14ac:dyDescent="0.25">
      <c r="A39" s="95" t="s">
        <v>181</v>
      </c>
      <c r="B39" s="98">
        <v>12781</v>
      </c>
      <c r="C39" s="96" t="s">
        <v>182</v>
      </c>
      <c r="D39" s="104">
        <f t="shared" si="0"/>
        <v>1.1732016274156951</v>
      </c>
      <c r="E39" s="97">
        <v>14994.69</v>
      </c>
    </row>
    <row r="40" spans="1:5" s="94" customFormat="1" ht="15" x14ac:dyDescent="0.25">
      <c r="A40" s="95" t="s">
        <v>183</v>
      </c>
      <c r="B40" s="98">
        <v>1</v>
      </c>
      <c r="C40" s="96" t="s">
        <v>13</v>
      </c>
      <c r="D40" s="104">
        <f t="shared" si="0"/>
        <v>1254.21</v>
      </c>
      <c r="E40" s="97">
        <v>1254.21</v>
      </c>
    </row>
    <row r="41" spans="1:5" s="94" customFormat="1" ht="15" x14ac:dyDescent="0.25">
      <c r="A41" s="95" t="s">
        <v>184</v>
      </c>
      <c r="B41" s="98">
        <v>1</v>
      </c>
      <c r="C41" s="96" t="s">
        <v>68</v>
      </c>
      <c r="D41" s="104">
        <f t="shared" si="0"/>
        <v>650.22</v>
      </c>
      <c r="E41" s="97">
        <v>650.22</v>
      </c>
    </row>
    <row r="42" spans="1:5" s="94" customFormat="1" ht="15" x14ac:dyDescent="0.25">
      <c r="A42" s="95" t="s">
        <v>61</v>
      </c>
      <c r="B42" s="98">
        <v>31</v>
      </c>
      <c r="C42" s="96" t="s">
        <v>19</v>
      </c>
      <c r="D42" s="104">
        <f t="shared" si="0"/>
        <v>254.24064516129033</v>
      </c>
      <c r="E42" s="97">
        <v>7881.46</v>
      </c>
    </row>
    <row r="43" spans="1:5" s="103" customFormat="1" ht="15" x14ac:dyDescent="0.2">
      <c r="A43" s="101" t="s">
        <v>39</v>
      </c>
      <c r="B43" s="102"/>
      <c r="C43" s="102"/>
      <c r="D43" s="104"/>
      <c r="E43" s="102"/>
    </row>
    <row r="44" spans="1:5" s="94" customFormat="1" ht="15" x14ac:dyDescent="0.25">
      <c r="A44" s="95" t="s">
        <v>185</v>
      </c>
      <c r="B44" s="100">
        <v>0.1</v>
      </c>
      <c r="C44" s="96" t="s">
        <v>186</v>
      </c>
      <c r="D44" s="104">
        <f t="shared" si="0"/>
        <v>14814.8</v>
      </c>
      <c r="E44" s="97">
        <v>1481.48</v>
      </c>
    </row>
    <row r="45" spans="1:5" s="94" customFormat="1" ht="15" x14ac:dyDescent="0.25">
      <c r="A45" s="95" t="s">
        <v>187</v>
      </c>
      <c r="B45" s="100">
        <v>0.4</v>
      </c>
      <c r="C45" s="96" t="s">
        <v>186</v>
      </c>
      <c r="D45" s="104">
        <f t="shared" si="0"/>
        <v>1861.7250000000001</v>
      </c>
      <c r="E45" s="97">
        <v>744.69</v>
      </c>
    </row>
    <row r="46" spans="1:5" s="94" customFormat="1" ht="30" x14ac:dyDescent="0.25">
      <c r="A46" s="95" t="s">
        <v>116</v>
      </c>
      <c r="B46" s="98">
        <v>3</v>
      </c>
      <c r="C46" s="96" t="s">
        <v>117</v>
      </c>
      <c r="D46" s="104">
        <f t="shared" si="0"/>
        <v>335.08333333333331</v>
      </c>
      <c r="E46" s="97">
        <v>1005.25</v>
      </c>
    </row>
    <row r="47" spans="1:5" s="94" customFormat="1" ht="30" x14ac:dyDescent="0.25">
      <c r="A47" s="95" t="s">
        <v>188</v>
      </c>
      <c r="B47" s="99">
        <v>3.2240000000000002</v>
      </c>
      <c r="C47" s="96" t="s">
        <v>16</v>
      </c>
      <c r="D47" s="104">
        <f t="shared" si="0"/>
        <v>1638.4243176178659</v>
      </c>
      <c r="E47" s="97">
        <v>5282.28</v>
      </c>
    </row>
    <row r="48" spans="1:5" s="94" customFormat="1" ht="15" x14ac:dyDescent="0.25">
      <c r="A48" s="95" t="s">
        <v>189</v>
      </c>
      <c r="B48" s="100">
        <v>0.1</v>
      </c>
      <c r="C48" s="96" t="s">
        <v>186</v>
      </c>
      <c r="D48" s="104">
        <f t="shared" si="0"/>
        <v>2906.7999999999997</v>
      </c>
      <c r="E48" s="97">
        <v>290.68</v>
      </c>
    </row>
    <row r="49" spans="1:5" s="94" customFormat="1" ht="30" x14ac:dyDescent="0.25">
      <c r="A49" s="95" t="s">
        <v>190</v>
      </c>
      <c r="B49" s="98">
        <v>1</v>
      </c>
      <c r="C49" s="96" t="s">
        <v>79</v>
      </c>
      <c r="D49" s="104">
        <f t="shared" si="0"/>
        <v>42.05</v>
      </c>
      <c r="E49" s="97">
        <v>42.05</v>
      </c>
    </row>
    <row r="50" spans="1:5" s="94" customFormat="1" ht="15" x14ac:dyDescent="0.25">
      <c r="A50" s="95" t="s">
        <v>191</v>
      </c>
      <c r="B50" s="100">
        <v>46.2</v>
      </c>
      <c r="C50" s="96" t="s">
        <v>79</v>
      </c>
      <c r="D50" s="104">
        <f t="shared" si="0"/>
        <v>81.629870129870127</v>
      </c>
      <c r="E50" s="97">
        <v>3771.3</v>
      </c>
    </row>
    <row r="51" spans="1:5" s="94" customFormat="1" ht="30" x14ac:dyDescent="0.25">
      <c r="A51" s="95" t="s">
        <v>192</v>
      </c>
      <c r="B51" s="98">
        <v>162</v>
      </c>
      <c r="C51" s="96" t="s">
        <v>92</v>
      </c>
      <c r="D51" s="104">
        <f t="shared" si="0"/>
        <v>64.876358024691356</v>
      </c>
      <c r="E51" s="97">
        <v>10509.97</v>
      </c>
    </row>
    <row r="52" spans="1:5" s="94" customFormat="1" ht="15" x14ac:dyDescent="0.25">
      <c r="A52" s="95" t="s">
        <v>193</v>
      </c>
      <c r="B52" s="98">
        <v>200</v>
      </c>
      <c r="C52" s="96" t="s">
        <v>79</v>
      </c>
      <c r="D52" s="104">
        <f t="shared" si="0"/>
        <v>47.073299999999996</v>
      </c>
      <c r="E52" s="97">
        <v>9414.66</v>
      </c>
    </row>
    <row r="53" spans="1:5" s="94" customFormat="1" ht="30" x14ac:dyDescent="0.25">
      <c r="A53" s="95" t="s">
        <v>194</v>
      </c>
      <c r="B53" s="96" t="s">
        <v>20</v>
      </c>
      <c r="C53" s="96" t="s">
        <v>12</v>
      </c>
      <c r="D53" s="104">
        <f>E53</f>
        <v>3813.93</v>
      </c>
      <c r="E53" s="97">
        <v>3813.93</v>
      </c>
    </row>
    <row r="54" spans="1:5" s="94" customFormat="1" ht="15" x14ac:dyDescent="0.25">
      <c r="A54" s="95" t="s">
        <v>195</v>
      </c>
      <c r="B54" s="97">
        <v>0.01</v>
      </c>
      <c r="C54" s="96" t="s">
        <v>114</v>
      </c>
      <c r="D54" s="104">
        <f t="shared" si="0"/>
        <v>29124</v>
      </c>
      <c r="E54" s="97">
        <v>291.24</v>
      </c>
    </row>
    <row r="55" spans="1:5" s="94" customFormat="1" ht="15" x14ac:dyDescent="0.25">
      <c r="A55" s="95" t="s">
        <v>196</v>
      </c>
      <c r="B55" s="97">
        <v>0.02</v>
      </c>
      <c r="C55" s="96" t="s">
        <v>114</v>
      </c>
      <c r="D55" s="104">
        <f t="shared" si="0"/>
        <v>32158.499999999996</v>
      </c>
      <c r="E55" s="97">
        <v>643.16999999999996</v>
      </c>
    </row>
    <row r="56" spans="1:5" s="94" customFormat="1" ht="30" x14ac:dyDescent="0.25">
      <c r="A56" s="95" t="s">
        <v>197</v>
      </c>
      <c r="B56" s="99">
        <v>1E-3</v>
      </c>
      <c r="C56" s="96" t="s">
        <v>102</v>
      </c>
      <c r="D56" s="104">
        <f t="shared" si="0"/>
        <v>181810</v>
      </c>
      <c r="E56" s="97">
        <v>181.81</v>
      </c>
    </row>
    <row r="57" spans="1:5" s="94" customFormat="1" ht="30" x14ac:dyDescent="0.25">
      <c r="A57" s="95" t="s">
        <v>198</v>
      </c>
      <c r="B57" s="99">
        <v>4.0000000000000001E-3</v>
      </c>
      <c r="C57" s="96" t="s">
        <v>102</v>
      </c>
      <c r="D57" s="104">
        <f t="shared" si="0"/>
        <v>143682.5</v>
      </c>
      <c r="E57" s="97">
        <v>574.73</v>
      </c>
    </row>
    <row r="58" spans="1:5" s="94" customFormat="1" ht="30" x14ac:dyDescent="0.25">
      <c r="A58" s="95" t="s">
        <v>199</v>
      </c>
      <c r="B58" s="97">
        <v>0.05</v>
      </c>
      <c r="C58" s="96" t="s">
        <v>17</v>
      </c>
      <c r="D58" s="104">
        <f t="shared" si="0"/>
        <v>40213.4</v>
      </c>
      <c r="E58" s="97">
        <v>2010.67</v>
      </c>
    </row>
    <row r="59" spans="1:5" s="94" customFormat="1" ht="30" x14ac:dyDescent="0.25">
      <c r="A59" s="95" t="s">
        <v>200</v>
      </c>
      <c r="B59" s="99">
        <v>2.5000000000000001E-2</v>
      </c>
      <c r="C59" s="96" t="s">
        <v>201</v>
      </c>
      <c r="D59" s="104">
        <f t="shared" si="0"/>
        <v>59574.399999999994</v>
      </c>
      <c r="E59" s="97">
        <v>1489.36</v>
      </c>
    </row>
    <row r="60" spans="1:5" s="103" customFormat="1" ht="15" x14ac:dyDescent="0.2">
      <c r="A60" s="101" t="s">
        <v>87</v>
      </c>
      <c r="B60" s="102"/>
      <c r="C60" s="102"/>
      <c r="D60" s="104"/>
      <c r="E60" s="102"/>
    </row>
    <row r="61" spans="1:5" s="94" customFormat="1" ht="15" x14ac:dyDescent="0.25">
      <c r="A61" s="95" t="s">
        <v>89</v>
      </c>
      <c r="B61" s="96" t="s">
        <v>222</v>
      </c>
      <c r="C61" s="96" t="s">
        <v>11</v>
      </c>
      <c r="D61" s="104">
        <f>E61</f>
        <v>21600</v>
      </c>
      <c r="E61" s="97">
        <v>21600</v>
      </c>
    </row>
    <row r="62" spans="1:5" s="103" customFormat="1" ht="15" x14ac:dyDescent="0.2">
      <c r="A62" s="101" t="s">
        <v>40</v>
      </c>
      <c r="B62" s="102"/>
      <c r="C62" s="102"/>
      <c r="D62" s="104"/>
      <c r="E62" s="102"/>
    </row>
    <row r="63" spans="1:5" s="94" customFormat="1" ht="15" x14ac:dyDescent="0.25">
      <c r="A63" s="95" t="s">
        <v>202</v>
      </c>
      <c r="B63" s="98">
        <v>2</v>
      </c>
      <c r="C63" s="96" t="s">
        <v>13</v>
      </c>
      <c r="D63" s="104">
        <f t="shared" si="0"/>
        <v>1424.9749999999999</v>
      </c>
      <c r="E63" s="97">
        <v>2849.95</v>
      </c>
    </row>
    <row r="64" spans="1:5" s="94" customFormat="1" ht="30" x14ac:dyDescent="0.25">
      <c r="A64" s="95" t="s">
        <v>203</v>
      </c>
      <c r="B64" s="98">
        <v>1</v>
      </c>
      <c r="C64" s="96" t="s">
        <v>13</v>
      </c>
      <c r="D64" s="104">
        <f t="shared" si="0"/>
        <v>539.57000000000005</v>
      </c>
      <c r="E64" s="97">
        <v>539.57000000000005</v>
      </c>
    </row>
    <row r="65" spans="1:5" s="94" customFormat="1" ht="30" x14ac:dyDescent="0.25">
      <c r="A65" s="95" t="s">
        <v>123</v>
      </c>
      <c r="B65" s="97">
        <v>7.0000000000000007E-2</v>
      </c>
      <c r="C65" s="96" t="s">
        <v>124</v>
      </c>
      <c r="D65" s="104">
        <f t="shared" si="0"/>
        <v>21059.714285714286</v>
      </c>
      <c r="E65" s="97">
        <v>1474.18</v>
      </c>
    </row>
    <row r="66" spans="1:5" s="94" customFormat="1" ht="15" x14ac:dyDescent="0.25">
      <c r="A66" s="95" t="s">
        <v>204</v>
      </c>
      <c r="B66" s="97">
        <v>0.01</v>
      </c>
      <c r="C66" s="96" t="s">
        <v>205</v>
      </c>
      <c r="D66" s="104">
        <f t="shared" si="0"/>
        <v>25297</v>
      </c>
      <c r="E66" s="97">
        <v>252.97</v>
      </c>
    </row>
    <row r="67" spans="1:5" s="94" customFormat="1" ht="15" x14ac:dyDescent="0.25">
      <c r="A67" s="95" t="s">
        <v>206</v>
      </c>
      <c r="B67" s="98">
        <v>1</v>
      </c>
      <c r="C67" s="96" t="s">
        <v>13</v>
      </c>
      <c r="D67" s="104">
        <f t="shared" si="0"/>
        <v>758.42</v>
      </c>
      <c r="E67" s="97">
        <v>758.42</v>
      </c>
    </row>
    <row r="68" spans="1:5" s="94" customFormat="1" ht="30" x14ac:dyDescent="0.25">
      <c r="A68" s="95" t="s">
        <v>135</v>
      </c>
      <c r="B68" s="98">
        <v>2</v>
      </c>
      <c r="C68" s="96" t="s">
        <v>82</v>
      </c>
      <c r="D68" s="104">
        <f t="shared" si="0"/>
        <v>1435.2449999999999</v>
      </c>
      <c r="E68" s="97">
        <v>2870.49</v>
      </c>
    </row>
    <row r="69" spans="1:5" s="94" customFormat="1" ht="30" x14ac:dyDescent="0.25">
      <c r="A69" s="95" t="s">
        <v>207</v>
      </c>
      <c r="B69" s="98">
        <v>1</v>
      </c>
      <c r="C69" s="96" t="s">
        <v>82</v>
      </c>
      <c r="D69" s="104">
        <f t="shared" si="0"/>
        <v>1159.3900000000001</v>
      </c>
      <c r="E69" s="97">
        <v>1159.3900000000001</v>
      </c>
    </row>
    <row r="70" spans="1:5" s="94" customFormat="1" ht="30" x14ac:dyDescent="0.25">
      <c r="A70" s="95" t="s">
        <v>208</v>
      </c>
      <c r="B70" s="98">
        <v>1</v>
      </c>
      <c r="C70" s="96" t="s">
        <v>82</v>
      </c>
      <c r="D70" s="104">
        <f t="shared" si="0"/>
        <v>1251.01</v>
      </c>
      <c r="E70" s="97">
        <v>1251.01</v>
      </c>
    </row>
    <row r="71" spans="1:5" s="103" customFormat="1" ht="28.5" x14ac:dyDescent="0.2">
      <c r="A71" s="101" t="s">
        <v>81</v>
      </c>
      <c r="B71" s="102"/>
      <c r="C71" s="102"/>
      <c r="D71" s="104"/>
      <c r="E71" s="102"/>
    </row>
    <row r="72" spans="1:5" s="94" customFormat="1" ht="15" x14ac:dyDescent="0.25">
      <c r="A72" s="95" t="s">
        <v>209</v>
      </c>
      <c r="B72" s="98">
        <v>1</v>
      </c>
      <c r="C72" s="96" t="s">
        <v>117</v>
      </c>
      <c r="D72" s="104">
        <f t="shared" si="0"/>
        <v>260.95</v>
      </c>
      <c r="E72" s="97">
        <v>260.95</v>
      </c>
    </row>
    <row r="73" spans="1:5" s="94" customFormat="1" ht="30" x14ac:dyDescent="0.25">
      <c r="A73" s="95" t="s">
        <v>210</v>
      </c>
      <c r="B73" s="100">
        <v>1.2</v>
      </c>
      <c r="C73" s="96" t="s">
        <v>12</v>
      </c>
      <c r="D73" s="104">
        <f t="shared" si="0"/>
        <v>370.30833333333334</v>
      </c>
      <c r="E73" s="97">
        <v>444.37</v>
      </c>
    </row>
    <row r="74" spans="1:5" s="94" customFormat="1" ht="30" x14ac:dyDescent="0.25">
      <c r="A74" s="95" t="s">
        <v>211</v>
      </c>
      <c r="B74" s="99">
        <v>0.13900000000000001</v>
      </c>
      <c r="C74" s="96" t="s">
        <v>102</v>
      </c>
      <c r="D74" s="104">
        <f t="shared" ref="D74:D83" si="2">E74/B74</f>
        <v>19058.057553956834</v>
      </c>
      <c r="E74" s="97">
        <v>2649.07</v>
      </c>
    </row>
    <row r="75" spans="1:5" s="94" customFormat="1" ht="15" x14ac:dyDescent="0.25">
      <c r="A75" s="95" t="s">
        <v>86</v>
      </c>
      <c r="B75" s="97">
        <v>0.16</v>
      </c>
      <c r="C75" s="96" t="s">
        <v>17</v>
      </c>
      <c r="D75" s="104">
        <f t="shared" si="2"/>
        <v>5250.625</v>
      </c>
      <c r="E75" s="97">
        <v>840.1</v>
      </c>
    </row>
    <row r="76" spans="1:5" s="94" customFormat="1" ht="30" x14ac:dyDescent="0.25">
      <c r="A76" s="95" t="s">
        <v>212</v>
      </c>
      <c r="B76" s="98">
        <v>1</v>
      </c>
      <c r="C76" s="96" t="s">
        <v>13</v>
      </c>
      <c r="D76" s="104">
        <f t="shared" si="2"/>
        <v>369.34</v>
      </c>
      <c r="E76" s="97">
        <v>369.34</v>
      </c>
    </row>
    <row r="77" spans="1:5" s="94" customFormat="1" ht="15" x14ac:dyDescent="0.25">
      <c r="A77" s="95" t="s">
        <v>213</v>
      </c>
      <c r="B77" s="97">
        <v>0.24</v>
      </c>
      <c r="C77" s="96" t="s">
        <v>214</v>
      </c>
      <c r="D77" s="104">
        <f t="shared" si="2"/>
        <v>2463.541666666667</v>
      </c>
      <c r="E77" s="97">
        <v>591.25</v>
      </c>
    </row>
    <row r="78" spans="1:5" s="94" customFormat="1" ht="45" x14ac:dyDescent="0.25">
      <c r="A78" s="95" t="s">
        <v>137</v>
      </c>
      <c r="B78" s="97">
        <v>1.24</v>
      </c>
      <c r="C78" s="96" t="s">
        <v>12</v>
      </c>
      <c r="D78" s="104">
        <f t="shared" si="2"/>
        <v>266.08870967741933</v>
      </c>
      <c r="E78" s="97">
        <v>329.95</v>
      </c>
    </row>
    <row r="79" spans="1:5" s="94" customFormat="1" ht="30" x14ac:dyDescent="0.25">
      <c r="A79" s="95" t="s">
        <v>215</v>
      </c>
      <c r="B79" s="100">
        <v>37.200000000000003</v>
      </c>
      <c r="C79" s="96" t="s">
        <v>12</v>
      </c>
      <c r="D79" s="104">
        <f t="shared" si="2"/>
        <v>348.47876344086018</v>
      </c>
      <c r="E79" s="97">
        <v>12963.41</v>
      </c>
    </row>
    <row r="80" spans="1:5" s="94" customFormat="1" ht="30" x14ac:dyDescent="0.25">
      <c r="A80" s="95" t="s">
        <v>91</v>
      </c>
      <c r="B80" s="97">
        <v>0.02</v>
      </c>
      <c r="C80" s="96" t="s">
        <v>17</v>
      </c>
      <c r="D80" s="104">
        <f t="shared" si="2"/>
        <v>54207.000000000007</v>
      </c>
      <c r="E80" s="97">
        <v>1084.1400000000001</v>
      </c>
    </row>
    <row r="81" spans="1:5" s="94" customFormat="1" ht="30" x14ac:dyDescent="0.25">
      <c r="A81" s="95" t="s">
        <v>138</v>
      </c>
      <c r="B81" s="99">
        <v>2.1999999999999999E-2</v>
      </c>
      <c r="C81" s="96" t="s">
        <v>15</v>
      </c>
      <c r="D81" s="104">
        <f t="shared" si="2"/>
        <v>48853.181818181823</v>
      </c>
      <c r="E81" s="97">
        <v>1074.77</v>
      </c>
    </row>
    <row r="82" spans="1:5" s="94" customFormat="1" ht="30" x14ac:dyDescent="0.25">
      <c r="A82" s="95" t="s">
        <v>216</v>
      </c>
      <c r="B82" s="99">
        <v>5.5E-2</v>
      </c>
      <c r="C82" s="96" t="s">
        <v>15</v>
      </c>
      <c r="D82" s="104">
        <f t="shared" si="2"/>
        <v>10409.272727272728</v>
      </c>
      <c r="E82" s="97">
        <v>572.51</v>
      </c>
    </row>
    <row r="83" spans="1:5" s="94" customFormat="1" ht="15" x14ac:dyDescent="0.25">
      <c r="A83" s="95" t="s">
        <v>217</v>
      </c>
      <c r="B83" s="99">
        <v>0.13900000000000001</v>
      </c>
      <c r="C83" s="96" t="s">
        <v>102</v>
      </c>
      <c r="D83" s="104">
        <f t="shared" si="2"/>
        <v>8499.7122302158277</v>
      </c>
      <c r="E83" s="97">
        <v>1181.46</v>
      </c>
    </row>
    <row r="84" spans="1:5" s="103" customFormat="1" ht="14.25" x14ac:dyDescent="0.2">
      <c r="A84" s="101" t="s">
        <v>41</v>
      </c>
      <c r="B84" s="102"/>
      <c r="C84" s="102"/>
      <c r="D84" s="102"/>
      <c r="E84" s="102"/>
    </row>
    <row r="85" spans="1:5" s="94" customFormat="1" ht="15" x14ac:dyDescent="0.25">
      <c r="A85" s="95" t="s">
        <v>63</v>
      </c>
      <c r="B85" s="96" t="s">
        <v>22</v>
      </c>
      <c r="C85" s="96" t="s">
        <v>11</v>
      </c>
      <c r="D85" s="97">
        <f>E85</f>
        <v>3225</v>
      </c>
      <c r="E85" s="97">
        <v>3225</v>
      </c>
    </row>
    <row r="86" spans="1:5" s="103" customFormat="1" ht="15" x14ac:dyDescent="0.2">
      <c r="A86" s="101" t="s">
        <v>83</v>
      </c>
      <c r="B86" s="102"/>
      <c r="C86" s="102"/>
      <c r="D86" s="97"/>
      <c r="E86" s="102"/>
    </row>
    <row r="87" spans="1:5" s="94" customFormat="1" ht="15" x14ac:dyDescent="0.25">
      <c r="A87" s="95" t="s">
        <v>84</v>
      </c>
      <c r="B87" s="96" t="s">
        <v>224</v>
      </c>
      <c r="C87" s="96" t="s">
        <v>12</v>
      </c>
      <c r="D87" s="97">
        <f t="shared" ref="D87:D92" si="3">E87</f>
        <v>56123.35</v>
      </c>
      <c r="E87" s="97">
        <v>56123.35</v>
      </c>
    </row>
    <row r="88" spans="1:5" s="103" customFormat="1" ht="15" x14ac:dyDescent="0.2">
      <c r="A88" s="101" t="s">
        <v>9</v>
      </c>
      <c r="B88" s="102"/>
      <c r="C88" s="102"/>
      <c r="D88" s="97"/>
      <c r="E88" s="102"/>
    </row>
    <row r="89" spans="1:5" s="94" customFormat="1" ht="15" x14ac:dyDescent="0.25">
      <c r="A89" s="95" t="s">
        <v>64</v>
      </c>
      <c r="B89" s="96" t="s">
        <v>224</v>
      </c>
      <c r="C89" s="96" t="s">
        <v>12</v>
      </c>
      <c r="D89" s="97">
        <f t="shared" si="3"/>
        <v>108376.13</v>
      </c>
      <c r="E89" s="97">
        <v>108376.13</v>
      </c>
    </row>
    <row r="90" spans="1:5" s="94" customFormat="1" ht="30" x14ac:dyDescent="0.25">
      <c r="A90" s="95" t="s">
        <v>218</v>
      </c>
      <c r="B90" s="96" t="s">
        <v>22</v>
      </c>
      <c r="C90" s="96" t="s">
        <v>11</v>
      </c>
      <c r="D90" s="97">
        <f t="shared" si="3"/>
        <v>2408.9899999999998</v>
      </c>
      <c r="E90" s="97">
        <v>2408.9899999999998</v>
      </c>
    </row>
    <row r="91" spans="1:5" s="103" customFormat="1" ht="15" x14ac:dyDescent="0.2">
      <c r="A91" s="101" t="s">
        <v>121</v>
      </c>
      <c r="B91" s="102"/>
      <c r="C91" s="102"/>
      <c r="D91" s="97"/>
      <c r="E91" s="102"/>
    </row>
    <row r="92" spans="1:5" s="94" customFormat="1" ht="15" x14ac:dyDescent="0.25">
      <c r="A92" s="95" t="s">
        <v>219</v>
      </c>
      <c r="B92" s="96" t="s">
        <v>22</v>
      </c>
      <c r="C92" s="96" t="s">
        <v>12</v>
      </c>
      <c r="D92" s="97">
        <f t="shared" si="3"/>
        <v>4413.9799999999996</v>
      </c>
      <c r="E92" s="97">
        <v>4413.9799999999996</v>
      </c>
    </row>
    <row r="93" spans="1:5" ht="14.25" x14ac:dyDescent="0.2">
      <c r="A93" s="37" t="s">
        <v>10</v>
      </c>
      <c r="B93" s="38"/>
      <c r="C93" s="38"/>
      <c r="D93" s="39"/>
      <c r="E93" s="40"/>
    </row>
    <row r="94" spans="1:5" ht="15" x14ac:dyDescent="0.2">
      <c r="A94" s="41" t="s">
        <v>65</v>
      </c>
      <c r="B94" s="42" t="s">
        <v>21</v>
      </c>
      <c r="C94" s="42" t="s">
        <v>11</v>
      </c>
      <c r="D94" s="43">
        <f>E94</f>
        <v>41746.774000000005</v>
      </c>
      <c r="E94" s="44">
        <f>SUM(E7:E92)*10%</f>
        <v>41746.774000000005</v>
      </c>
    </row>
    <row r="95" spans="1:5" ht="14.25" customHeight="1" x14ac:dyDescent="0.2">
      <c r="A95" s="26" t="s">
        <v>24</v>
      </c>
      <c r="B95" s="29" t="s">
        <v>20</v>
      </c>
      <c r="C95" s="27"/>
      <c r="D95" s="55"/>
      <c r="E95" s="28">
        <f>SUM(E7:E94)</f>
        <v>459214.51400000008</v>
      </c>
    </row>
    <row r="96" spans="1:5" ht="15" customHeight="1" x14ac:dyDescent="0.2">
      <c r="D96" s="56"/>
    </row>
    <row r="97" spans="1:5" ht="15" customHeight="1" x14ac:dyDescent="0.2">
      <c r="A97" s="209" t="s">
        <v>227</v>
      </c>
      <c r="B97" s="209"/>
      <c r="C97" s="209"/>
      <c r="D97" s="209"/>
      <c r="E97" s="209"/>
    </row>
    <row r="98" spans="1:5" ht="15" customHeight="1" x14ac:dyDescent="0.2">
      <c r="A98" s="209"/>
      <c r="B98" s="209"/>
      <c r="C98" s="209"/>
      <c r="D98" s="209"/>
      <c r="E98" s="209"/>
    </row>
    <row r="99" spans="1:5" ht="15" customHeight="1" x14ac:dyDescent="0.2">
      <c r="A99" s="210" t="s">
        <v>31</v>
      </c>
      <c r="B99" s="210"/>
      <c r="C99" s="210"/>
      <c r="D99" s="210"/>
      <c r="E99" s="210"/>
    </row>
    <row r="100" spans="1:5" ht="15" customHeight="1" x14ac:dyDescent="0.2">
      <c r="A100" s="210" t="s">
        <v>32</v>
      </c>
      <c r="B100" s="210"/>
      <c r="C100" s="210"/>
      <c r="D100" s="210"/>
      <c r="E100" s="210"/>
    </row>
    <row r="101" spans="1:5" ht="15" customHeight="1" x14ac:dyDescent="0.2">
      <c r="A101" s="211" t="s">
        <v>225</v>
      </c>
      <c r="B101" s="211"/>
      <c r="C101" s="211"/>
      <c r="D101" s="211"/>
      <c r="E101" s="211"/>
    </row>
    <row r="102" spans="1:5" ht="15" customHeight="1" x14ac:dyDescent="0.2">
      <c r="A102" s="211"/>
      <c r="B102" s="211"/>
      <c r="C102" s="211"/>
      <c r="D102" s="211"/>
      <c r="E102" s="211"/>
    </row>
    <row r="103" spans="1:5" ht="15" customHeight="1" x14ac:dyDescent="0.2">
      <c r="A103" s="212"/>
      <c r="B103" s="212"/>
      <c r="C103" s="212"/>
      <c r="D103" s="212"/>
      <c r="E103" s="212"/>
    </row>
    <row r="104" spans="1:5" ht="15" x14ac:dyDescent="0.2">
      <c r="A104" s="14"/>
      <c r="B104" s="105"/>
      <c r="C104" s="105"/>
      <c r="D104" s="106"/>
      <c r="E104" s="105"/>
    </row>
    <row r="105" spans="1:5" ht="15" customHeight="1" x14ac:dyDescent="0.2">
      <c r="A105" s="6" t="s">
        <v>25</v>
      </c>
      <c r="B105" s="65"/>
      <c r="C105" s="65"/>
      <c r="D105" s="60"/>
      <c r="E105" s="65"/>
    </row>
    <row r="106" spans="1:5" ht="15" x14ac:dyDescent="0.2">
      <c r="A106" s="6"/>
      <c r="B106" s="65"/>
      <c r="C106" s="65" t="s">
        <v>20</v>
      </c>
      <c r="D106" s="60" t="s">
        <v>20</v>
      </c>
      <c r="E106" s="65"/>
    </row>
    <row r="107" spans="1:5" ht="15" customHeight="1" x14ac:dyDescent="0.2">
      <c r="A107" s="180" t="s">
        <v>226</v>
      </c>
      <c r="B107" s="180"/>
      <c r="C107" s="184" t="s">
        <v>29</v>
      </c>
      <c r="D107" s="184"/>
      <c r="E107" s="65"/>
    </row>
    <row r="108" spans="1:5" ht="15" customHeight="1" x14ac:dyDescent="0.2">
      <c r="A108" s="184" t="s">
        <v>49</v>
      </c>
      <c r="B108" s="184"/>
      <c r="C108" s="184" t="s">
        <v>26</v>
      </c>
      <c r="D108" s="184"/>
      <c r="E108" s="65"/>
    </row>
    <row r="109" spans="1:5" ht="15" customHeight="1" x14ac:dyDescent="0.2">
      <c r="A109" s="6"/>
      <c r="B109" s="65"/>
      <c r="C109" s="65"/>
      <c r="D109" s="60"/>
      <c r="E109" s="65"/>
    </row>
    <row r="110" spans="1:5" ht="15" customHeight="1" x14ac:dyDescent="0.2">
      <c r="A110" s="180" t="s">
        <v>28</v>
      </c>
      <c r="B110" s="180"/>
      <c r="C110" s="184" t="s">
        <v>29</v>
      </c>
      <c r="D110" s="184"/>
      <c r="E110" s="65"/>
    </row>
    <row r="111" spans="1:5" ht="15" x14ac:dyDescent="0.2">
      <c r="A111" s="15" t="s">
        <v>27</v>
      </c>
      <c r="B111" s="65"/>
      <c r="C111" s="184" t="s">
        <v>26</v>
      </c>
      <c r="D111" s="184"/>
      <c r="E111" s="65"/>
    </row>
    <row r="112" spans="1:5" x14ac:dyDescent="0.2">
      <c r="D112" s="1"/>
      <c r="E112" s="1"/>
    </row>
  </sheetData>
  <mergeCells count="15">
    <mergeCell ref="A108:B108"/>
    <mergeCell ref="C108:D108"/>
    <mergeCell ref="A110:B110"/>
    <mergeCell ref="C110:D110"/>
    <mergeCell ref="C111:D111"/>
    <mergeCell ref="C107:D107"/>
    <mergeCell ref="A1:E1"/>
    <mergeCell ref="A2:E2"/>
    <mergeCell ref="D3:E3"/>
    <mergeCell ref="A107:B107"/>
    <mergeCell ref="A97:E98"/>
    <mergeCell ref="A99:E99"/>
    <mergeCell ref="A100:E100"/>
    <mergeCell ref="A101:E102"/>
    <mergeCell ref="A103:E10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J12" sqref="J12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59" customFormat="1" ht="35.25" customHeight="1" x14ac:dyDescent="0.3">
      <c r="A1" s="201" t="s">
        <v>285</v>
      </c>
      <c r="B1" s="201"/>
      <c r="C1" s="201"/>
      <c r="D1" s="201"/>
      <c r="E1" s="201"/>
      <c r="F1" s="201"/>
    </row>
    <row r="2" spans="1:19" s="59" customFormat="1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286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2" t="s">
        <v>140</v>
      </c>
      <c r="B5" s="202"/>
      <c r="C5" s="202"/>
      <c r="D5" s="202"/>
      <c r="E5" s="202"/>
      <c r="F5" s="202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3" t="s">
        <v>141</v>
      </c>
      <c r="B6" s="113">
        <v>4</v>
      </c>
      <c r="C6" s="113" t="s">
        <v>142</v>
      </c>
      <c r="D6" s="137">
        <v>2534</v>
      </c>
      <c r="E6" s="113" t="s">
        <v>143</v>
      </c>
      <c r="F6" s="115">
        <v>1248.0999999999999</v>
      </c>
      <c r="G6" s="70"/>
      <c r="H6" s="72"/>
      <c r="I6" s="73"/>
      <c r="J6" s="74"/>
      <c r="K6" s="116"/>
      <c r="L6" s="76"/>
      <c r="M6" s="76"/>
      <c r="N6" s="76"/>
      <c r="O6" s="76"/>
      <c r="P6" s="77"/>
      <c r="Q6" s="203"/>
      <c r="R6" s="204"/>
      <c r="S6" s="78"/>
    </row>
    <row r="7" spans="1:19" s="81" customFormat="1" ht="32.25" customHeight="1" x14ac:dyDescent="0.25">
      <c r="A7" s="113" t="s">
        <v>144</v>
      </c>
      <c r="B7" s="113">
        <v>3</v>
      </c>
      <c r="C7" s="113" t="s">
        <v>145</v>
      </c>
      <c r="D7" s="137">
        <v>153.9</v>
      </c>
      <c r="E7" s="113" t="s">
        <v>146</v>
      </c>
      <c r="F7" s="115">
        <v>832.5</v>
      </c>
      <c r="G7" s="70"/>
      <c r="H7" s="72"/>
      <c r="I7" s="73"/>
      <c r="J7" s="74"/>
      <c r="K7" s="116"/>
      <c r="L7" s="76"/>
      <c r="M7" s="76"/>
      <c r="N7" s="76"/>
      <c r="O7" s="76"/>
      <c r="P7" s="77"/>
      <c r="Q7" s="203"/>
      <c r="R7" s="205"/>
      <c r="S7" s="80"/>
    </row>
    <row r="8" spans="1:19" s="81" customFormat="1" ht="43.5" customHeight="1" x14ac:dyDescent="0.25">
      <c r="A8" s="113" t="s">
        <v>147</v>
      </c>
      <c r="B8" s="113">
        <v>46</v>
      </c>
      <c r="C8" s="113" t="s">
        <v>148</v>
      </c>
      <c r="D8" s="115">
        <v>315.10000000000002</v>
      </c>
      <c r="E8" s="113" t="s">
        <v>149</v>
      </c>
      <c r="F8" s="115">
        <v>465.5</v>
      </c>
      <c r="G8" s="70"/>
      <c r="H8" s="72"/>
      <c r="I8" s="73"/>
      <c r="J8" s="74"/>
      <c r="K8" s="116"/>
      <c r="L8" s="76"/>
      <c r="M8" s="76"/>
      <c r="N8" s="76"/>
      <c r="O8" s="76"/>
      <c r="P8" s="77"/>
      <c r="Q8" s="203"/>
      <c r="R8" s="204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16"/>
      <c r="L9" s="76"/>
      <c r="M9" s="76"/>
      <c r="N9" s="76"/>
      <c r="O9" s="76"/>
      <c r="P9" s="70"/>
      <c r="Q9" s="116"/>
      <c r="R9" s="117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18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25">
      <c r="A11" s="206" t="s">
        <v>150</v>
      </c>
      <c r="B11" s="207"/>
      <c r="C11" s="207"/>
      <c r="D11" s="207"/>
      <c r="E11" s="208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0" customFormat="1" ht="30" customHeight="1" x14ac:dyDescent="0.25">
      <c r="A12" s="194" t="s">
        <v>152</v>
      </c>
      <c r="B12" s="195"/>
      <c r="C12" s="195"/>
      <c r="D12" s="195"/>
      <c r="E12" s="196"/>
      <c r="F12" s="108">
        <v>-111678.19400000013</v>
      </c>
      <c r="G12" s="109"/>
    </row>
    <row r="13" spans="1:19" s="110" customFormat="1" ht="30" customHeight="1" x14ac:dyDescent="0.25">
      <c r="A13" s="194" t="s">
        <v>153</v>
      </c>
      <c r="B13" s="195"/>
      <c r="C13" s="195"/>
      <c r="D13" s="195"/>
      <c r="E13" s="196"/>
      <c r="F13" s="108">
        <v>181245.84999999998</v>
      </c>
    </row>
    <row r="14" spans="1:19" s="110" customFormat="1" ht="30" customHeight="1" x14ac:dyDescent="0.25">
      <c r="A14" s="194" t="s">
        <v>154</v>
      </c>
      <c r="B14" s="195"/>
      <c r="C14" s="195"/>
      <c r="D14" s="195"/>
      <c r="E14" s="196"/>
      <c r="F14" s="111">
        <f>SUM(F15:F17)</f>
        <v>510129.41999999993</v>
      </c>
    </row>
    <row r="15" spans="1:19" s="87" customFormat="1" ht="28.5" customHeight="1" x14ac:dyDescent="0.25">
      <c r="A15" s="197" t="s">
        <v>155</v>
      </c>
      <c r="B15" s="198"/>
      <c r="C15" s="198"/>
      <c r="D15" s="198"/>
      <c r="E15" s="199"/>
      <c r="F15" s="107">
        <f>2499.97+430369.05+26230.67</f>
        <v>459099.68999999994</v>
      </c>
    </row>
    <row r="16" spans="1:19" s="87" customFormat="1" ht="24.75" customHeight="1" x14ac:dyDescent="0.25">
      <c r="A16" s="197" t="s">
        <v>156</v>
      </c>
      <c r="B16" s="198"/>
      <c r="C16" s="198"/>
      <c r="D16" s="198"/>
      <c r="E16" s="199"/>
      <c r="F16" s="107">
        <v>26954.73</v>
      </c>
    </row>
    <row r="17" spans="1:19" s="87" customFormat="1" ht="30" customHeight="1" x14ac:dyDescent="0.25">
      <c r="A17" s="197" t="s">
        <v>157</v>
      </c>
      <c r="B17" s="198"/>
      <c r="C17" s="198"/>
      <c r="D17" s="198"/>
      <c r="E17" s="199"/>
      <c r="F17" s="107">
        <v>24075</v>
      </c>
    </row>
    <row r="18" spans="1:19" s="110" customFormat="1" ht="30" customHeight="1" x14ac:dyDescent="0.25">
      <c r="A18" s="194" t="s">
        <v>158</v>
      </c>
      <c r="B18" s="195"/>
      <c r="C18" s="195"/>
      <c r="D18" s="195"/>
      <c r="E18" s="196"/>
      <c r="F18" s="111">
        <f>SUM(F19:F21)</f>
        <v>525865.26</v>
      </c>
    </row>
    <row r="19" spans="1:19" s="87" customFormat="1" ht="30" customHeight="1" x14ac:dyDescent="0.25">
      <c r="A19" s="197" t="s">
        <v>155</v>
      </c>
      <c r="B19" s="198"/>
      <c r="C19" s="198"/>
      <c r="D19" s="198"/>
      <c r="E19" s="199"/>
      <c r="F19" s="107">
        <f>2499.97+461729.77</f>
        <v>464229.74</v>
      </c>
    </row>
    <row r="20" spans="1:19" s="87" customFormat="1" ht="30" customHeight="1" x14ac:dyDescent="0.25">
      <c r="A20" s="197" t="s">
        <v>156</v>
      </c>
      <c r="B20" s="198"/>
      <c r="C20" s="198"/>
      <c r="D20" s="198"/>
      <c r="E20" s="199"/>
      <c r="F20" s="107">
        <v>37629.269999999997</v>
      </c>
    </row>
    <row r="21" spans="1:19" s="90" customFormat="1" ht="30" customHeight="1" x14ac:dyDescent="0.2">
      <c r="A21" s="197" t="s">
        <v>157</v>
      </c>
      <c r="B21" s="198"/>
      <c r="C21" s="198"/>
      <c r="D21" s="198"/>
      <c r="E21" s="199"/>
      <c r="F21" s="107">
        <v>24006.25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194" t="s">
        <v>159</v>
      </c>
      <c r="B22" s="195"/>
      <c r="C22" s="195"/>
      <c r="D22" s="195"/>
      <c r="E22" s="196"/>
      <c r="F22" s="111">
        <f>F12+F18</f>
        <v>414187.06599999988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4" t="s">
        <v>160</v>
      </c>
      <c r="B23" s="195"/>
      <c r="C23" s="195"/>
      <c r="D23" s="195"/>
      <c r="E23" s="196"/>
      <c r="F23" s="111">
        <f>Лист3!E87</f>
        <v>406840.59900000028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4" t="s">
        <v>161</v>
      </c>
      <c r="B24" s="195"/>
      <c r="C24" s="195"/>
      <c r="D24" s="195"/>
      <c r="E24" s="196"/>
      <c r="F24" s="111">
        <f>F22-F23</f>
        <v>7346.4669999995967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4" t="s">
        <v>162</v>
      </c>
      <c r="B25" s="195"/>
      <c r="C25" s="195"/>
      <c r="D25" s="195"/>
      <c r="E25" s="196"/>
      <c r="F25" s="108">
        <f>F13+F14-F18</f>
        <v>165510.00999999989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51" customHeight="1" x14ac:dyDescent="0.2">
      <c r="A27" s="193" t="s">
        <v>163</v>
      </c>
      <c r="B27" s="193"/>
      <c r="C27" s="193"/>
      <c r="D27" s="193"/>
    </row>
    <row r="28" spans="1:19" s="59" customFormat="1" ht="21.75" customHeight="1" x14ac:dyDescent="0.25">
      <c r="A28" s="200" t="s">
        <v>164</v>
      </c>
      <c r="B28" s="200"/>
      <c r="C28" s="200"/>
      <c r="D28" s="200"/>
    </row>
    <row r="29" spans="1:19" s="59" customFormat="1" ht="22.5" customHeight="1" x14ac:dyDescent="0.25">
      <c r="A29" s="193" t="s">
        <v>42</v>
      </c>
      <c r="B29" s="193"/>
      <c r="C29" s="193"/>
      <c r="D29" s="193"/>
    </row>
    <row r="30" spans="1:19" s="59" customFormat="1" ht="22.5" customHeight="1" x14ac:dyDescent="0.25">
      <c r="A30" s="193" t="s">
        <v>43</v>
      </c>
      <c r="B30" s="193"/>
      <c r="C30" s="193"/>
      <c r="D30" s="6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BreakPreview" topLeftCell="A61" zoomScale="60" zoomScaleNormal="100" workbookViewId="0">
      <selection activeCell="A85" sqref="A85:XFD86"/>
    </sheetView>
  </sheetViews>
  <sheetFormatPr defaultRowHeight="15" x14ac:dyDescent="0.25"/>
  <cols>
    <col min="1" max="1" width="52" style="94" customWidth="1"/>
    <col min="2" max="2" width="13.85546875" style="130" customWidth="1"/>
    <col min="3" max="3" width="12.85546875" style="131" customWidth="1"/>
    <col min="4" max="4" width="17.5703125" style="130" customWidth="1"/>
    <col min="5" max="5" width="14.7109375" style="130" customWidth="1"/>
    <col min="6" max="255" width="9.140625" style="94"/>
    <col min="256" max="256" width="8.7109375" style="94" customWidth="1"/>
    <col min="257" max="257" width="31.5703125" style="94" customWidth="1"/>
    <col min="258" max="258" width="13.85546875" style="94" customWidth="1"/>
    <col min="259" max="259" width="19.140625" style="94" customWidth="1"/>
    <col min="260" max="260" width="17.5703125" style="94" customWidth="1"/>
    <col min="261" max="261" width="14.7109375" style="94" customWidth="1"/>
    <col min="262" max="511" width="9.140625" style="94"/>
    <col min="512" max="512" width="8.7109375" style="94" customWidth="1"/>
    <col min="513" max="513" width="31.5703125" style="94" customWidth="1"/>
    <col min="514" max="514" width="13.85546875" style="94" customWidth="1"/>
    <col min="515" max="515" width="19.140625" style="94" customWidth="1"/>
    <col min="516" max="516" width="17.5703125" style="94" customWidth="1"/>
    <col min="517" max="517" width="14.7109375" style="94" customWidth="1"/>
    <col min="518" max="767" width="9.140625" style="94"/>
    <col min="768" max="768" width="8.7109375" style="94" customWidth="1"/>
    <col min="769" max="769" width="31.5703125" style="94" customWidth="1"/>
    <col min="770" max="770" width="13.85546875" style="94" customWidth="1"/>
    <col min="771" max="771" width="19.140625" style="94" customWidth="1"/>
    <col min="772" max="772" width="17.5703125" style="94" customWidth="1"/>
    <col min="773" max="773" width="14.7109375" style="94" customWidth="1"/>
    <col min="774" max="1023" width="9.140625" style="94"/>
    <col min="1024" max="1024" width="8.7109375" style="94" customWidth="1"/>
    <col min="1025" max="1025" width="31.5703125" style="94" customWidth="1"/>
    <col min="1026" max="1026" width="13.85546875" style="94" customWidth="1"/>
    <col min="1027" max="1027" width="19.140625" style="94" customWidth="1"/>
    <col min="1028" max="1028" width="17.5703125" style="94" customWidth="1"/>
    <col min="1029" max="1029" width="14.7109375" style="94" customWidth="1"/>
    <col min="1030" max="1279" width="9.140625" style="94"/>
    <col min="1280" max="1280" width="8.7109375" style="94" customWidth="1"/>
    <col min="1281" max="1281" width="31.5703125" style="94" customWidth="1"/>
    <col min="1282" max="1282" width="13.85546875" style="94" customWidth="1"/>
    <col min="1283" max="1283" width="19.140625" style="94" customWidth="1"/>
    <col min="1284" max="1284" width="17.5703125" style="94" customWidth="1"/>
    <col min="1285" max="1285" width="14.7109375" style="94" customWidth="1"/>
    <col min="1286" max="1535" width="9.140625" style="94"/>
    <col min="1536" max="1536" width="8.7109375" style="94" customWidth="1"/>
    <col min="1537" max="1537" width="31.5703125" style="94" customWidth="1"/>
    <col min="1538" max="1538" width="13.85546875" style="94" customWidth="1"/>
    <col min="1539" max="1539" width="19.140625" style="94" customWidth="1"/>
    <col min="1540" max="1540" width="17.5703125" style="94" customWidth="1"/>
    <col min="1541" max="1541" width="14.7109375" style="94" customWidth="1"/>
    <col min="1542" max="1791" width="9.140625" style="94"/>
    <col min="1792" max="1792" width="8.7109375" style="94" customWidth="1"/>
    <col min="1793" max="1793" width="31.5703125" style="94" customWidth="1"/>
    <col min="1794" max="1794" width="13.85546875" style="94" customWidth="1"/>
    <col min="1795" max="1795" width="19.140625" style="94" customWidth="1"/>
    <col min="1796" max="1796" width="17.5703125" style="94" customWidth="1"/>
    <col min="1797" max="1797" width="14.7109375" style="94" customWidth="1"/>
    <col min="1798" max="2047" width="9.140625" style="94"/>
    <col min="2048" max="2048" width="8.7109375" style="94" customWidth="1"/>
    <col min="2049" max="2049" width="31.5703125" style="94" customWidth="1"/>
    <col min="2050" max="2050" width="13.85546875" style="94" customWidth="1"/>
    <col min="2051" max="2051" width="19.140625" style="94" customWidth="1"/>
    <col min="2052" max="2052" width="17.5703125" style="94" customWidth="1"/>
    <col min="2053" max="2053" width="14.7109375" style="94" customWidth="1"/>
    <col min="2054" max="2303" width="9.140625" style="94"/>
    <col min="2304" max="2304" width="8.7109375" style="94" customWidth="1"/>
    <col min="2305" max="2305" width="31.5703125" style="94" customWidth="1"/>
    <col min="2306" max="2306" width="13.85546875" style="94" customWidth="1"/>
    <col min="2307" max="2307" width="19.140625" style="94" customWidth="1"/>
    <col min="2308" max="2308" width="17.5703125" style="94" customWidth="1"/>
    <col min="2309" max="2309" width="14.7109375" style="94" customWidth="1"/>
    <col min="2310" max="2559" width="9.140625" style="94"/>
    <col min="2560" max="2560" width="8.7109375" style="94" customWidth="1"/>
    <col min="2561" max="2561" width="31.5703125" style="94" customWidth="1"/>
    <col min="2562" max="2562" width="13.85546875" style="94" customWidth="1"/>
    <col min="2563" max="2563" width="19.140625" style="94" customWidth="1"/>
    <col min="2564" max="2564" width="17.5703125" style="94" customWidth="1"/>
    <col min="2565" max="2565" width="14.7109375" style="94" customWidth="1"/>
    <col min="2566" max="2815" width="9.140625" style="94"/>
    <col min="2816" max="2816" width="8.7109375" style="94" customWidth="1"/>
    <col min="2817" max="2817" width="31.5703125" style="94" customWidth="1"/>
    <col min="2818" max="2818" width="13.85546875" style="94" customWidth="1"/>
    <col min="2819" max="2819" width="19.140625" style="94" customWidth="1"/>
    <col min="2820" max="2820" width="17.5703125" style="94" customWidth="1"/>
    <col min="2821" max="2821" width="14.7109375" style="94" customWidth="1"/>
    <col min="2822" max="3071" width="9.140625" style="94"/>
    <col min="3072" max="3072" width="8.7109375" style="94" customWidth="1"/>
    <col min="3073" max="3073" width="31.5703125" style="94" customWidth="1"/>
    <col min="3074" max="3074" width="13.85546875" style="94" customWidth="1"/>
    <col min="3075" max="3075" width="19.140625" style="94" customWidth="1"/>
    <col min="3076" max="3076" width="17.5703125" style="94" customWidth="1"/>
    <col min="3077" max="3077" width="14.7109375" style="94" customWidth="1"/>
    <col min="3078" max="3327" width="9.140625" style="94"/>
    <col min="3328" max="3328" width="8.7109375" style="94" customWidth="1"/>
    <col min="3329" max="3329" width="31.5703125" style="94" customWidth="1"/>
    <col min="3330" max="3330" width="13.85546875" style="94" customWidth="1"/>
    <col min="3331" max="3331" width="19.140625" style="94" customWidth="1"/>
    <col min="3332" max="3332" width="17.5703125" style="94" customWidth="1"/>
    <col min="3333" max="3333" width="14.7109375" style="94" customWidth="1"/>
    <col min="3334" max="3583" width="9.140625" style="94"/>
    <col min="3584" max="3584" width="8.7109375" style="94" customWidth="1"/>
    <col min="3585" max="3585" width="31.5703125" style="94" customWidth="1"/>
    <col min="3586" max="3586" width="13.85546875" style="94" customWidth="1"/>
    <col min="3587" max="3587" width="19.140625" style="94" customWidth="1"/>
    <col min="3588" max="3588" width="17.5703125" style="94" customWidth="1"/>
    <col min="3589" max="3589" width="14.7109375" style="94" customWidth="1"/>
    <col min="3590" max="3839" width="9.140625" style="94"/>
    <col min="3840" max="3840" width="8.7109375" style="94" customWidth="1"/>
    <col min="3841" max="3841" width="31.5703125" style="94" customWidth="1"/>
    <col min="3842" max="3842" width="13.85546875" style="94" customWidth="1"/>
    <col min="3843" max="3843" width="19.140625" style="94" customWidth="1"/>
    <col min="3844" max="3844" width="17.5703125" style="94" customWidth="1"/>
    <col min="3845" max="3845" width="14.7109375" style="94" customWidth="1"/>
    <col min="3846" max="4095" width="9.140625" style="94"/>
    <col min="4096" max="4096" width="8.7109375" style="94" customWidth="1"/>
    <col min="4097" max="4097" width="31.5703125" style="94" customWidth="1"/>
    <col min="4098" max="4098" width="13.85546875" style="94" customWidth="1"/>
    <col min="4099" max="4099" width="19.140625" style="94" customWidth="1"/>
    <col min="4100" max="4100" width="17.5703125" style="94" customWidth="1"/>
    <col min="4101" max="4101" width="14.7109375" style="94" customWidth="1"/>
    <col min="4102" max="4351" width="9.140625" style="94"/>
    <col min="4352" max="4352" width="8.7109375" style="94" customWidth="1"/>
    <col min="4353" max="4353" width="31.5703125" style="94" customWidth="1"/>
    <col min="4354" max="4354" width="13.85546875" style="94" customWidth="1"/>
    <col min="4355" max="4355" width="19.140625" style="94" customWidth="1"/>
    <col min="4356" max="4356" width="17.5703125" style="94" customWidth="1"/>
    <col min="4357" max="4357" width="14.7109375" style="94" customWidth="1"/>
    <col min="4358" max="4607" width="9.140625" style="94"/>
    <col min="4608" max="4608" width="8.7109375" style="94" customWidth="1"/>
    <col min="4609" max="4609" width="31.5703125" style="94" customWidth="1"/>
    <col min="4610" max="4610" width="13.85546875" style="94" customWidth="1"/>
    <col min="4611" max="4611" width="19.140625" style="94" customWidth="1"/>
    <col min="4612" max="4612" width="17.5703125" style="94" customWidth="1"/>
    <col min="4613" max="4613" width="14.7109375" style="94" customWidth="1"/>
    <col min="4614" max="4863" width="9.140625" style="94"/>
    <col min="4864" max="4864" width="8.7109375" style="94" customWidth="1"/>
    <col min="4865" max="4865" width="31.5703125" style="94" customWidth="1"/>
    <col min="4866" max="4866" width="13.85546875" style="94" customWidth="1"/>
    <col min="4867" max="4867" width="19.140625" style="94" customWidth="1"/>
    <col min="4868" max="4868" width="17.5703125" style="94" customWidth="1"/>
    <col min="4869" max="4869" width="14.7109375" style="94" customWidth="1"/>
    <col min="4870" max="5119" width="9.140625" style="94"/>
    <col min="5120" max="5120" width="8.7109375" style="94" customWidth="1"/>
    <col min="5121" max="5121" width="31.5703125" style="94" customWidth="1"/>
    <col min="5122" max="5122" width="13.85546875" style="94" customWidth="1"/>
    <col min="5123" max="5123" width="19.140625" style="94" customWidth="1"/>
    <col min="5124" max="5124" width="17.5703125" style="94" customWidth="1"/>
    <col min="5125" max="5125" width="14.7109375" style="94" customWidth="1"/>
    <col min="5126" max="5375" width="9.140625" style="94"/>
    <col min="5376" max="5376" width="8.7109375" style="94" customWidth="1"/>
    <col min="5377" max="5377" width="31.5703125" style="94" customWidth="1"/>
    <col min="5378" max="5378" width="13.85546875" style="94" customWidth="1"/>
    <col min="5379" max="5379" width="19.140625" style="94" customWidth="1"/>
    <col min="5380" max="5380" width="17.5703125" style="94" customWidth="1"/>
    <col min="5381" max="5381" width="14.7109375" style="94" customWidth="1"/>
    <col min="5382" max="5631" width="9.140625" style="94"/>
    <col min="5632" max="5632" width="8.7109375" style="94" customWidth="1"/>
    <col min="5633" max="5633" width="31.5703125" style="94" customWidth="1"/>
    <col min="5634" max="5634" width="13.85546875" style="94" customWidth="1"/>
    <col min="5635" max="5635" width="19.140625" style="94" customWidth="1"/>
    <col min="5636" max="5636" width="17.5703125" style="94" customWidth="1"/>
    <col min="5637" max="5637" width="14.7109375" style="94" customWidth="1"/>
    <col min="5638" max="5887" width="9.140625" style="94"/>
    <col min="5888" max="5888" width="8.7109375" style="94" customWidth="1"/>
    <col min="5889" max="5889" width="31.5703125" style="94" customWidth="1"/>
    <col min="5890" max="5890" width="13.85546875" style="94" customWidth="1"/>
    <col min="5891" max="5891" width="19.140625" style="94" customWidth="1"/>
    <col min="5892" max="5892" width="17.5703125" style="94" customWidth="1"/>
    <col min="5893" max="5893" width="14.7109375" style="94" customWidth="1"/>
    <col min="5894" max="6143" width="9.140625" style="94"/>
    <col min="6144" max="6144" width="8.7109375" style="94" customWidth="1"/>
    <col min="6145" max="6145" width="31.5703125" style="94" customWidth="1"/>
    <col min="6146" max="6146" width="13.85546875" style="94" customWidth="1"/>
    <col min="6147" max="6147" width="19.140625" style="94" customWidth="1"/>
    <col min="6148" max="6148" width="17.5703125" style="94" customWidth="1"/>
    <col min="6149" max="6149" width="14.7109375" style="94" customWidth="1"/>
    <col min="6150" max="6399" width="9.140625" style="94"/>
    <col min="6400" max="6400" width="8.7109375" style="94" customWidth="1"/>
    <col min="6401" max="6401" width="31.5703125" style="94" customWidth="1"/>
    <col min="6402" max="6402" width="13.85546875" style="94" customWidth="1"/>
    <col min="6403" max="6403" width="19.140625" style="94" customWidth="1"/>
    <col min="6404" max="6404" width="17.5703125" style="94" customWidth="1"/>
    <col min="6405" max="6405" width="14.7109375" style="94" customWidth="1"/>
    <col min="6406" max="6655" width="9.140625" style="94"/>
    <col min="6656" max="6656" width="8.7109375" style="94" customWidth="1"/>
    <col min="6657" max="6657" width="31.5703125" style="94" customWidth="1"/>
    <col min="6658" max="6658" width="13.85546875" style="94" customWidth="1"/>
    <col min="6659" max="6659" width="19.140625" style="94" customWidth="1"/>
    <col min="6660" max="6660" width="17.5703125" style="94" customWidth="1"/>
    <col min="6661" max="6661" width="14.7109375" style="94" customWidth="1"/>
    <col min="6662" max="6911" width="9.140625" style="94"/>
    <col min="6912" max="6912" width="8.7109375" style="94" customWidth="1"/>
    <col min="6913" max="6913" width="31.5703125" style="94" customWidth="1"/>
    <col min="6914" max="6914" width="13.85546875" style="94" customWidth="1"/>
    <col min="6915" max="6915" width="19.140625" style="94" customWidth="1"/>
    <col min="6916" max="6916" width="17.5703125" style="94" customWidth="1"/>
    <col min="6917" max="6917" width="14.7109375" style="94" customWidth="1"/>
    <col min="6918" max="7167" width="9.140625" style="94"/>
    <col min="7168" max="7168" width="8.7109375" style="94" customWidth="1"/>
    <col min="7169" max="7169" width="31.5703125" style="94" customWidth="1"/>
    <col min="7170" max="7170" width="13.85546875" style="94" customWidth="1"/>
    <col min="7171" max="7171" width="19.140625" style="94" customWidth="1"/>
    <col min="7172" max="7172" width="17.5703125" style="94" customWidth="1"/>
    <col min="7173" max="7173" width="14.7109375" style="94" customWidth="1"/>
    <col min="7174" max="7423" width="9.140625" style="94"/>
    <col min="7424" max="7424" width="8.7109375" style="94" customWidth="1"/>
    <col min="7425" max="7425" width="31.5703125" style="94" customWidth="1"/>
    <col min="7426" max="7426" width="13.85546875" style="94" customWidth="1"/>
    <col min="7427" max="7427" width="19.140625" style="94" customWidth="1"/>
    <col min="7428" max="7428" width="17.5703125" style="94" customWidth="1"/>
    <col min="7429" max="7429" width="14.7109375" style="94" customWidth="1"/>
    <col min="7430" max="7679" width="9.140625" style="94"/>
    <col min="7680" max="7680" width="8.7109375" style="94" customWidth="1"/>
    <col min="7681" max="7681" width="31.5703125" style="94" customWidth="1"/>
    <col min="7682" max="7682" width="13.85546875" style="94" customWidth="1"/>
    <col min="7683" max="7683" width="19.140625" style="94" customWidth="1"/>
    <col min="7684" max="7684" width="17.5703125" style="94" customWidth="1"/>
    <col min="7685" max="7685" width="14.7109375" style="94" customWidth="1"/>
    <col min="7686" max="7935" width="9.140625" style="94"/>
    <col min="7936" max="7936" width="8.7109375" style="94" customWidth="1"/>
    <col min="7937" max="7937" width="31.5703125" style="94" customWidth="1"/>
    <col min="7938" max="7938" width="13.85546875" style="94" customWidth="1"/>
    <col min="7939" max="7939" width="19.140625" style="94" customWidth="1"/>
    <col min="7940" max="7940" width="17.5703125" style="94" customWidth="1"/>
    <col min="7941" max="7941" width="14.7109375" style="94" customWidth="1"/>
    <col min="7942" max="8191" width="9.140625" style="94"/>
    <col min="8192" max="8192" width="8.7109375" style="94" customWidth="1"/>
    <col min="8193" max="8193" width="31.5703125" style="94" customWidth="1"/>
    <col min="8194" max="8194" width="13.85546875" style="94" customWidth="1"/>
    <col min="8195" max="8195" width="19.140625" style="94" customWidth="1"/>
    <col min="8196" max="8196" width="17.5703125" style="94" customWidth="1"/>
    <col min="8197" max="8197" width="14.7109375" style="94" customWidth="1"/>
    <col min="8198" max="8447" width="9.140625" style="94"/>
    <col min="8448" max="8448" width="8.7109375" style="94" customWidth="1"/>
    <col min="8449" max="8449" width="31.5703125" style="94" customWidth="1"/>
    <col min="8450" max="8450" width="13.85546875" style="94" customWidth="1"/>
    <col min="8451" max="8451" width="19.140625" style="94" customWidth="1"/>
    <col min="8452" max="8452" width="17.5703125" style="94" customWidth="1"/>
    <col min="8453" max="8453" width="14.7109375" style="94" customWidth="1"/>
    <col min="8454" max="8703" width="9.140625" style="94"/>
    <col min="8704" max="8704" width="8.7109375" style="94" customWidth="1"/>
    <col min="8705" max="8705" width="31.5703125" style="94" customWidth="1"/>
    <col min="8706" max="8706" width="13.85546875" style="94" customWidth="1"/>
    <col min="8707" max="8707" width="19.140625" style="94" customWidth="1"/>
    <col min="8708" max="8708" width="17.5703125" style="94" customWidth="1"/>
    <col min="8709" max="8709" width="14.7109375" style="94" customWidth="1"/>
    <col min="8710" max="8959" width="9.140625" style="94"/>
    <col min="8960" max="8960" width="8.7109375" style="94" customWidth="1"/>
    <col min="8961" max="8961" width="31.5703125" style="94" customWidth="1"/>
    <col min="8962" max="8962" width="13.85546875" style="94" customWidth="1"/>
    <col min="8963" max="8963" width="19.140625" style="94" customWidth="1"/>
    <col min="8964" max="8964" width="17.5703125" style="94" customWidth="1"/>
    <col min="8965" max="8965" width="14.7109375" style="94" customWidth="1"/>
    <col min="8966" max="9215" width="9.140625" style="94"/>
    <col min="9216" max="9216" width="8.7109375" style="94" customWidth="1"/>
    <col min="9217" max="9217" width="31.5703125" style="94" customWidth="1"/>
    <col min="9218" max="9218" width="13.85546875" style="94" customWidth="1"/>
    <col min="9219" max="9219" width="19.140625" style="94" customWidth="1"/>
    <col min="9220" max="9220" width="17.5703125" style="94" customWidth="1"/>
    <col min="9221" max="9221" width="14.7109375" style="94" customWidth="1"/>
    <col min="9222" max="9471" width="9.140625" style="94"/>
    <col min="9472" max="9472" width="8.7109375" style="94" customWidth="1"/>
    <col min="9473" max="9473" width="31.5703125" style="94" customWidth="1"/>
    <col min="9474" max="9474" width="13.85546875" style="94" customWidth="1"/>
    <col min="9475" max="9475" width="19.140625" style="94" customWidth="1"/>
    <col min="9476" max="9476" width="17.5703125" style="94" customWidth="1"/>
    <col min="9477" max="9477" width="14.7109375" style="94" customWidth="1"/>
    <col min="9478" max="9727" width="9.140625" style="94"/>
    <col min="9728" max="9728" width="8.7109375" style="94" customWidth="1"/>
    <col min="9729" max="9729" width="31.5703125" style="94" customWidth="1"/>
    <col min="9730" max="9730" width="13.85546875" style="94" customWidth="1"/>
    <col min="9731" max="9731" width="19.140625" style="94" customWidth="1"/>
    <col min="9732" max="9732" width="17.5703125" style="94" customWidth="1"/>
    <col min="9733" max="9733" width="14.7109375" style="94" customWidth="1"/>
    <col min="9734" max="9983" width="9.140625" style="94"/>
    <col min="9984" max="9984" width="8.7109375" style="94" customWidth="1"/>
    <col min="9985" max="9985" width="31.5703125" style="94" customWidth="1"/>
    <col min="9986" max="9986" width="13.85546875" style="94" customWidth="1"/>
    <col min="9987" max="9987" width="19.140625" style="94" customWidth="1"/>
    <col min="9988" max="9988" width="17.5703125" style="94" customWidth="1"/>
    <col min="9989" max="9989" width="14.7109375" style="94" customWidth="1"/>
    <col min="9990" max="10239" width="9.140625" style="94"/>
    <col min="10240" max="10240" width="8.7109375" style="94" customWidth="1"/>
    <col min="10241" max="10241" width="31.5703125" style="94" customWidth="1"/>
    <col min="10242" max="10242" width="13.85546875" style="94" customWidth="1"/>
    <col min="10243" max="10243" width="19.140625" style="94" customWidth="1"/>
    <col min="10244" max="10244" width="17.5703125" style="94" customWidth="1"/>
    <col min="10245" max="10245" width="14.7109375" style="94" customWidth="1"/>
    <col min="10246" max="10495" width="9.140625" style="94"/>
    <col min="10496" max="10496" width="8.7109375" style="94" customWidth="1"/>
    <col min="10497" max="10497" width="31.5703125" style="94" customWidth="1"/>
    <col min="10498" max="10498" width="13.85546875" style="94" customWidth="1"/>
    <col min="10499" max="10499" width="19.140625" style="94" customWidth="1"/>
    <col min="10500" max="10500" width="17.5703125" style="94" customWidth="1"/>
    <col min="10501" max="10501" width="14.7109375" style="94" customWidth="1"/>
    <col min="10502" max="10751" width="9.140625" style="94"/>
    <col min="10752" max="10752" width="8.7109375" style="94" customWidth="1"/>
    <col min="10753" max="10753" width="31.5703125" style="94" customWidth="1"/>
    <col min="10754" max="10754" width="13.85546875" style="94" customWidth="1"/>
    <col min="10755" max="10755" width="19.140625" style="94" customWidth="1"/>
    <col min="10756" max="10756" width="17.5703125" style="94" customWidth="1"/>
    <col min="10757" max="10757" width="14.7109375" style="94" customWidth="1"/>
    <col min="10758" max="11007" width="9.140625" style="94"/>
    <col min="11008" max="11008" width="8.7109375" style="94" customWidth="1"/>
    <col min="11009" max="11009" width="31.5703125" style="94" customWidth="1"/>
    <col min="11010" max="11010" width="13.85546875" style="94" customWidth="1"/>
    <col min="11011" max="11011" width="19.140625" style="94" customWidth="1"/>
    <col min="11012" max="11012" width="17.5703125" style="94" customWidth="1"/>
    <col min="11013" max="11013" width="14.7109375" style="94" customWidth="1"/>
    <col min="11014" max="11263" width="9.140625" style="94"/>
    <col min="11264" max="11264" width="8.7109375" style="94" customWidth="1"/>
    <col min="11265" max="11265" width="31.5703125" style="94" customWidth="1"/>
    <col min="11266" max="11266" width="13.85546875" style="94" customWidth="1"/>
    <col min="11267" max="11267" width="19.140625" style="94" customWidth="1"/>
    <col min="11268" max="11268" width="17.5703125" style="94" customWidth="1"/>
    <col min="11269" max="11269" width="14.7109375" style="94" customWidth="1"/>
    <col min="11270" max="11519" width="9.140625" style="94"/>
    <col min="11520" max="11520" width="8.7109375" style="94" customWidth="1"/>
    <col min="11521" max="11521" width="31.5703125" style="94" customWidth="1"/>
    <col min="11522" max="11522" width="13.85546875" style="94" customWidth="1"/>
    <col min="11523" max="11523" width="19.140625" style="94" customWidth="1"/>
    <col min="11524" max="11524" width="17.5703125" style="94" customWidth="1"/>
    <col min="11525" max="11525" width="14.7109375" style="94" customWidth="1"/>
    <col min="11526" max="11775" width="9.140625" style="94"/>
    <col min="11776" max="11776" width="8.7109375" style="94" customWidth="1"/>
    <col min="11777" max="11777" width="31.5703125" style="94" customWidth="1"/>
    <col min="11778" max="11778" width="13.85546875" style="94" customWidth="1"/>
    <col min="11779" max="11779" width="19.140625" style="94" customWidth="1"/>
    <col min="11780" max="11780" width="17.5703125" style="94" customWidth="1"/>
    <col min="11781" max="11781" width="14.7109375" style="94" customWidth="1"/>
    <col min="11782" max="12031" width="9.140625" style="94"/>
    <col min="12032" max="12032" width="8.7109375" style="94" customWidth="1"/>
    <col min="12033" max="12033" width="31.5703125" style="94" customWidth="1"/>
    <col min="12034" max="12034" width="13.85546875" style="94" customWidth="1"/>
    <col min="12035" max="12035" width="19.140625" style="94" customWidth="1"/>
    <col min="12036" max="12036" width="17.5703125" style="94" customWidth="1"/>
    <col min="12037" max="12037" width="14.7109375" style="94" customWidth="1"/>
    <col min="12038" max="12287" width="9.140625" style="94"/>
    <col min="12288" max="12288" width="8.7109375" style="94" customWidth="1"/>
    <col min="12289" max="12289" width="31.5703125" style="94" customWidth="1"/>
    <col min="12290" max="12290" width="13.85546875" style="94" customWidth="1"/>
    <col min="12291" max="12291" width="19.140625" style="94" customWidth="1"/>
    <col min="12292" max="12292" width="17.5703125" style="94" customWidth="1"/>
    <col min="12293" max="12293" width="14.7109375" style="94" customWidth="1"/>
    <col min="12294" max="12543" width="9.140625" style="94"/>
    <col min="12544" max="12544" width="8.7109375" style="94" customWidth="1"/>
    <col min="12545" max="12545" width="31.5703125" style="94" customWidth="1"/>
    <col min="12546" max="12546" width="13.85546875" style="94" customWidth="1"/>
    <col min="12547" max="12547" width="19.140625" style="94" customWidth="1"/>
    <col min="12548" max="12548" width="17.5703125" style="94" customWidth="1"/>
    <col min="12549" max="12549" width="14.7109375" style="94" customWidth="1"/>
    <col min="12550" max="12799" width="9.140625" style="94"/>
    <col min="12800" max="12800" width="8.7109375" style="94" customWidth="1"/>
    <col min="12801" max="12801" width="31.5703125" style="94" customWidth="1"/>
    <col min="12802" max="12802" width="13.85546875" style="94" customWidth="1"/>
    <col min="12803" max="12803" width="19.140625" style="94" customWidth="1"/>
    <col min="12804" max="12804" width="17.5703125" style="94" customWidth="1"/>
    <col min="12805" max="12805" width="14.7109375" style="94" customWidth="1"/>
    <col min="12806" max="13055" width="9.140625" style="94"/>
    <col min="13056" max="13056" width="8.7109375" style="94" customWidth="1"/>
    <col min="13057" max="13057" width="31.5703125" style="94" customWidth="1"/>
    <col min="13058" max="13058" width="13.85546875" style="94" customWidth="1"/>
    <col min="13059" max="13059" width="19.140625" style="94" customWidth="1"/>
    <col min="13060" max="13060" width="17.5703125" style="94" customWidth="1"/>
    <col min="13061" max="13061" width="14.7109375" style="94" customWidth="1"/>
    <col min="13062" max="13311" width="9.140625" style="94"/>
    <col min="13312" max="13312" width="8.7109375" style="94" customWidth="1"/>
    <col min="13313" max="13313" width="31.5703125" style="94" customWidth="1"/>
    <col min="13314" max="13314" width="13.85546875" style="94" customWidth="1"/>
    <col min="13315" max="13315" width="19.140625" style="94" customWidth="1"/>
    <col min="13316" max="13316" width="17.5703125" style="94" customWidth="1"/>
    <col min="13317" max="13317" width="14.7109375" style="94" customWidth="1"/>
    <col min="13318" max="13567" width="9.140625" style="94"/>
    <col min="13568" max="13568" width="8.7109375" style="94" customWidth="1"/>
    <col min="13569" max="13569" width="31.5703125" style="94" customWidth="1"/>
    <col min="13570" max="13570" width="13.85546875" style="94" customWidth="1"/>
    <col min="13571" max="13571" width="19.140625" style="94" customWidth="1"/>
    <col min="13572" max="13572" width="17.5703125" style="94" customWidth="1"/>
    <col min="13573" max="13573" width="14.7109375" style="94" customWidth="1"/>
    <col min="13574" max="13823" width="9.140625" style="94"/>
    <col min="13824" max="13824" width="8.7109375" style="94" customWidth="1"/>
    <col min="13825" max="13825" width="31.5703125" style="94" customWidth="1"/>
    <col min="13826" max="13826" width="13.85546875" style="94" customWidth="1"/>
    <col min="13827" max="13827" width="19.140625" style="94" customWidth="1"/>
    <col min="13828" max="13828" width="17.5703125" style="94" customWidth="1"/>
    <col min="13829" max="13829" width="14.7109375" style="94" customWidth="1"/>
    <col min="13830" max="14079" width="9.140625" style="94"/>
    <col min="14080" max="14080" width="8.7109375" style="94" customWidth="1"/>
    <col min="14081" max="14081" width="31.5703125" style="94" customWidth="1"/>
    <col min="14082" max="14082" width="13.85546875" style="94" customWidth="1"/>
    <col min="14083" max="14083" width="19.140625" style="94" customWidth="1"/>
    <col min="14084" max="14084" width="17.5703125" style="94" customWidth="1"/>
    <col min="14085" max="14085" width="14.7109375" style="94" customWidth="1"/>
    <col min="14086" max="14335" width="9.140625" style="94"/>
    <col min="14336" max="14336" width="8.7109375" style="94" customWidth="1"/>
    <col min="14337" max="14337" width="31.5703125" style="94" customWidth="1"/>
    <col min="14338" max="14338" width="13.85546875" style="94" customWidth="1"/>
    <col min="14339" max="14339" width="19.140625" style="94" customWidth="1"/>
    <col min="14340" max="14340" width="17.5703125" style="94" customWidth="1"/>
    <col min="14341" max="14341" width="14.7109375" style="94" customWidth="1"/>
    <col min="14342" max="14591" width="9.140625" style="94"/>
    <col min="14592" max="14592" width="8.7109375" style="94" customWidth="1"/>
    <col min="14593" max="14593" width="31.5703125" style="94" customWidth="1"/>
    <col min="14594" max="14594" width="13.85546875" style="94" customWidth="1"/>
    <col min="14595" max="14595" width="19.140625" style="94" customWidth="1"/>
    <col min="14596" max="14596" width="17.5703125" style="94" customWidth="1"/>
    <col min="14597" max="14597" width="14.7109375" style="94" customWidth="1"/>
    <col min="14598" max="14847" width="9.140625" style="94"/>
    <col min="14848" max="14848" width="8.7109375" style="94" customWidth="1"/>
    <col min="14849" max="14849" width="31.5703125" style="94" customWidth="1"/>
    <col min="14850" max="14850" width="13.85546875" style="94" customWidth="1"/>
    <col min="14851" max="14851" width="19.140625" style="94" customWidth="1"/>
    <col min="14852" max="14852" width="17.5703125" style="94" customWidth="1"/>
    <col min="14853" max="14853" width="14.7109375" style="94" customWidth="1"/>
    <col min="14854" max="15103" width="9.140625" style="94"/>
    <col min="15104" max="15104" width="8.7109375" style="94" customWidth="1"/>
    <col min="15105" max="15105" width="31.5703125" style="94" customWidth="1"/>
    <col min="15106" max="15106" width="13.85546875" style="94" customWidth="1"/>
    <col min="15107" max="15107" width="19.140625" style="94" customWidth="1"/>
    <col min="15108" max="15108" width="17.5703125" style="94" customWidth="1"/>
    <col min="15109" max="15109" width="14.7109375" style="94" customWidth="1"/>
    <col min="15110" max="15359" width="9.140625" style="94"/>
    <col min="15360" max="15360" width="8.7109375" style="94" customWidth="1"/>
    <col min="15361" max="15361" width="31.5703125" style="94" customWidth="1"/>
    <col min="15362" max="15362" width="13.85546875" style="94" customWidth="1"/>
    <col min="15363" max="15363" width="19.140625" style="94" customWidth="1"/>
    <col min="15364" max="15364" width="17.5703125" style="94" customWidth="1"/>
    <col min="15365" max="15365" width="14.7109375" style="94" customWidth="1"/>
    <col min="15366" max="15615" width="9.140625" style="94"/>
    <col min="15616" max="15616" width="8.7109375" style="94" customWidth="1"/>
    <col min="15617" max="15617" width="31.5703125" style="94" customWidth="1"/>
    <col min="15618" max="15618" width="13.85546875" style="94" customWidth="1"/>
    <col min="15619" max="15619" width="19.140625" style="94" customWidth="1"/>
    <col min="15620" max="15620" width="17.5703125" style="94" customWidth="1"/>
    <col min="15621" max="15621" width="14.7109375" style="94" customWidth="1"/>
    <col min="15622" max="15871" width="9.140625" style="94"/>
    <col min="15872" max="15872" width="8.7109375" style="94" customWidth="1"/>
    <col min="15873" max="15873" width="31.5703125" style="94" customWidth="1"/>
    <col min="15874" max="15874" width="13.85546875" style="94" customWidth="1"/>
    <col min="15875" max="15875" width="19.140625" style="94" customWidth="1"/>
    <col min="15876" max="15876" width="17.5703125" style="94" customWidth="1"/>
    <col min="15877" max="15877" width="14.7109375" style="94" customWidth="1"/>
    <col min="15878" max="16127" width="9.140625" style="94"/>
    <col min="16128" max="16128" width="8.7109375" style="94" customWidth="1"/>
    <col min="16129" max="16129" width="31.5703125" style="94" customWidth="1"/>
    <col min="16130" max="16130" width="13.85546875" style="94" customWidth="1"/>
    <col min="16131" max="16131" width="19.140625" style="94" customWidth="1"/>
    <col min="16132" max="16132" width="17.5703125" style="94" customWidth="1"/>
    <col min="16133" max="16133" width="14.7109375" style="94" customWidth="1"/>
    <col min="16134" max="16384" width="9.140625" style="94"/>
  </cols>
  <sheetData>
    <row r="1" spans="1:5" ht="23.25" customHeight="1" x14ac:dyDescent="0.25">
      <c r="E1" s="131"/>
    </row>
    <row r="2" spans="1:5" x14ac:dyDescent="0.25">
      <c r="A2" s="94" t="s">
        <v>228</v>
      </c>
    </row>
    <row r="3" spans="1:5" ht="15.75" customHeight="1" x14ac:dyDescent="0.25">
      <c r="B3" s="120" t="s">
        <v>280</v>
      </c>
    </row>
    <row r="4" spans="1:5" x14ac:dyDescent="0.25">
      <c r="B4" s="120" t="s">
        <v>229</v>
      </c>
      <c r="C4" s="134"/>
      <c r="D4" s="120"/>
    </row>
    <row r="5" spans="1:5" x14ac:dyDescent="0.25">
      <c r="B5" s="120" t="s">
        <v>230</v>
      </c>
      <c r="C5" s="134"/>
      <c r="D5" s="120"/>
    </row>
    <row r="6" spans="1:5" ht="26.25" customHeight="1" x14ac:dyDescent="0.25">
      <c r="A6" s="119" t="s">
        <v>231</v>
      </c>
      <c r="E6" s="120" t="s">
        <v>232</v>
      </c>
    </row>
    <row r="8" spans="1:5" ht="28.5" customHeight="1" x14ac:dyDescent="0.25">
      <c r="A8" s="213" t="s">
        <v>281</v>
      </c>
      <c r="B8" s="213"/>
      <c r="C8" s="213"/>
      <c r="D8" s="213"/>
      <c r="E8" s="213"/>
    </row>
    <row r="9" spans="1:5" ht="29.25" customHeight="1" x14ac:dyDescent="0.25">
      <c r="A9" s="213" t="s">
        <v>233</v>
      </c>
      <c r="B9" s="213"/>
      <c r="C9" s="213"/>
      <c r="D9" s="213"/>
      <c r="E9" s="213"/>
    </row>
    <row r="10" spans="1:5" ht="32.25" customHeight="1" x14ac:dyDescent="0.25">
      <c r="A10" s="213" t="s">
        <v>234</v>
      </c>
      <c r="B10" s="213"/>
      <c r="C10" s="213"/>
      <c r="D10" s="213"/>
      <c r="E10" s="213"/>
    </row>
    <row r="11" spans="1:5" ht="30" customHeight="1" x14ac:dyDescent="0.25">
      <c r="A11" s="213" t="s">
        <v>235</v>
      </c>
      <c r="B11" s="213"/>
      <c r="C11" s="213"/>
      <c r="D11" s="213"/>
      <c r="E11" s="213"/>
    </row>
    <row r="12" spans="1:5" ht="29.25" customHeight="1" x14ac:dyDescent="0.25">
      <c r="A12" s="213" t="s">
        <v>236</v>
      </c>
      <c r="B12" s="213"/>
      <c r="C12" s="213"/>
      <c r="D12" s="213"/>
      <c r="E12" s="213"/>
    </row>
    <row r="13" spans="1:5" ht="28.5" customHeight="1" x14ac:dyDescent="0.25">
      <c r="A13" s="213" t="s">
        <v>237</v>
      </c>
      <c r="B13" s="213"/>
      <c r="C13" s="213"/>
      <c r="D13" s="213"/>
      <c r="E13" s="213"/>
    </row>
    <row r="14" spans="1:5" ht="15.75" customHeight="1" x14ac:dyDescent="0.25"/>
    <row r="15" spans="1:5" ht="150" x14ac:dyDescent="0.25">
      <c r="A15" s="123" t="s">
        <v>2</v>
      </c>
      <c r="B15" s="124" t="s">
        <v>239</v>
      </c>
      <c r="C15" s="124" t="s">
        <v>0</v>
      </c>
      <c r="D15" s="124" t="s">
        <v>238</v>
      </c>
      <c r="E15" s="124" t="s">
        <v>1</v>
      </c>
    </row>
    <row r="16" spans="1:5" s="103" customFormat="1" ht="14.25" x14ac:dyDescent="0.2">
      <c r="A16" s="126" t="s">
        <v>8</v>
      </c>
      <c r="B16" s="132"/>
      <c r="C16" s="132"/>
      <c r="D16" s="132"/>
      <c r="E16" s="132"/>
    </row>
    <row r="17" spans="1:5" x14ac:dyDescent="0.25">
      <c r="A17" s="125" t="s">
        <v>52</v>
      </c>
      <c r="B17" s="128" t="s">
        <v>21</v>
      </c>
      <c r="C17" s="124" t="s">
        <v>11</v>
      </c>
      <c r="D17" s="128">
        <v>0.13</v>
      </c>
      <c r="E17" s="128">
        <v>4193.12</v>
      </c>
    </row>
    <row r="18" spans="1:5" s="103" customFormat="1" ht="28.5" x14ac:dyDescent="0.2">
      <c r="A18" s="126" t="s">
        <v>240</v>
      </c>
      <c r="B18" s="132"/>
      <c r="C18" s="132"/>
      <c r="D18" s="132"/>
      <c r="E18" s="132"/>
    </row>
    <row r="19" spans="1:5" x14ac:dyDescent="0.25">
      <c r="A19" s="125" t="s">
        <v>241</v>
      </c>
      <c r="B19" s="128">
        <v>1</v>
      </c>
      <c r="C19" s="124" t="s">
        <v>13</v>
      </c>
      <c r="D19" s="128">
        <f>E19/B19</f>
        <v>3555.85</v>
      </c>
      <c r="E19" s="128">
        <v>3555.85</v>
      </c>
    </row>
    <row r="20" spans="1:5" ht="30" x14ac:dyDescent="0.25">
      <c r="A20" s="125" t="s">
        <v>242</v>
      </c>
      <c r="B20" s="128" t="s">
        <v>224</v>
      </c>
      <c r="C20" s="124" t="s">
        <v>12</v>
      </c>
      <c r="D20" s="128">
        <f>E20</f>
        <v>163531.84</v>
      </c>
      <c r="E20" s="128">
        <v>163531.84</v>
      </c>
    </row>
    <row r="21" spans="1:5" x14ac:dyDescent="0.25">
      <c r="A21" s="125" t="s">
        <v>243</v>
      </c>
      <c r="B21" s="128" t="s">
        <v>224</v>
      </c>
      <c r="C21" s="124" t="s">
        <v>12</v>
      </c>
      <c r="D21" s="128">
        <f t="shared" ref="D21:D29" si="0">E21</f>
        <v>1881.67</v>
      </c>
      <c r="E21" s="128">
        <v>1881.67</v>
      </c>
    </row>
    <row r="22" spans="1:5" ht="30" x14ac:dyDescent="0.25">
      <c r="A22" s="125" t="s">
        <v>244</v>
      </c>
      <c r="B22" s="128" t="s">
        <v>22</v>
      </c>
      <c r="C22" s="124" t="s">
        <v>11</v>
      </c>
      <c r="D22" s="128">
        <f t="shared" si="0"/>
        <v>1468.56</v>
      </c>
      <c r="E22" s="128">
        <v>1468.56</v>
      </c>
    </row>
    <row r="23" spans="1:5" s="103" customFormat="1" x14ac:dyDescent="0.2">
      <c r="A23" s="126" t="s">
        <v>173</v>
      </c>
      <c r="B23" s="132"/>
      <c r="C23" s="132"/>
      <c r="D23" s="128"/>
      <c r="E23" s="132"/>
    </row>
    <row r="24" spans="1:5" x14ac:dyDescent="0.25">
      <c r="A24" s="125" t="s">
        <v>174</v>
      </c>
      <c r="B24" s="128" t="s">
        <v>22</v>
      </c>
      <c r="C24" s="124" t="s">
        <v>13</v>
      </c>
      <c r="D24" s="128">
        <f t="shared" si="0"/>
        <v>100</v>
      </c>
      <c r="E24" s="128">
        <v>100</v>
      </c>
    </row>
    <row r="25" spans="1:5" s="103" customFormat="1" ht="28.5" x14ac:dyDescent="0.2">
      <c r="A25" s="126" t="s">
        <v>93</v>
      </c>
      <c r="B25" s="132"/>
      <c r="C25" s="132"/>
      <c r="D25" s="128"/>
      <c r="E25" s="132"/>
    </row>
    <row r="26" spans="1:5" ht="30" x14ac:dyDescent="0.25">
      <c r="A26" s="125" t="s">
        <v>175</v>
      </c>
      <c r="B26" s="128" t="s">
        <v>22</v>
      </c>
      <c r="C26" s="124" t="s">
        <v>11</v>
      </c>
      <c r="D26" s="128">
        <f t="shared" si="0"/>
        <v>19780.84</v>
      </c>
      <c r="E26" s="128">
        <v>19780.84</v>
      </c>
    </row>
    <row r="27" spans="1:5" s="103" customFormat="1" x14ac:dyDescent="0.2">
      <c r="A27" s="126" t="s">
        <v>176</v>
      </c>
      <c r="B27" s="132"/>
      <c r="C27" s="132"/>
      <c r="D27" s="128"/>
      <c r="E27" s="132"/>
    </row>
    <row r="28" spans="1:5" x14ac:dyDescent="0.25">
      <c r="A28" s="125" t="s">
        <v>245</v>
      </c>
      <c r="B28" s="128" t="s">
        <v>222</v>
      </c>
      <c r="C28" s="124" t="s">
        <v>11</v>
      </c>
      <c r="D28" s="128">
        <f t="shared" si="0"/>
        <v>20700</v>
      </c>
      <c r="E28" s="128">
        <v>20700</v>
      </c>
    </row>
    <row r="29" spans="1:5" x14ac:dyDescent="0.25">
      <c r="A29" s="125" t="s">
        <v>177</v>
      </c>
      <c r="B29" s="128" t="s">
        <v>222</v>
      </c>
      <c r="C29" s="124" t="s">
        <v>246</v>
      </c>
      <c r="D29" s="128">
        <f t="shared" si="0"/>
        <v>10200</v>
      </c>
      <c r="E29" s="128">
        <v>10200</v>
      </c>
    </row>
    <row r="30" spans="1:5" s="103" customFormat="1" ht="28.5" x14ac:dyDescent="0.2">
      <c r="A30" s="126" t="s">
        <v>247</v>
      </c>
      <c r="B30" s="132"/>
      <c r="C30" s="132"/>
      <c r="D30" s="129"/>
      <c r="E30" s="132"/>
    </row>
    <row r="31" spans="1:5" x14ac:dyDescent="0.25">
      <c r="A31" s="125" t="s">
        <v>248</v>
      </c>
      <c r="B31" s="128">
        <v>1</v>
      </c>
      <c r="C31" s="124" t="s">
        <v>13</v>
      </c>
      <c r="D31" s="128">
        <f t="shared" ref="D31:D78" si="1">E31/B31</f>
        <v>7678.85</v>
      </c>
      <c r="E31" s="128">
        <v>7678.85</v>
      </c>
    </row>
    <row r="32" spans="1:5" x14ac:dyDescent="0.25">
      <c r="A32" s="125" t="s">
        <v>249</v>
      </c>
      <c r="B32" s="128">
        <v>1</v>
      </c>
      <c r="C32" s="124" t="s">
        <v>13</v>
      </c>
      <c r="D32" s="128">
        <f t="shared" si="1"/>
        <v>864.75</v>
      </c>
      <c r="E32" s="128">
        <v>864.75</v>
      </c>
    </row>
    <row r="33" spans="1:5" x14ac:dyDescent="0.25">
      <c r="A33" s="125" t="s">
        <v>250</v>
      </c>
      <c r="B33" s="128">
        <v>4</v>
      </c>
      <c r="C33" s="124" t="s">
        <v>92</v>
      </c>
      <c r="D33" s="128">
        <f t="shared" si="1"/>
        <v>491.42</v>
      </c>
      <c r="E33" s="128">
        <v>1965.68</v>
      </c>
    </row>
    <row r="34" spans="1:5" ht="30" x14ac:dyDescent="0.25">
      <c r="A34" s="125" t="s">
        <v>251</v>
      </c>
      <c r="B34" s="128">
        <v>1</v>
      </c>
      <c r="C34" s="124" t="s">
        <v>13</v>
      </c>
      <c r="D34" s="128">
        <f t="shared" si="1"/>
        <v>303.61</v>
      </c>
      <c r="E34" s="128">
        <v>303.61</v>
      </c>
    </row>
    <row r="35" spans="1:5" ht="30" x14ac:dyDescent="0.25">
      <c r="A35" s="125" t="s">
        <v>135</v>
      </c>
      <c r="B35" s="128">
        <v>2</v>
      </c>
      <c r="C35" s="124" t="s">
        <v>82</v>
      </c>
      <c r="D35" s="128">
        <f t="shared" si="1"/>
        <v>1102.7249999999999</v>
      </c>
      <c r="E35" s="128">
        <v>2205.4499999999998</v>
      </c>
    </row>
    <row r="36" spans="1:5" x14ac:dyDescent="0.25">
      <c r="A36" s="125" t="s">
        <v>73</v>
      </c>
      <c r="B36" s="128">
        <v>3</v>
      </c>
      <c r="C36" s="124" t="s">
        <v>74</v>
      </c>
      <c r="D36" s="128">
        <f t="shared" si="1"/>
        <v>90.856666666666669</v>
      </c>
      <c r="E36" s="128">
        <v>272.57</v>
      </c>
    </row>
    <row r="37" spans="1:5" x14ac:dyDescent="0.25">
      <c r="A37" s="125" t="s">
        <v>111</v>
      </c>
      <c r="B37" s="128">
        <v>1</v>
      </c>
      <c r="C37" s="124" t="s">
        <v>15</v>
      </c>
      <c r="D37" s="128">
        <f t="shared" si="1"/>
        <v>812.33</v>
      </c>
      <c r="E37" s="128">
        <v>812.33</v>
      </c>
    </row>
    <row r="38" spans="1:5" ht="30" x14ac:dyDescent="0.25">
      <c r="A38" s="125" t="s">
        <v>252</v>
      </c>
      <c r="B38" s="128">
        <v>1</v>
      </c>
      <c r="C38" s="124" t="s">
        <v>13</v>
      </c>
      <c r="D38" s="128">
        <f t="shared" si="1"/>
        <v>150.94</v>
      </c>
      <c r="E38" s="128">
        <v>150.94</v>
      </c>
    </row>
    <row r="39" spans="1:5" ht="30" x14ac:dyDescent="0.25">
      <c r="A39" s="125" t="s">
        <v>253</v>
      </c>
      <c r="B39" s="128">
        <v>0.1</v>
      </c>
      <c r="C39" s="124" t="s">
        <v>16</v>
      </c>
      <c r="D39" s="128">
        <f t="shared" si="1"/>
        <v>3637.6</v>
      </c>
      <c r="E39" s="128">
        <v>363.76</v>
      </c>
    </row>
    <row r="40" spans="1:5" ht="30" x14ac:dyDescent="0.25">
      <c r="A40" s="125" t="s">
        <v>126</v>
      </c>
      <c r="B40" s="128">
        <v>0.1</v>
      </c>
      <c r="C40" s="124" t="s">
        <v>16</v>
      </c>
      <c r="D40" s="128">
        <f t="shared" si="1"/>
        <v>1791.3</v>
      </c>
      <c r="E40" s="128">
        <v>179.13</v>
      </c>
    </row>
    <row r="41" spans="1:5" x14ac:dyDescent="0.25">
      <c r="A41" s="125" t="s">
        <v>69</v>
      </c>
      <c r="B41" s="128">
        <v>0.19</v>
      </c>
      <c r="C41" s="124" t="s">
        <v>70</v>
      </c>
      <c r="D41" s="128">
        <f t="shared" si="1"/>
        <v>27214.36842105263</v>
      </c>
      <c r="E41" s="128">
        <v>5170.7299999999996</v>
      </c>
    </row>
    <row r="42" spans="1:5" ht="30" x14ac:dyDescent="0.25">
      <c r="A42" s="125" t="s">
        <v>56</v>
      </c>
      <c r="B42" s="128">
        <v>3.222</v>
      </c>
      <c r="C42" s="124" t="s">
        <v>16</v>
      </c>
      <c r="D42" s="128">
        <f t="shared" si="1"/>
        <v>1805.2296710117939</v>
      </c>
      <c r="E42" s="128">
        <v>5816.45</v>
      </c>
    </row>
    <row r="43" spans="1:5" ht="30" x14ac:dyDescent="0.25">
      <c r="A43" s="125" t="s">
        <v>58</v>
      </c>
      <c r="B43" s="128">
        <v>1</v>
      </c>
      <c r="C43" s="124" t="s">
        <v>14</v>
      </c>
      <c r="D43" s="128">
        <f t="shared" si="1"/>
        <v>549.39</v>
      </c>
      <c r="E43" s="128">
        <v>549.39</v>
      </c>
    </row>
    <row r="44" spans="1:5" x14ac:dyDescent="0.25">
      <c r="A44" s="125" t="s">
        <v>85</v>
      </c>
      <c r="B44" s="128">
        <v>0.2</v>
      </c>
      <c r="C44" s="124" t="s">
        <v>15</v>
      </c>
      <c r="D44" s="128">
        <f t="shared" si="1"/>
        <v>15865.050000000001</v>
      </c>
      <c r="E44" s="128">
        <v>3173.01</v>
      </c>
    </row>
    <row r="45" spans="1:5" ht="30" x14ac:dyDescent="0.25">
      <c r="A45" s="125" t="s">
        <v>59</v>
      </c>
      <c r="B45" s="128">
        <v>4</v>
      </c>
      <c r="C45" s="124" t="s">
        <v>18</v>
      </c>
      <c r="D45" s="128">
        <f t="shared" si="1"/>
        <v>225.345</v>
      </c>
      <c r="E45" s="128">
        <v>901.38</v>
      </c>
    </row>
    <row r="46" spans="1:5" x14ac:dyDescent="0.25">
      <c r="A46" s="125" t="s">
        <v>254</v>
      </c>
      <c r="B46" s="128">
        <v>1</v>
      </c>
      <c r="C46" s="124" t="s">
        <v>14</v>
      </c>
      <c r="D46" s="128">
        <f t="shared" si="1"/>
        <v>1373.77</v>
      </c>
      <c r="E46" s="128">
        <v>1373.77</v>
      </c>
    </row>
    <row r="47" spans="1:5" x14ac:dyDescent="0.25">
      <c r="A47" s="125" t="s">
        <v>75</v>
      </c>
      <c r="B47" s="128">
        <v>3</v>
      </c>
      <c r="C47" s="124" t="s">
        <v>74</v>
      </c>
      <c r="D47" s="128">
        <f t="shared" si="1"/>
        <v>72.973333333333329</v>
      </c>
      <c r="E47" s="128">
        <v>218.92</v>
      </c>
    </row>
    <row r="48" spans="1:5" ht="30" x14ac:dyDescent="0.25">
      <c r="A48" s="125" t="s">
        <v>255</v>
      </c>
      <c r="B48" s="128">
        <v>1</v>
      </c>
      <c r="C48" s="124" t="s">
        <v>100</v>
      </c>
      <c r="D48" s="128">
        <f t="shared" si="1"/>
        <v>355.5</v>
      </c>
      <c r="E48" s="128">
        <v>355.5</v>
      </c>
    </row>
    <row r="49" spans="1:5" x14ac:dyDescent="0.25">
      <c r="A49" s="125" t="s">
        <v>256</v>
      </c>
      <c r="B49" s="128">
        <v>1</v>
      </c>
      <c r="C49" s="124" t="s">
        <v>13</v>
      </c>
      <c r="D49" s="128">
        <f t="shared" si="1"/>
        <v>7308.67</v>
      </c>
      <c r="E49" s="128">
        <v>7308.67</v>
      </c>
    </row>
    <row r="50" spans="1:5" x14ac:dyDescent="0.25">
      <c r="A50" s="125" t="s">
        <v>181</v>
      </c>
      <c r="B50" s="128">
        <v>1</v>
      </c>
      <c r="C50" s="124" t="s">
        <v>14</v>
      </c>
      <c r="D50" s="128">
        <f t="shared" si="1"/>
        <v>8476.82</v>
      </c>
      <c r="E50" s="128">
        <v>8476.82</v>
      </c>
    </row>
    <row r="51" spans="1:5" x14ac:dyDescent="0.25">
      <c r="A51" s="125" t="s">
        <v>257</v>
      </c>
      <c r="B51" s="128">
        <v>1</v>
      </c>
      <c r="C51" s="124" t="s">
        <v>74</v>
      </c>
      <c r="D51" s="128">
        <f t="shared" si="1"/>
        <v>1679.59</v>
      </c>
      <c r="E51" s="128">
        <v>1679.59</v>
      </c>
    </row>
    <row r="52" spans="1:5" ht="30" x14ac:dyDescent="0.25">
      <c r="A52" s="125" t="s">
        <v>258</v>
      </c>
      <c r="B52" s="128">
        <v>1</v>
      </c>
      <c r="C52" s="124" t="s">
        <v>19</v>
      </c>
      <c r="D52" s="128">
        <f t="shared" si="1"/>
        <v>716.63</v>
      </c>
      <c r="E52" s="128">
        <v>716.63</v>
      </c>
    </row>
    <row r="53" spans="1:5" ht="30" x14ac:dyDescent="0.25">
      <c r="A53" s="125" t="s">
        <v>259</v>
      </c>
      <c r="B53" s="128">
        <v>1</v>
      </c>
      <c r="C53" s="124" t="s">
        <v>19</v>
      </c>
      <c r="D53" s="128">
        <f t="shared" si="1"/>
        <v>604.44000000000005</v>
      </c>
      <c r="E53" s="128">
        <v>604.44000000000005</v>
      </c>
    </row>
    <row r="54" spans="1:5" x14ac:dyDescent="0.25">
      <c r="A54" s="125" t="s">
        <v>61</v>
      </c>
      <c r="B54" s="128">
        <v>32</v>
      </c>
      <c r="C54" s="124" t="s">
        <v>19</v>
      </c>
      <c r="D54" s="128">
        <f t="shared" si="1"/>
        <v>271.37312500000002</v>
      </c>
      <c r="E54" s="128">
        <v>8683.94</v>
      </c>
    </row>
    <row r="55" spans="1:5" s="103" customFormat="1" ht="28.5" x14ac:dyDescent="0.2">
      <c r="A55" s="126" t="s">
        <v>260</v>
      </c>
      <c r="B55" s="132"/>
      <c r="C55" s="132"/>
      <c r="D55" s="129"/>
      <c r="E55" s="132"/>
    </row>
    <row r="56" spans="1:5" x14ac:dyDescent="0.25">
      <c r="A56" s="125" t="s">
        <v>209</v>
      </c>
      <c r="B56" s="128">
        <v>2</v>
      </c>
      <c r="C56" s="124" t="s">
        <v>117</v>
      </c>
      <c r="D56" s="128">
        <f t="shared" si="1"/>
        <v>277.79500000000002</v>
      </c>
      <c r="E56" s="128">
        <v>555.59</v>
      </c>
    </row>
    <row r="57" spans="1:5" x14ac:dyDescent="0.25">
      <c r="A57" s="125" t="s">
        <v>86</v>
      </c>
      <c r="B57" s="128">
        <v>0.4</v>
      </c>
      <c r="C57" s="124" t="s">
        <v>17</v>
      </c>
      <c r="D57" s="128">
        <f t="shared" si="1"/>
        <v>4115.125</v>
      </c>
      <c r="E57" s="128">
        <v>1646.05</v>
      </c>
    </row>
    <row r="58" spans="1:5" ht="30" x14ac:dyDescent="0.25">
      <c r="A58" s="125" t="s">
        <v>261</v>
      </c>
      <c r="B58" s="128">
        <v>0.12</v>
      </c>
      <c r="C58" s="124" t="s">
        <v>124</v>
      </c>
      <c r="D58" s="128">
        <f t="shared" si="1"/>
        <v>17369.000000000004</v>
      </c>
      <c r="E58" s="128">
        <v>2084.2800000000002</v>
      </c>
    </row>
    <row r="59" spans="1:5" ht="30" x14ac:dyDescent="0.25">
      <c r="A59" s="125" t="s">
        <v>262</v>
      </c>
      <c r="B59" s="128">
        <v>8.9999999999999993E-3</v>
      </c>
      <c r="C59" s="124" t="s">
        <v>102</v>
      </c>
      <c r="D59" s="128">
        <f t="shared" si="1"/>
        <v>114602.22222222223</v>
      </c>
      <c r="E59" s="128">
        <v>1031.42</v>
      </c>
    </row>
    <row r="60" spans="1:5" ht="30" x14ac:dyDescent="0.25">
      <c r="A60" s="125" t="s">
        <v>138</v>
      </c>
      <c r="B60" s="128">
        <v>3.3000000000000002E-2</v>
      </c>
      <c r="C60" s="124" t="s">
        <v>15</v>
      </c>
      <c r="D60" s="128">
        <f t="shared" si="1"/>
        <v>50024.84848484848</v>
      </c>
      <c r="E60" s="128">
        <v>1650.82</v>
      </c>
    </row>
    <row r="61" spans="1:5" x14ac:dyDescent="0.25">
      <c r="A61" s="125" t="s">
        <v>263</v>
      </c>
      <c r="B61" s="128">
        <v>0.04</v>
      </c>
      <c r="C61" s="124" t="s">
        <v>17</v>
      </c>
      <c r="D61" s="128">
        <f t="shared" si="1"/>
        <v>123206.99999999999</v>
      </c>
      <c r="E61" s="128">
        <v>4928.28</v>
      </c>
    </row>
    <row r="62" spans="1:5" x14ac:dyDescent="0.25">
      <c r="A62" s="125" t="s">
        <v>264</v>
      </c>
      <c r="B62" s="128">
        <v>0.03</v>
      </c>
      <c r="C62" s="124" t="s">
        <v>17</v>
      </c>
      <c r="D62" s="128">
        <f t="shared" si="1"/>
        <v>45952.666666666664</v>
      </c>
      <c r="E62" s="128">
        <v>1378.58</v>
      </c>
    </row>
    <row r="63" spans="1:5" x14ac:dyDescent="0.25">
      <c r="A63" s="125" t="s">
        <v>265</v>
      </c>
      <c r="B63" s="128">
        <v>0.01</v>
      </c>
      <c r="C63" s="124" t="s">
        <v>15</v>
      </c>
      <c r="D63" s="128">
        <f t="shared" si="1"/>
        <v>50875</v>
      </c>
      <c r="E63" s="128">
        <v>508.75</v>
      </c>
    </row>
    <row r="64" spans="1:5" x14ac:dyDescent="0.25">
      <c r="A64" s="125" t="s">
        <v>266</v>
      </c>
      <c r="B64" s="128">
        <v>1</v>
      </c>
      <c r="C64" s="124" t="s">
        <v>13</v>
      </c>
      <c r="D64" s="128">
        <f t="shared" si="1"/>
        <v>1771.61</v>
      </c>
      <c r="E64" s="128">
        <v>1771.61</v>
      </c>
    </row>
    <row r="65" spans="1:5" x14ac:dyDescent="0.25">
      <c r="A65" s="125" t="s">
        <v>122</v>
      </c>
      <c r="B65" s="128">
        <v>0.01</v>
      </c>
      <c r="C65" s="124" t="s">
        <v>70</v>
      </c>
      <c r="D65" s="128">
        <f t="shared" si="1"/>
        <v>27498</v>
      </c>
      <c r="E65" s="128">
        <v>274.98</v>
      </c>
    </row>
    <row r="66" spans="1:5" ht="30" x14ac:dyDescent="0.25">
      <c r="A66" s="125" t="s">
        <v>62</v>
      </c>
      <c r="B66" s="128">
        <v>1.61</v>
      </c>
      <c r="C66" s="124" t="s">
        <v>16</v>
      </c>
      <c r="D66" s="128">
        <f t="shared" si="1"/>
        <v>1849.8633540372671</v>
      </c>
      <c r="E66" s="128">
        <v>2978.28</v>
      </c>
    </row>
    <row r="67" spans="1:5" ht="30" x14ac:dyDescent="0.25">
      <c r="A67" s="125" t="s">
        <v>188</v>
      </c>
      <c r="B67" s="128">
        <v>1.6120000000000001</v>
      </c>
      <c r="C67" s="124" t="s">
        <v>16</v>
      </c>
      <c r="D67" s="128">
        <f t="shared" si="1"/>
        <v>1834.2059553349873</v>
      </c>
      <c r="E67" s="128">
        <v>2956.74</v>
      </c>
    </row>
    <row r="68" spans="1:5" ht="30" x14ac:dyDescent="0.25">
      <c r="A68" s="125" t="s">
        <v>267</v>
      </c>
      <c r="B68" s="128">
        <v>126</v>
      </c>
      <c r="C68" s="124" t="s">
        <v>268</v>
      </c>
      <c r="D68" s="128">
        <f t="shared" si="1"/>
        <v>73.006190476190483</v>
      </c>
      <c r="E68" s="128">
        <v>9198.7800000000007</v>
      </c>
    </row>
    <row r="69" spans="1:5" ht="30" x14ac:dyDescent="0.25">
      <c r="A69" s="125" t="s">
        <v>101</v>
      </c>
      <c r="B69" s="128">
        <v>140</v>
      </c>
      <c r="C69" s="124" t="s">
        <v>92</v>
      </c>
      <c r="D69" s="128">
        <f t="shared" si="1"/>
        <v>52.49885714285714</v>
      </c>
      <c r="E69" s="128">
        <v>7349.84</v>
      </c>
    </row>
    <row r="70" spans="1:5" x14ac:dyDescent="0.25">
      <c r="A70" s="125" t="s">
        <v>269</v>
      </c>
      <c r="B70" s="128">
        <v>4</v>
      </c>
      <c r="C70" s="124" t="s">
        <v>110</v>
      </c>
      <c r="D70" s="128">
        <f t="shared" si="1"/>
        <v>213.33500000000001</v>
      </c>
      <c r="E70" s="128">
        <v>853.34</v>
      </c>
    </row>
    <row r="71" spans="1:5" x14ac:dyDescent="0.25">
      <c r="A71" s="125" t="s">
        <v>270</v>
      </c>
      <c r="B71" s="128">
        <v>2.4E-2</v>
      </c>
      <c r="C71" s="124" t="s">
        <v>15</v>
      </c>
      <c r="D71" s="128">
        <f t="shared" si="1"/>
        <v>125876.25</v>
      </c>
      <c r="E71" s="128">
        <v>3021.03</v>
      </c>
    </row>
    <row r="72" spans="1:5" ht="30" x14ac:dyDescent="0.25">
      <c r="A72" s="125" t="s">
        <v>194</v>
      </c>
      <c r="B72" s="128" t="s">
        <v>282</v>
      </c>
      <c r="C72" s="124" t="s">
        <v>16</v>
      </c>
      <c r="D72" s="128">
        <f>E72</f>
        <v>2744.94</v>
      </c>
      <c r="E72" s="128">
        <v>2744.94</v>
      </c>
    </row>
    <row r="73" spans="1:5" x14ac:dyDescent="0.25">
      <c r="A73" s="125" t="s">
        <v>271</v>
      </c>
      <c r="B73" s="128">
        <v>11</v>
      </c>
      <c r="C73" s="124" t="s">
        <v>272</v>
      </c>
      <c r="D73" s="128">
        <f t="shared" si="1"/>
        <v>239.54181818181817</v>
      </c>
      <c r="E73" s="128">
        <v>2634.96</v>
      </c>
    </row>
    <row r="74" spans="1:5" ht="30" x14ac:dyDescent="0.25">
      <c r="A74" s="125" t="s">
        <v>273</v>
      </c>
      <c r="B74" s="128">
        <v>0.2</v>
      </c>
      <c r="C74" s="124" t="s">
        <v>16</v>
      </c>
      <c r="D74" s="128">
        <f t="shared" si="1"/>
        <v>1926.2</v>
      </c>
      <c r="E74" s="128">
        <v>385.24</v>
      </c>
    </row>
    <row r="75" spans="1:5" x14ac:dyDescent="0.25">
      <c r="A75" s="125" t="s">
        <v>274</v>
      </c>
      <c r="B75" s="128">
        <v>0.06</v>
      </c>
      <c r="C75" s="124" t="s">
        <v>16</v>
      </c>
      <c r="D75" s="128">
        <f t="shared" si="1"/>
        <v>1924.5</v>
      </c>
      <c r="E75" s="128">
        <v>115.47</v>
      </c>
    </row>
    <row r="76" spans="1:5" ht="30" x14ac:dyDescent="0.25">
      <c r="A76" s="125" t="s">
        <v>195</v>
      </c>
      <c r="B76" s="128">
        <v>0.02</v>
      </c>
      <c r="C76" s="124" t="s">
        <v>114</v>
      </c>
      <c r="D76" s="128">
        <f t="shared" si="1"/>
        <v>34027</v>
      </c>
      <c r="E76" s="128">
        <v>680.54</v>
      </c>
    </row>
    <row r="77" spans="1:5" ht="30" x14ac:dyDescent="0.25">
      <c r="A77" s="125" t="s">
        <v>198</v>
      </c>
      <c r="B77" s="128">
        <v>8.0000000000000002E-3</v>
      </c>
      <c r="C77" s="124" t="s">
        <v>102</v>
      </c>
      <c r="D77" s="128">
        <f t="shared" si="1"/>
        <v>144693.75</v>
      </c>
      <c r="E77" s="128">
        <v>1157.55</v>
      </c>
    </row>
    <row r="78" spans="1:5" ht="30" x14ac:dyDescent="0.25">
      <c r="A78" s="125" t="s">
        <v>200</v>
      </c>
      <c r="B78" s="128">
        <v>2.5000000000000001E-2</v>
      </c>
      <c r="C78" s="124" t="s">
        <v>201</v>
      </c>
      <c r="D78" s="128">
        <f t="shared" si="1"/>
        <v>46252.799999999996</v>
      </c>
      <c r="E78" s="128">
        <v>1156.32</v>
      </c>
    </row>
    <row r="79" spans="1:5" s="103" customFormat="1" ht="28.5" x14ac:dyDescent="0.2">
      <c r="A79" s="126" t="s">
        <v>77</v>
      </c>
      <c r="B79" s="132"/>
      <c r="C79" s="132"/>
      <c r="D79" s="132"/>
      <c r="E79" s="132"/>
    </row>
    <row r="80" spans="1:5" ht="30" x14ac:dyDescent="0.25">
      <c r="A80" s="125" t="s">
        <v>78</v>
      </c>
      <c r="B80" s="128" t="s">
        <v>222</v>
      </c>
      <c r="C80" s="124" t="s">
        <v>11</v>
      </c>
      <c r="D80" s="128">
        <f>E80</f>
        <v>7771.68</v>
      </c>
      <c r="E80" s="128">
        <v>7771.68</v>
      </c>
    </row>
    <row r="81" spans="1:5" s="103" customFormat="1" ht="14.25" x14ac:dyDescent="0.2">
      <c r="A81" s="126" t="s">
        <v>87</v>
      </c>
      <c r="B81" s="132"/>
      <c r="C81" s="132"/>
      <c r="D81" s="132"/>
      <c r="E81" s="132"/>
    </row>
    <row r="82" spans="1:5" x14ac:dyDescent="0.25">
      <c r="A82" s="125" t="s">
        <v>89</v>
      </c>
      <c r="B82" s="128" t="s">
        <v>222</v>
      </c>
      <c r="C82" s="124" t="s">
        <v>11</v>
      </c>
      <c r="D82" s="128">
        <f>E82</f>
        <v>21600</v>
      </c>
      <c r="E82" s="128">
        <v>21600</v>
      </c>
    </row>
    <row r="83" spans="1:5" s="103" customFormat="1" ht="28.5" x14ac:dyDescent="0.2">
      <c r="A83" s="126" t="s">
        <v>108</v>
      </c>
      <c r="B83" s="132"/>
      <c r="C83" s="132"/>
      <c r="D83" s="132"/>
      <c r="E83" s="132"/>
    </row>
    <row r="84" spans="1:5" x14ac:dyDescent="0.25">
      <c r="A84" s="125" t="s">
        <v>119</v>
      </c>
      <c r="B84" s="128" t="s">
        <v>22</v>
      </c>
      <c r="C84" s="124" t="s">
        <v>11</v>
      </c>
      <c r="D84" s="128">
        <f>E84</f>
        <v>4181.83</v>
      </c>
      <c r="E84" s="128">
        <v>4181.83</v>
      </c>
    </row>
    <row r="85" spans="1:5" s="1" customFormat="1" ht="14.25" x14ac:dyDescent="0.2">
      <c r="A85" s="37" t="s">
        <v>10</v>
      </c>
      <c r="B85" s="38"/>
      <c r="C85" s="38"/>
      <c r="D85" s="39"/>
      <c r="E85" s="40"/>
    </row>
    <row r="86" spans="1:5" s="1" customFormat="1" x14ac:dyDescent="0.2">
      <c r="A86" s="41" t="s">
        <v>65</v>
      </c>
      <c r="B86" s="42" t="s">
        <v>21</v>
      </c>
      <c r="C86" s="135" t="s">
        <v>11</v>
      </c>
      <c r="D86" s="43">
        <f>E86</f>
        <v>36985.509000000027</v>
      </c>
      <c r="E86" s="44">
        <f>SUM(E17:E84)*10%</f>
        <v>36985.509000000027</v>
      </c>
    </row>
    <row r="87" spans="1:5" s="103" customFormat="1" ht="14.25" x14ac:dyDescent="0.2">
      <c r="A87" s="127" t="s">
        <v>24</v>
      </c>
      <c r="B87" s="129"/>
      <c r="C87" s="136"/>
      <c r="D87" s="133"/>
      <c r="E87" s="129">
        <f>SUM(E16:E86)</f>
        <v>406840.59900000028</v>
      </c>
    </row>
    <row r="90" spans="1:5" ht="39.75" customHeight="1" x14ac:dyDescent="0.25">
      <c r="A90" s="213" t="s">
        <v>283</v>
      </c>
      <c r="B90" s="213"/>
      <c r="C90" s="213"/>
      <c r="D90" s="213"/>
      <c r="E90" s="213"/>
    </row>
    <row r="91" spans="1:5" ht="27.75" customHeight="1" x14ac:dyDescent="0.25">
      <c r="A91" s="213" t="s">
        <v>275</v>
      </c>
      <c r="B91" s="213"/>
      <c r="C91" s="213"/>
      <c r="D91" s="213"/>
      <c r="E91" s="213"/>
    </row>
    <row r="92" spans="1:5" ht="24" customHeight="1" x14ac:dyDescent="0.25">
      <c r="A92" s="213" t="s">
        <v>276</v>
      </c>
      <c r="B92" s="213"/>
      <c r="C92" s="213"/>
      <c r="D92" s="213"/>
      <c r="E92" s="213"/>
    </row>
    <row r="93" spans="1:5" ht="30.75" customHeight="1" x14ac:dyDescent="0.25">
      <c r="A93" s="213" t="s">
        <v>277</v>
      </c>
      <c r="B93" s="213"/>
      <c r="C93" s="213"/>
      <c r="D93" s="213"/>
      <c r="E93" s="213"/>
    </row>
    <row r="95" spans="1:5" ht="24.75" customHeight="1" x14ac:dyDescent="0.25"/>
    <row r="96" spans="1:5" ht="18.75" customHeight="1" x14ac:dyDescent="0.25">
      <c r="A96" s="121" t="s">
        <v>278</v>
      </c>
    </row>
    <row r="97" spans="1:4" ht="15.75" customHeight="1" x14ac:dyDescent="0.25">
      <c r="A97" s="122" t="s">
        <v>284</v>
      </c>
    </row>
    <row r="98" spans="1:4" ht="10.5" customHeight="1" x14ac:dyDescent="0.25">
      <c r="B98" s="120"/>
      <c r="D98" s="120" t="s">
        <v>26</v>
      </c>
    </row>
    <row r="100" spans="1:4" x14ac:dyDescent="0.25">
      <c r="A100" s="121" t="s">
        <v>279</v>
      </c>
    </row>
    <row r="101" spans="1:4" ht="10.5" customHeight="1" x14ac:dyDescent="0.25">
      <c r="B101" s="120"/>
      <c r="D101" s="120" t="s">
        <v>26</v>
      </c>
    </row>
    <row r="102" spans="1:4" ht="11.25" customHeight="1" x14ac:dyDescent="0.25"/>
  </sheetData>
  <mergeCells count="10">
    <mergeCell ref="A93:E93"/>
    <mergeCell ref="A90:E90"/>
    <mergeCell ref="A91:E91"/>
    <mergeCell ref="A92:E9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59" customFormat="1" ht="35.25" customHeight="1" x14ac:dyDescent="0.3">
      <c r="A1" s="201" t="s">
        <v>287</v>
      </c>
      <c r="B1" s="201"/>
      <c r="C1" s="201"/>
      <c r="D1" s="201"/>
      <c r="E1" s="201"/>
      <c r="F1" s="201"/>
    </row>
    <row r="2" spans="1:19" s="59" customFormat="1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288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2" t="s">
        <v>140</v>
      </c>
      <c r="B5" s="202"/>
      <c r="C5" s="202"/>
      <c r="D5" s="202"/>
      <c r="E5" s="202"/>
      <c r="F5" s="202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3" t="s">
        <v>141</v>
      </c>
      <c r="B6" s="113">
        <v>4</v>
      </c>
      <c r="C6" s="113" t="s">
        <v>142</v>
      </c>
      <c r="D6" s="137">
        <v>2534.1999999999998</v>
      </c>
      <c r="E6" s="113" t="s">
        <v>143</v>
      </c>
      <c r="F6" s="115">
        <v>1248.0999999999999</v>
      </c>
      <c r="G6" s="70"/>
      <c r="H6" s="72"/>
      <c r="I6" s="73"/>
      <c r="J6" s="74"/>
      <c r="K6" s="138"/>
      <c r="L6" s="76"/>
      <c r="M6" s="76"/>
      <c r="N6" s="76"/>
      <c r="O6" s="76"/>
      <c r="P6" s="77"/>
      <c r="Q6" s="203"/>
      <c r="R6" s="204"/>
      <c r="S6" s="78"/>
    </row>
    <row r="7" spans="1:19" s="81" customFormat="1" ht="32.25" customHeight="1" x14ac:dyDescent="0.25">
      <c r="A7" s="113" t="s">
        <v>144</v>
      </c>
      <c r="B7" s="113">
        <v>3</v>
      </c>
      <c r="C7" s="113" t="s">
        <v>145</v>
      </c>
      <c r="D7" s="137">
        <v>153.9</v>
      </c>
      <c r="E7" s="113" t="s">
        <v>146</v>
      </c>
      <c r="F7" s="115">
        <v>832.5</v>
      </c>
      <c r="G7" s="70"/>
      <c r="H7" s="72"/>
      <c r="I7" s="73"/>
      <c r="J7" s="74"/>
      <c r="K7" s="138"/>
      <c r="L7" s="76"/>
      <c r="M7" s="76"/>
      <c r="N7" s="76"/>
      <c r="O7" s="76"/>
      <c r="P7" s="77"/>
      <c r="Q7" s="203"/>
      <c r="R7" s="205"/>
      <c r="S7" s="80"/>
    </row>
    <row r="8" spans="1:19" s="81" customFormat="1" ht="43.5" customHeight="1" x14ac:dyDescent="0.25">
      <c r="A8" s="113" t="s">
        <v>147</v>
      </c>
      <c r="B8" s="113">
        <v>46</v>
      </c>
      <c r="C8" s="113" t="s">
        <v>148</v>
      </c>
      <c r="D8" s="115">
        <v>315.10000000000002</v>
      </c>
      <c r="E8" s="113" t="s">
        <v>149</v>
      </c>
      <c r="F8" s="115">
        <v>465.5</v>
      </c>
      <c r="G8" s="70"/>
      <c r="H8" s="72"/>
      <c r="I8" s="73"/>
      <c r="J8" s="74"/>
      <c r="K8" s="138"/>
      <c r="L8" s="76"/>
      <c r="M8" s="76"/>
      <c r="N8" s="76"/>
      <c r="O8" s="76"/>
      <c r="P8" s="77"/>
      <c r="Q8" s="203"/>
      <c r="R8" s="204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38"/>
      <c r="L9" s="76"/>
      <c r="M9" s="76"/>
      <c r="N9" s="76"/>
      <c r="O9" s="76"/>
      <c r="P9" s="70"/>
      <c r="Q9" s="138"/>
      <c r="R9" s="139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40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25">
      <c r="A11" s="206" t="s">
        <v>150</v>
      </c>
      <c r="B11" s="207"/>
      <c r="C11" s="207"/>
      <c r="D11" s="207"/>
      <c r="E11" s="208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0" customFormat="1" ht="30" customHeight="1" x14ac:dyDescent="0.25">
      <c r="A12" s="194" t="s">
        <v>152</v>
      </c>
      <c r="B12" s="195"/>
      <c r="C12" s="195"/>
      <c r="D12" s="195"/>
      <c r="E12" s="196"/>
      <c r="F12" s="108">
        <v>7346.4669999995967</v>
      </c>
      <c r="G12" s="109"/>
    </row>
    <row r="13" spans="1:19" s="110" customFormat="1" ht="30" customHeight="1" x14ac:dyDescent="0.25">
      <c r="A13" s="194" t="s">
        <v>153</v>
      </c>
      <c r="B13" s="195"/>
      <c r="C13" s="195"/>
      <c r="D13" s="195"/>
      <c r="E13" s="196"/>
      <c r="F13" s="108">
        <v>165510.00999999989</v>
      </c>
    </row>
    <row r="14" spans="1:19" s="110" customFormat="1" ht="30" customHeight="1" x14ac:dyDescent="0.25">
      <c r="A14" s="194" t="s">
        <v>154</v>
      </c>
      <c r="B14" s="195"/>
      <c r="C14" s="195"/>
      <c r="D14" s="195"/>
      <c r="E14" s="196"/>
      <c r="F14" s="111">
        <f>SUM(F15:F17)</f>
        <v>475829.19000000006</v>
      </c>
    </row>
    <row r="15" spans="1:19" s="87" customFormat="1" ht="28.5" customHeight="1" x14ac:dyDescent="0.25">
      <c r="A15" s="197" t="s">
        <v>155</v>
      </c>
      <c r="B15" s="198"/>
      <c r="C15" s="198"/>
      <c r="D15" s="198"/>
      <c r="E15" s="199"/>
      <c r="F15" s="107">
        <f>440864.4-16530.8+400</f>
        <v>424733.60000000003</v>
      </c>
    </row>
    <row r="16" spans="1:19" s="87" customFormat="1" ht="24.75" customHeight="1" x14ac:dyDescent="0.25">
      <c r="A16" s="197" t="s">
        <v>156</v>
      </c>
      <c r="B16" s="198"/>
      <c r="C16" s="198"/>
      <c r="D16" s="198"/>
      <c r="E16" s="199"/>
      <c r="F16" s="107">
        <v>26795.59</v>
      </c>
    </row>
    <row r="17" spans="1:19" s="87" customFormat="1" ht="30" customHeight="1" x14ac:dyDescent="0.25">
      <c r="A17" s="197" t="s">
        <v>157</v>
      </c>
      <c r="B17" s="198"/>
      <c r="C17" s="198"/>
      <c r="D17" s="198"/>
      <c r="E17" s="199"/>
      <c r="F17" s="107">
        <v>24300</v>
      </c>
    </row>
    <row r="18" spans="1:19" s="110" customFormat="1" ht="30" customHeight="1" x14ac:dyDescent="0.25">
      <c r="A18" s="194" t="s">
        <v>158</v>
      </c>
      <c r="B18" s="195"/>
      <c r="C18" s="195"/>
      <c r="D18" s="195"/>
      <c r="E18" s="196"/>
      <c r="F18" s="111">
        <f>SUM(F19:F21)</f>
        <v>455042.58</v>
      </c>
    </row>
    <row r="19" spans="1:19" s="87" customFormat="1" ht="30" customHeight="1" x14ac:dyDescent="0.25">
      <c r="A19" s="197" t="s">
        <v>155</v>
      </c>
      <c r="B19" s="198"/>
      <c r="C19" s="198"/>
      <c r="D19" s="198"/>
      <c r="E19" s="199"/>
      <c r="F19" s="107">
        <f>415524.14+400</f>
        <v>415924.14</v>
      </c>
    </row>
    <row r="20" spans="1:19" s="87" customFormat="1" ht="30" customHeight="1" x14ac:dyDescent="0.25">
      <c r="A20" s="197" t="s">
        <v>156</v>
      </c>
      <c r="B20" s="198"/>
      <c r="C20" s="198"/>
      <c r="D20" s="198"/>
      <c r="E20" s="199"/>
      <c r="F20" s="107">
        <v>15268.44</v>
      </c>
    </row>
    <row r="21" spans="1:19" s="90" customFormat="1" ht="30" customHeight="1" x14ac:dyDescent="0.2">
      <c r="A21" s="197" t="s">
        <v>157</v>
      </c>
      <c r="B21" s="198"/>
      <c r="C21" s="198"/>
      <c r="D21" s="198"/>
      <c r="E21" s="199"/>
      <c r="F21" s="107">
        <v>23850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194" t="s">
        <v>159</v>
      </c>
      <c r="B22" s="195"/>
      <c r="C22" s="195"/>
      <c r="D22" s="195"/>
      <c r="E22" s="196"/>
      <c r="F22" s="111">
        <f>F12+F18</f>
        <v>462389.04699999961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4" t="s">
        <v>160</v>
      </c>
      <c r="B23" s="195"/>
      <c r="C23" s="195"/>
      <c r="D23" s="195"/>
      <c r="E23" s="196"/>
      <c r="F23" s="111">
        <f>Лист1!E89</f>
        <v>420497.30799999996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4" t="s">
        <v>289</v>
      </c>
      <c r="B24" s="195"/>
      <c r="C24" s="195"/>
      <c r="D24" s="195"/>
      <c r="E24" s="196"/>
      <c r="F24" s="111">
        <f>F22-F23</f>
        <v>41891.738999999652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4" t="s">
        <v>162</v>
      </c>
      <c r="B25" s="195"/>
      <c r="C25" s="195"/>
      <c r="D25" s="195"/>
      <c r="E25" s="196"/>
      <c r="F25" s="108">
        <f>F13+F14-F18</f>
        <v>186296.61999999994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51" customHeight="1" x14ac:dyDescent="0.2">
      <c r="A27" s="193" t="s">
        <v>163</v>
      </c>
      <c r="B27" s="193"/>
      <c r="C27" s="193"/>
      <c r="D27" s="193"/>
    </row>
    <row r="28" spans="1:19" s="59" customFormat="1" ht="21.75" customHeight="1" x14ac:dyDescent="0.25">
      <c r="A28" s="200" t="s">
        <v>164</v>
      </c>
      <c r="B28" s="200"/>
      <c r="C28" s="200"/>
      <c r="D28" s="200"/>
    </row>
    <row r="29" spans="1:19" s="59" customFormat="1" ht="22.5" customHeight="1" x14ac:dyDescent="0.25">
      <c r="A29" s="193" t="s">
        <v>42</v>
      </c>
      <c r="B29" s="193"/>
      <c r="C29" s="193"/>
      <c r="D29" s="193"/>
    </row>
    <row r="30" spans="1:19" s="59" customFormat="1" ht="22.5" customHeight="1" x14ac:dyDescent="0.25">
      <c r="A30" s="193" t="s">
        <v>43</v>
      </c>
      <c r="B30" s="193"/>
      <c r="C30" s="193"/>
      <c r="D30" s="6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4"/>
  <sheetViews>
    <sheetView view="pageBreakPreview" topLeftCell="A10" zoomScaleNormal="100" zoomScaleSheetLayoutView="100" workbookViewId="0">
      <selection activeCell="A21" sqref="A21:E21"/>
    </sheetView>
  </sheetViews>
  <sheetFormatPr defaultRowHeight="15" x14ac:dyDescent="0.25"/>
  <cols>
    <col min="1" max="1" width="52.85546875" style="141" customWidth="1"/>
    <col min="2" max="2" width="13.85546875" style="141" customWidth="1"/>
    <col min="3" max="3" width="13.7109375" style="141" customWidth="1"/>
    <col min="4" max="4" width="16.85546875" style="141" customWidth="1"/>
    <col min="5" max="5" width="14.7109375" style="141" customWidth="1"/>
    <col min="6" max="255" width="8.140625" style="141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41" customFormat="1" ht="23.25" customHeight="1" x14ac:dyDescent="0.25">
      <c r="A1" s="214"/>
      <c r="B1" s="214"/>
      <c r="C1" s="214"/>
      <c r="D1" s="214"/>
      <c r="E1" s="214"/>
    </row>
    <row r="2" spans="1:5" s="141" customFormat="1" x14ac:dyDescent="0.25">
      <c r="A2" s="214" t="s">
        <v>228</v>
      </c>
      <c r="B2" s="214"/>
      <c r="C2" s="214"/>
      <c r="D2" s="214"/>
      <c r="E2" s="214"/>
    </row>
    <row r="3" spans="1:5" s="141" customFormat="1" ht="15.75" customHeight="1" x14ac:dyDescent="0.25">
      <c r="B3" s="214" t="s">
        <v>326</v>
      </c>
      <c r="C3" s="214"/>
      <c r="D3" s="214"/>
      <c r="E3" s="214"/>
    </row>
    <row r="4" spans="1:5" s="141" customFormat="1" x14ac:dyDescent="0.25">
      <c r="A4" s="216" t="s">
        <v>229</v>
      </c>
      <c r="B4" s="216"/>
      <c r="C4" s="216"/>
      <c r="D4" s="216"/>
      <c r="E4" s="216"/>
    </row>
    <row r="5" spans="1:5" s="141" customFormat="1" x14ac:dyDescent="0.25">
      <c r="A5" s="216" t="s">
        <v>230</v>
      </c>
      <c r="B5" s="216"/>
      <c r="C5" s="216"/>
      <c r="D5" s="216"/>
      <c r="E5" s="216"/>
    </row>
    <row r="6" spans="1:5" s="141" customFormat="1" ht="26.25" customHeight="1" x14ac:dyDescent="0.25">
      <c r="A6" s="214" t="s">
        <v>231</v>
      </c>
      <c r="B6" s="214"/>
      <c r="C6" s="214"/>
      <c r="D6" s="214"/>
      <c r="E6" s="141" t="s">
        <v>290</v>
      </c>
    </row>
    <row r="7" spans="1:5" s="141" customFormat="1" x14ac:dyDescent="0.25">
      <c r="A7" s="214"/>
      <c r="B7" s="214"/>
      <c r="C7" s="214"/>
      <c r="D7" s="214"/>
      <c r="E7" s="214"/>
    </row>
    <row r="8" spans="1:5" s="141" customFormat="1" ht="28.5" customHeight="1" x14ac:dyDescent="0.25">
      <c r="A8" s="215" t="s">
        <v>281</v>
      </c>
      <c r="B8" s="215"/>
      <c r="C8" s="215"/>
      <c r="D8" s="215"/>
      <c r="E8" s="215"/>
    </row>
    <row r="9" spans="1:5" s="141" customFormat="1" ht="29.25" customHeight="1" x14ac:dyDescent="0.25">
      <c r="A9" s="215" t="s">
        <v>233</v>
      </c>
      <c r="B9" s="215"/>
      <c r="C9" s="215"/>
      <c r="D9" s="215"/>
      <c r="E9" s="215"/>
    </row>
    <row r="10" spans="1:5" s="141" customFormat="1" ht="30" customHeight="1" x14ac:dyDescent="0.25">
      <c r="A10" s="215" t="s">
        <v>234</v>
      </c>
      <c r="B10" s="215"/>
      <c r="C10" s="215"/>
      <c r="D10" s="215"/>
      <c r="E10" s="215"/>
    </row>
    <row r="11" spans="1:5" s="141" customFormat="1" ht="30" customHeight="1" x14ac:dyDescent="0.25">
      <c r="A11" s="215" t="s">
        <v>235</v>
      </c>
      <c r="B11" s="215"/>
      <c r="C11" s="215"/>
      <c r="D11" s="215"/>
      <c r="E11" s="215"/>
    </row>
    <row r="12" spans="1:5" s="141" customFormat="1" ht="29.25" customHeight="1" x14ac:dyDescent="0.25">
      <c r="A12" s="215" t="s">
        <v>236</v>
      </c>
      <c r="B12" s="215"/>
      <c r="C12" s="215"/>
      <c r="D12" s="215"/>
      <c r="E12" s="215"/>
    </row>
    <row r="13" spans="1:5" s="141" customFormat="1" ht="28.5" customHeight="1" x14ac:dyDescent="0.25">
      <c r="A13" s="215" t="s">
        <v>237</v>
      </c>
      <c r="B13" s="215"/>
      <c r="C13" s="215"/>
      <c r="D13" s="215"/>
      <c r="E13" s="215"/>
    </row>
    <row r="14" spans="1:5" s="141" customFormat="1" ht="15.75" customHeight="1" x14ac:dyDescent="0.25">
      <c r="A14" s="214"/>
      <c r="B14" s="214"/>
      <c r="C14" s="214"/>
      <c r="D14" s="214"/>
      <c r="E14" s="214"/>
    </row>
    <row r="15" spans="1:5" s="141" customFormat="1" ht="135" x14ac:dyDescent="0.25">
      <c r="A15" s="142" t="s">
        <v>2</v>
      </c>
      <c r="B15" s="143" t="s">
        <v>239</v>
      </c>
      <c r="C15" s="143" t="s">
        <v>0</v>
      </c>
      <c r="D15" s="143" t="s">
        <v>238</v>
      </c>
      <c r="E15" s="143" t="s">
        <v>1</v>
      </c>
    </row>
    <row r="16" spans="1:5" s="141" customFormat="1" x14ac:dyDescent="0.25">
      <c r="A16" s="153" t="s">
        <v>8</v>
      </c>
      <c r="B16" s="144"/>
      <c r="C16" s="144"/>
      <c r="D16" s="144"/>
      <c r="E16" s="144"/>
    </row>
    <row r="17" spans="1:5" s="141" customFormat="1" x14ac:dyDescent="0.25">
      <c r="A17" s="142" t="s">
        <v>52</v>
      </c>
      <c r="B17" s="145" t="s">
        <v>21</v>
      </c>
      <c r="C17" s="145" t="s">
        <v>11</v>
      </c>
      <c r="D17" s="145">
        <v>0.13</v>
      </c>
      <c r="E17" s="145">
        <v>4193.4399999999996</v>
      </c>
    </row>
    <row r="18" spans="1:5" s="141" customFormat="1" ht="28.5" x14ac:dyDescent="0.25">
      <c r="A18" s="153" t="s">
        <v>240</v>
      </c>
      <c r="B18" s="144"/>
      <c r="C18" s="144"/>
      <c r="D18" s="144"/>
      <c r="E18" s="144"/>
    </row>
    <row r="19" spans="1:5" s="141" customFormat="1" x14ac:dyDescent="0.25">
      <c r="A19" s="142" t="s">
        <v>291</v>
      </c>
      <c r="B19" s="145" t="s">
        <v>22</v>
      </c>
      <c r="C19" s="145" t="s">
        <v>12</v>
      </c>
      <c r="D19" s="145">
        <f>E19</f>
        <v>958.77</v>
      </c>
      <c r="E19" s="145">
        <v>958.77</v>
      </c>
    </row>
    <row r="20" spans="1:5" s="141" customFormat="1" x14ac:dyDescent="0.25">
      <c r="A20" s="142" t="s">
        <v>292</v>
      </c>
      <c r="B20" s="145" t="s">
        <v>22</v>
      </c>
      <c r="C20" s="145" t="s">
        <v>12</v>
      </c>
      <c r="D20" s="145">
        <f t="shared" ref="D20:D29" si="0">E20</f>
        <v>15124.8</v>
      </c>
      <c r="E20" s="145">
        <v>15124.8</v>
      </c>
    </row>
    <row r="21" spans="1:5" s="141" customFormat="1" ht="30" x14ac:dyDescent="0.25">
      <c r="A21" s="142" t="s">
        <v>170</v>
      </c>
      <c r="B21" s="145" t="s">
        <v>22</v>
      </c>
      <c r="C21" s="145" t="s">
        <v>102</v>
      </c>
      <c r="D21" s="145">
        <f t="shared" si="0"/>
        <v>1587.4</v>
      </c>
      <c r="E21" s="145">
        <v>1587.4</v>
      </c>
    </row>
    <row r="22" spans="1:5" s="141" customFormat="1" ht="30" x14ac:dyDescent="0.25">
      <c r="A22" s="142" t="s">
        <v>293</v>
      </c>
      <c r="B22" s="145" t="s">
        <v>22</v>
      </c>
      <c r="C22" s="145" t="s">
        <v>102</v>
      </c>
      <c r="D22" s="145">
        <f t="shared" si="0"/>
        <v>1414.27</v>
      </c>
      <c r="E22" s="145">
        <v>1414.27</v>
      </c>
    </row>
    <row r="23" spans="1:5" s="141" customFormat="1" x14ac:dyDescent="0.25">
      <c r="A23" s="142" t="s">
        <v>294</v>
      </c>
      <c r="B23" s="145">
        <v>0.06</v>
      </c>
      <c r="C23" s="145" t="s">
        <v>295</v>
      </c>
      <c r="D23" s="145">
        <f>E23/B23</f>
        <v>92162.833333333343</v>
      </c>
      <c r="E23" s="145">
        <v>5529.77</v>
      </c>
    </row>
    <row r="24" spans="1:5" s="141" customFormat="1" ht="30" x14ac:dyDescent="0.25">
      <c r="A24" s="142" t="s">
        <v>242</v>
      </c>
      <c r="B24" s="145" t="s">
        <v>224</v>
      </c>
      <c r="C24" s="145" t="s">
        <v>12</v>
      </c>
      <c r="D24" s="145">
        <f t="shared" si="0"/>
        <v>161608.57</v>
      </c>
      <c r="E24" s="145">
        <v>161608.57</v>
      </c>
    </row>
    <row r="25" spans="1:5" s="141" customFormat="1" x14ac:dyDescent="0.25">
      <c r="A25" s="142" t="s">
        <v>243</v>
      </c>
      <c r="B25" s="145" t="s">
        <v>224</v>
      </c>
      <c r="C25" s="145" t="s">
        <v>12</v>
      </c>
      <c r="D25" s="145">
        <f t="shared" si="0"/>
        <v>376.17</v>
      </c>
      <c r="E25" s="145">
        <v>376.17</v>
      </c>
    </row>
    <row r="26" spans="1:5" s="141" customFormat="1" ht="28.5" x14ac:dyDescent="0.25">
      <c r="A26" s="153" t="s">
        <v>93</v>
      </c>
      <c r="B26" s="144"/>
      <c r="C26" s="144"/>
      <c r="D26" s="145"/>
      <c r="E26" s="144"/>
    </row>
    <row r="27" spans="1:5" s="141" customFormat="1" ht="30" x14ac:dyDescent="0.25">
      <c r="A27" s="142" t="s">
        <v>175</v>
      </c>
      <c r="B27" s="145" t="s">
        <v>22</v>
      </c>
      <c r="C27" s="145" t="s">
        <v>11</v>
      </c>
      <c r="D27" s="145">
        <f t="shared" si="0"/>
        <v>32088</v>
      </c>
      <c r="E27" s="145">
        <v>32088</v>
      </c>
    </row>
    <row r="28" spans="1:5" s="141" customFormat="1" x14ac:dyDescent="0.25">
      <c r="A28" s="153" t="s">
        <v>176</v>
      </c>
      <c r="B28" s="144"/>
      <c r="C28" s="144"/>
      <c r="D28" s="145"/>
      <c r="E28" s="144"/>
    </row>
    <row r="29" spans="1:5" s="141" customFormat="1" x14ac:dyDescent="0.25">
      <c r="A29" s="142" t="s">
        <v>177</v>
      </c>
      <c r="B29" s="145" t="s">
        <v>222</v>
      </c>
      <c r="C29" s="145" t="s">
        <v>246</v>
      </c>
      <c r="D29" s="145">
        <f t="shared" si="0"/>
        <v>10200</v>
      </c>
      <c r="E29" s="145">
        <v>10200</v>
      </c>
    </row>
    <row r="30" spans="1:5" s="141" customFormat="1" ht="28.5" x14ac:dyDescent="0.25">
      <c r="A30" s="153" t="s">
        <v>247</v>
      </c>
      <c r="B30" s="144"/>
      <c r="C30" s="144"/>
      <c r="D30" s="144"/>
      <c r="E30" s="144"/>
    </row>
    <row r="31" spans="1:5" s="141" customFormat="1" x14ac:dyDescent="0.25">
      <c r="A31" s="142" t="s">
        <v>296</v>
      </c>
      <c r="B31" s="145">
        <v>1</v>
      </c>
      <c r="C31" s="145" t="s">
        <v>15</v>
      </c>
      <c r="D31" s="145">
        <f>E31/B31</f>
        <v>724.61</v>
      </c>
      <c r="E31" s="145">
        <v>724.61</v>
      </c>
    </row>
    <row r="32" spans="1:5" s="141" customFormat="1" ht="45" x14ac:dyDescent="0.25">
      <c r="A32" s="142" t="s">
        <v>297</v>
      </c>
      <c r="B32" s="145" t="s">
        <v>22</v>
      </c>
      <c r="C32" s="145" t="s">
        <v>16</v>
      </c>
      <c r="D32" s="145">
        <f>E32</f>
        <v>3234.91</v>
      </c>
      <c r="E32" s="145">
        <v>3234.91</v>
      </c>
    </row>
    <row r="33" spans="1:5" s="141" customFormat="1" ht="30" x14ac:dyDescent="0.25">
      <c r="A33" s="142" t="s">
        <v>298</v>
      </c>
      <c r="B33" s="145">
        <v>1</v>
      </c>
      <c r="C33" s="145" t="s">
        <v>13</v>
      </c>
      <c r="D33" s="145">
        <f t="shared" ref="D33:D77" si="1">E33/B33</f>
        <v>474.71</v>
      </c>
      <c r="E33" s="145">
        <v>474.71</v>
      </c>
    </row>
    <row r="34" spans="1:5" s="141" customFormat="1" x14ac:dyDescent="0.25">
      <c r="A34" s="142" t="s">
        <v>299</v>
      </c>
      <c r="B34" s="145">
        <v>0.01</v>
      </c>
      <c r="C34" s="145" t="s">
        <v>17</v>
      </c>
      <c r="D34" s="145">
        <f t="shared" si="1"/>
        <v>25030</v>
      </c>
      <c r="E34" s="145">
        <v>250.3</v>
      </c>
    </row>
    <row r="35" spans="1:5" s="141" customFormat="1" x14ac:dyDescent="0.25">
      <c r="A35" s="142" t="s">
        <v>300</v>
      </c>
      <c r="B35" s="145">
        <v>1</v>
      </c>
      <c r="C35" s="145" t="s">
        <v>74</v>
      </c>
      <c r="D35" s="145">
        <f t="shared" si="1"/>
        <v>101.47</v>
      </c>
      <c r="E35" s="145">
        <v>101.47</v>
      </c>
    </row>
    <row r="36" spans="1:5" s="141" customFormat="1" x14ac:dyDescent="0.25">
      <c r="A36" s="142" t="s">
        <v>55</v>
      </c>
      <c r="B36" s="145">
        <v>1</v>
      </c>
      <c r="C36" s="145" t="s">
        <v>14</v>
      </c>
      <c r="D36" s="145">
        <f t="shared" si="1"/>
        <v>1012.36</v>
      </c>
      <c r="E36" s="145">
        <v>1012.36</v>
      </c>
    </row>
    <row r="37" spans="1:5" s="141" customFormat="1" ht="30" x14ac:dyDescent="0.25">
      <c r="A37" s="142" t="s">
        <v>109</v>
      </c>
      <c r="B37" s="145">
        <v>1</v>
      </c>
      <c r="C37" s="145" t="s">
        <v>110</v>
      </c>
      <c r="D37" s="145">
        <f t="shared" si="1"/>
        <v>663.93</v>
      </c>
      <c r="E37" s="145">
        <v>663.93</v>
      </c>
    </row>
    <row r="38" spans="1:5" s="141" customFormat="1" x14ac:dyDescent="0.25">
      <c r="A38" s="142" t="s">
        <v>328</v>
      </c>
      <c r="B38" s="145">
        <v>1</v>
      </c>
      <c r="C38" s="145" t="s">
        <v>74</v>
      </c>
      <c r="D38" s="145">
        <f t="shared" si="1"/>
        <v>935.32</v>
      </c>
      <c r="E38" s="145">
        <v>935.32</v>
      </c>
    </row>
    <row r="39" spans="1:5" s="141" customFormat="1" x14ac:dyDescent="0.25">
      <c r="A39" s="142" t="s">
        <v>301</v>
      </c>
      <c r="B39" s="145">
        <v>0.17</v>
      </c>
      <c r="C39" s="145" t="s">
        <v>16</v>
      </c>
      <c r="D39" s="145">
        <f t="shared" si="1"/>
        <v>1813.705882352941</v>
      </c>
      <c r="E39" s="145">
        <v>308.33</v>
      </c>
    </row>
    <row r="40" spans="1:5" s="141" customFormat="1" x14ac:dyDescent="0.25">
      <c r="A40" s="142" t="s">
        <v>69</v>
      </c>
      <c r="B40" s="145">
        <v>0.02</v>
      </c>
      <c r="C40" s="145" t="s">
        <v>70</v>
      </c>
      <c r="D40" s="145">
        <f t="shared" si="1"/>
        <v>30228.500000000004</v>
      </c>
      <c r="E40" s="145">
        <v>604.57000000000005</v>
      </c>
    </row>
    <row r="41" spans="1:5" s="141" customFormat="1" ht="30" x14ac:dyDescent="0.25">
      <c r="A41" s="142" t="s">
        <v>56</v>
      </c>
      <c r="B41" s="145">
        <v>3.2229999999999999</v>
      </c>
      <c r="C41" s="145" t="s">
        <v>16</v>
      </c>
      <c r="D41" s="145">
        <f t="shared" si="1"/>
        <v>2008.8147688488987</v>
      </c>
      <c r="E41" s="145">
        <v>6474.41</v>
      </c>
    </row>
    <row r="42" spans="1:5" s="141" customFormat="1" ht="30" x14ac:dyDescent="0.25">
      <c r="A42" s="142" t="s">
        <v>302</v>
      </c>
      <c r="B42" s="145">
        <v>0.02</v>
      </c>
      <c r="C42" s="145" t="s">
        <v>17</v>
      </c>
      <c r="D42" s="145">
        <f t="shared" si="1"/>
        <v>30123</v>
      </c>
      <c r="E42" s="145">
        <v>602.46</v>
      </c>
    </row>
    <row r="43" spans="1:5" s="141" customFormat="1" x14ac:dyDescent="0.25">
      <c r="A43" s="142" t="s">
        <v>85</v>
      </c>
      <c r="B43" s="145">
        <v>0.3</v>
      </c>
      <c r="C43" s="145" t="s">
        <v>15</v>
      </c>
      <c r="D43" s="145">
        <f t="shared" si="1"/>
        <v>17206.100000000002</v>
      </c>
      <c r="E43" s="145">
        <v>5161.83</v>
      </c>
    </row>
    <row r="44" spans="1:5" s="141" customFormat="1" ht="30" x14ac:dyDescent="0.25">
      <c r="A44" s="142" t="s">
        <v>59</v>
      </c>
      <c r="B44" s="145">
        <v>4</v>
      </c>
      <c r="C44" s="145" t="s">
        <v>18</v>
      </c>
      <c r="D44" s="145">
        <f t="shared" si="1"/>
        <v>252.17250000000001</v>
      </c>
      <c r="E44" s="145">
        <v>1008.69</v>
      </c>
    </row>
    <row r="45" spans="1:5" s="141" customFormat="1" x14ac:dyDescent="0.25">
      <c r="A45" s="142" t="s">
        <v>303</v>
      </c>
      <c r="B45" s="145">
        <v>1</v>
      </c>
      <c r="C45" s="145" t="s">
        <v>74</v>
      </c>
      <c r="D45" s="145">
        <f t="shared" si="1"/>
        <v>81.48</v>
      </c>
      <c r="E45" s="145">
        <v>81.48</v>
      </c>
    </row>
    <row r="46" spans="1:5" s="141" customFormat="1" x14ac:dyDescent="0.25">
      <c r="A46" s="142" t="s">
        <v>256</v>
      </c>
      <c r="B46" s="145">
        <v>1</v>
      </c>
      <c r="C46" s="145" t="s">
        <v>13</v>
      </c>
      <c r="D46" s="145">
        <f t="shared" si="1"/>
        <v>7235.04</v>
      </c>
      <c r="E46" s="145">
        <v>7235.04</v>
      </c>
    </row>
    <row r="47" spans="1:5" s="141" customFormat="1" ht="30" x14ac:dyDescent="0.25">
      <c r="A47" s="142" t="s">
        <v>304</v>
      </c>
      <c r="B47" s="145" t="s">
        <v>22</v>
      </c>
      <c r="C47" s="145" t="s">
        <v>11</v>
      </c>
      <c r="D47" s="145">
        <f>E47</f>
        <v>11040</v>
      </c>
      <c r="E47" s="145">
        <v>11040</v>
      </c>
    </row>
    <row r="48" spans="1:5" s="141" customFormat="1" x14ac:dyDescent="0.25">
      <c r="A48" s="142" t="s">
        <v>181</v>
      </c>
      <c r="B48" s="145">
        <v>1</v>
      </c>
      <c r="C48" s="145" t="s">
        <v>14</v>
      </c>
      <c r="D48" s="145">
        <f t="shared" si="1"/>
        <v>10729.34</v>
      </c>
      <c r="E48" s="145">
        <v>10729.34</v>
      </c>
    </row>
    <row r="49" spans="1:5" s="141" customFormat="1" ht="30" x14ac:dyDescent="0.25">
      <c r="A49" s="142" t="s">
        <v>258</v>
      </c>
      <c r="B49" s="145">
        <v>1</v>
      </c>
      <c r="C49" s="145" t="s">
        <v>19</v>
      </c>
      <c r="D49" s="145">
        <f t="shared" si="1"/>
        <v>868.12</v>
      </c>
      <c r="E49" s="145">
        <v>868.12</v>
      </c>
    </row>
    <row r="50" spans="1:5" s="141" customFormat="1" ht="30" x14ac:dyDescent="0.25">
      <c r="A50" s="142" t="s">
        <v>259</v>
      </c>
      <c r="B50" s="145">
        <v>0.01</v>
      </c>
      <c r="C50" s="145" t="s">
        <v>19</v>
      </c>
      <c r="D50" s="145">
        <f t="shared" si="1"/>
        <v>30424</v>
      </c>
      <c r="E50" s="145">
        <v>304.24</v>
      </c>
    </row>
    <row r="51" spans="1:5" s="141" customFormat="1" x14ac:dyDescent="0.25">
      <c r="A51" s="142" t="s">
        <v>61</v>
      </c>
      <c r="B51" s="145">
        <v>30</v>
      </c>
      <c r="C51" s="145" t="s">
        <v>19</v>
      </c>
      <c r="D51" s="145">
        <f t="shared" si="1"/>
        <v>297.40233333333333</v>
      </c>
      <c r="E51" s="145">
        <v>8922.07</v>
      </c>
    </row>
    <row r="52" spans="1:5" s="141" customFormat="1" ht="28.5" x14ac:dyDescent="0.25">
      <c r="A52" s="153" t="s">
        <v>260</v>
      </c>
      <c r="B52" s="144"/>
      <c r="C52" s="144"/>
      <c r="D52" s="145"/>
      <c r="E52" s="144"/>
    </row>
    <row r="53" spans="1:5" s="141" customFormat="1" x14ac:dyDescent="0.25">
      <c r="A53" s="142" t="s">
        <v>305</v>
      </c>
      <c r="B53" s="145">
        <v>0.01</v>
      </c>
      <c r="C53" s="145" t="s">
        <v>17</v>
      </c>
      <c r="D53" s="145">
        <f t="shared" si="1"/>
        <v>34929</v>
      </c>
      <c r="E53" s="145">
        <v>349.29</v>
      </c>
    </row>
    <row r="54" spans="1:5" s="141" customFormat="1" x14ac:dyDescent="0.25">
      <c r="A54" s="142" t="s">
        <v>306</v>
      </c>
      <c r="B54" s="145">
        <v>1</v>
      </c>
      <c r="C54" s="145" t="s">
        <v>13</v>
      </c>
      <c r="D54" s="145">
        <f t="shared" si="1"/>
        <v>2307.23</v>
      </c>
      <c r="E54" s="145">
        <v>2307.23</v>
      </c>
    </row>
    <row r="55" spans="1:5" s="141" customFormat="1" ht="30" x14ac:dyDescent="0.25">
      <c r="A55" s="142" t="s">
        <v>307</v>
      </c>
      <c r="B55" s="145">
        <v>0.12</v>
      </c>
      <c r="C55" s="145" t="s">
        <v>15</v>
      </c>
      <c r="D55" s="145">
        <f t="shared" si="1"/>
        <v>87426.75</v>
      </c>
      <c r="E55" s="145">
        <v>10491.21</v>
      </c>
    </row>
    <row r="56" spans="1:5" s="141" customFormat="1" x14ac:dyDescent="0.25">
      <c r="A56" s="142" t="s">
        <v>308</v>
      </c>
      <c r="B56" s="145">
        <v>0.04</v>
      </c>
      <c r="C56" s="145" t="s">
        <v>15</v>
      </c>
      <c r="D56" s="145">
        <f t="shared" si="1"/>
        <v>20031</v>
      </c>
      <c r="E56" s="145">
        <v>801.24</v>
      </c>
    </row>
    <row r="57" spans="1:5" s="141" customFormat="1" ht="30" x14ac:dyDescent="0.25">
      <c r="A57" s="142" t="s">
        <v>309</v>
      </c>
      <c r="B57" s="145">
        <v>6.3E-2</v>
      </c>
      <c r="C57" s="145" t="s">
        <v>310</v>
      </c>
      <c r="D57" s="145">
        <f t="shared" si="1"/>
        <v>4694.603174603174</v>
      </c>
      <c r="E57" s="145">
        <v>295.76</v>
      </c>
    </row>
    <row r="58" spans="1:5" s="141" customFormat="1" ht="45" x14ac:dyDescent="0.25">
      <c r="A58" s="142" t="s">
        <v>297</v>
      </c>
      <c r="B58" s="145" t="s">
        <v>22</v>
      </c>
      <c r="C58" s="145" t="s">
        <v>16</v>
      </c>
      <c r="D58" s="145">
        <f>E58</f>
        <v>3134.67</v>
      </c>
      <c r="E58" s="145">
        <v>3134.67</v>
      </c>
    </row>
    <row r="59" spans="1:5" s="141" customFormat="1" x14ac:dyDescent="0.25">
      <c r="A59" s="142" t="s">
        <v>86</v>
      </c>
      <c r="B59" s="145">
        <v>0.4</v>
      </c>
      <c r="C59" s="145" t="s">
        <v>17</v>
      </c>
      <c r="D59" s="145">
        <f t="shared" si="1"/>
        <v>4665.2</v>
      </c>
      <c r="E59" s="145">
        <v>1866.08</v>
      </c>
    </row>
    <row r="60" spans="1:5" s="141" customFormat="1" ht="30" x14ac:dyDescent="0.25">
      <c r="A60" s="142" t="s">
        <v>212</v>
      </c>
      <c r="B60" s="145">
        <v>1</v>
      </c>
      <c r="C60" s="145" t="s">
        <v>13</v>
      </c>
      <c r="D60" s="145">
        <f t="shared" si="1"/>
        <v>448.55</v>
      </c>
      <c r="E60" s="145">
        <v>448.55</v>
      </c>
    </row>
    <row r="61" spans="1:5" s="141" customFormat="1" ht="45" x14ac:dyDescent="0.25">
      <c r="A61" s="142" t="s">
        <v>137</v>
      </c>
      <c r="B61" s="145">
        <v>3.78</v>
      </c>
      <c r="C61" s="145" t="s">
        <v>12</v>
      </c>
      <c r="D61" s="145">
        <f t="shared" si="1"/>
        <v>314.0846560846561</v>
      </c>
      <c r="E61" s="145">
        <v>1187.24</v>
      </c>
    </row>
    <row r="62" spans="1:5" s="141" customFormat="1" x14ac:dyDescent="0.25">
      <c r="A62" s="142" t="s">
        <v>311</v>
      </c>
      <c r="B62" s="145">
        <v>4</v>
      </c>
      <c r="C62" s="145" t="s">
        <v>12</v>
      </c>
      <c r="D62" s="145">
        <f t="shared" si="1"/>
        <v>267.97500000000002</v>
      </c>
      <c r="E62" s="145">
        <v>1071.9000000000001</v>
      </c>
    </row>
    <row r="63" spans="1:5" s="141" customFormat="1" x14ac:dyDescent="0.25">
      <c r="A63" s="142" t="s">
        <v>312</v>
      </c>
      <c r="B63" s="145">
        <v>6.0000000000000001E-3</v>
      </c>
      <c r="C63" s="145" t="s">
        <v>102</v>
      </c>
      <c r="D63" s="145">
        <f t="shared" si="1"/>
        <v>16885</v>
      </c>
      <c r="E63" s="145">
        <v>101.31</v>
      </c>
    </row>
    <row r="64" spans="1:5" s="141" customFormat="1" ht="30" x14ac:dyDescent="0.25">
      <c r="A64" s="142" t="s">
        <v>313</v>
      </c>
      <c r="B64" s="145">
        <v>0.01</v>
      </c>
      <c r="C64" s="145" t="s">
        <v>17</v>
      </c>
      <c r="D64" s="145">
        <f t="shared" si="1"/>
        <v>57576</v>
      </c>
      <c r="E64" s="145">
        <v>575.76</v>
      </c>
    </row>
    <row r="65" spans="1:5" s="141" customFormat="1" x14ac:dyDescent="0.25">
      <c r="A65" s="142" t="s">
        <v>314</v>
      </c>
      <c r="B65" s="145">
        <v>0.06</v>
      </c>
      <c r="C65" s="145" t="s">
        <v>17</v>
      </c>
      <c r="D65" s="145">
        <f t="shared" si="1"/>
        <v>19006.833333333336</v>
      </c>
      <c r="E65" s="145">
        <v>1140.4100000000001</v>
      </c>
    </row>
    <row r="66" spans="1:5" s="141" customFormat="1" x14ac:dyDescent="0.25">
      <c r="A66" s="142" t="s">
        <v>315</v>
      </c>
      <c r="B66" s="145">
        <v>1</v>
      </c>
      <c r="C66" s="145" t="s">
        <v>316</v>
      </c>
      <c r="D66" s="145">
        <f t="shared" si="1"/>
        <v>4025.19</v>
      </c>
      <c r="E66" s="145">
        <v>4025.19</v>
      </c>
    </row>
    <row r="67" spans="1:5" s="141" customFormat="1" x14ac:dyDescent="0.25">
      <c r="A67" s="142" t="s">
        <v>317</v>
      </c>
      <c r="B67" s="145">
        <v>0.1</v>
      </c>
      <c r="C67" s="145" t="s">
        <v>186</v>
      </c>
      <c r="D67" s="145">
        <f t="shared" si="1"/>
        <v>2267.4</v>
      </c>
      <c r="E67" s="145">
        <v>226.74</v>
      </c>
    </row>
    <row r="68" spans="1:5" s="141" customFormat="1" x14ac:dyDescent="0.25">
      <c r="A68" s="142" t="s">
        <v>318</v>
      </c>
      <c r="B68" s="145">
        <v>0.2</v>
      </c>
      <c r="C68" s="145" t="s">
        <v>186</v>
      </c>
      <c r="D68" s="145">
        <f t="shared" si="1"/>
        <v>2332.15</v>
      </c>
      <c r="E68" s="145">
        <v>466.43</v>
      </c>
    </row>
    <row r="69" spans="1:5" s="141" customFormat="1" ht="30" x14ac:dyDescent="0.25">
      <c r="A69" s="142" t="s">
        <v>116</v>
      </c>
      <c r="B69" s="145">
        <v>2</v>
      </c>
      <c r="C69" s="145" t="s">
        <v>117</v>
      </c>
      <c r="D69" s="145">
        <f t="shared" si="1"/>
        <v>437.1</v>
      </c>
      <c r="E69" s="145">
        <v>874.2</v>
      </c>
    </row>
    <row r="70" spans="1:5" s="141" customFormat="1" x14ac:dyDescent="0.25">
      <c r="A70" s="142" t="s">
        <v>122</v>
      </c>
      <c r="B70" s="145">
        <v>0.01</v>
      </c>
      <c r="C70" s="145" t="s">
        <v>70</v>
      </c>
      <c r="D70" s="145">
        <f t="shared" si="1"/>
        <v>31530</v>
      </c>
      <c r="E70" s="145">
        <v>315.3</v>
      </c>
    </row>
    <row r="71" spans="1:5" s="141" customFormat="1" ht="30" x14ac:dyDescent="0.25">
      <c r="A71" s="142" t="s">
        <v>62</v>
      </c>
      <c r="B71" s="145">
        <v>1.613</v>
      </c>
      <c r="C71" s="145" t="s">
        <v>16</v>
      </c>
      <c r="D71" s="145">
        <f t="shared" si="1"/>
        <v>2021.8784872907625</v>
      </c>
      <c r="E71" s="145">
        <v>3261.29</v>
      </c>
    </row>
    <row r="72" spans="1:5" s="141" customFormat="1" ht="30" x14ac:dyDescent="0.25">
      <c r="A72" s="142" t="s">
        <v>188</v>
      </c>
      <c r="B72" s="145">
        <v>1.613</v>
      </c>
      <c r="C72" s="145" t="s">
        <v>16</v>
      </c>
      <c r="D72" s="145">
        <f t="shared" si="1"/>
        <v>2008.0533168009918</v>
      </c>
      <c r="E72" s="145">
        <v>3238.99</v>
      </c>
    </row>
    <row r="73" spans="1:5" s="141" customFormat="1" x14ac:dyDescent="0.25">
      <c r="A73" s="142" t="s">
        <v>319</v>
      </c>
      <c r="B73" s="145">
        <v>9.6000000000000002E-2</v>
      </c>
      <c r="C73" s="145" t="s">
        <v>310</v>
      </c>
      <c r="D73" s="145">
        <f t="shared" si="1"/>
        <v>676.5625</v>
      </c>
      <c r="E73" s="145">
        <v>64.95</v>
      </c>
    </row>
    <row r="74" spans="1:5" s="141" customFormat="1" x14ac:dyDescent="0.25">
      <c r="A74" s="142" t="s">
        <v>320</v>
      </c>
      <c r="B74" s="145">
        <v>4</v>
      </c>
      <c r="C74" s="145" t="s">
        <v>13</v>
      </c>
      <c r="D74" s="145">
        <f t="shared" si="1"/>
        <v>598.42499999999995</v>
      </c>
      <c r="E74" s="145">
        <v>2393.6999999999998</v>
      </c>
    </row>
    <row r="75" spans="1:5" s="141" customFormat="1" ht="30" x14ac:dyDescent="0.25">
      <c r="A75" s="142" t="s">
        <v>101</v>
      </c>
      <c r="B75" s="145">
        <v>120</v>
      </c>
      <c r="C75" s="145" t="s">
        <v>92</v>
      </c>
      <c r="D75" s="145">
        <f t="shared" si="1"/>
        <v>58.981750000000005</v>
      </c>
      <c r="E75" s="145">
        <v>7077.81</v>
      </c>
    </row>
    <row r="76" spans="1:5" s="141" customFormat="1" ht="30" x14ac:dyDescent="0.25">
      <c r="A76" s="142" t="s">
        <v>194</v>
      </c>
      <c r="B76" s="145" t="s">
        <v>223</v>
      </c>
      <c r="C76" s="145" t="s">
        <v>16</v>
      </c>
      <c r="D76" s="145">
        <f>E76</f>
        <v>4419.78</v>
      </c>
      <c r="E76" s="145">
        <v>4419.78</v>
      </c>
    </row>
    <row r="77" spans="1:5" s="141" customFormat="1" ht="30" x14ac:dyDescent="0.25">
      <c r="A77" s="142" t="s">
        <v>273</v>
      </c>
      <c r="B77" s="145">
        <v>0.2</v>
      </c>
      <c r="C77" s="145" t="s">
        <v>16</v>
      </c>
      <c r="D77" s="145">
        <f t="shared" si="1"/>
        <v>2249.9499999999998</v>
      </c>
      <c r="E77" s="145">
        <v>449.99</v>
      </c>
    </row>
    <row r="78" spans="1:5" s="141" customFormat="1" ht="28.5" x14ac:dyDescent="0.25">
      <c r="A78" s="153" t="s">
        <v>77</v>
      </c>
      <c r="B78" s="144"/>
      <c r="C78" s="144"/>
      <c r="D78" s="144"/>
      <c r="E78" s="144"/>
    </row>
    <row r="79" spans="1:5" s="141" customFormat="1" ht="30" x14ac:dyDescent="0.25">
      <c r="A79" s="142" t="s">
        <v>78</v>
      </c>
      <c r="B79" s="145" t="s">
        <v>222</v>
      </c>
      <c r="C79" s="145" t="s">
        <v>11</v>
      </c>
      <c r="D79" s="145">
        <f>E79</f>
        <v>7096.58</v>
      </c>
      <c r="E79" s="145">
        <v>7096.58</v>
      </c>
    </row>
    <row r="80" spans="1:5" s="141" customFormat="1" x14ac:dyDescent="0.25">
      <c r="A80" s="153" t="s">
        <v>87</v>
      </c>
      <c r="B80" s="144"/>
      <c r="C80" s="144"/>
      <c r="D80" s="145"/>
      <c r="E80" s="144"/>
    </row>
    <row r="81" spans="1:5" s="141" customFormat="1" x14ac:dyDescent="0.25">
      <c r="A81" s="142" t="s">
        <v>89</v>
      </c>
      <c r="B81" s="145" t="s">
        <v>222</v>
      </c>
      <c r="C81" s="145" t="s">
        <v>11</v>
      </c>
      <c r="D81" s="145">
        <f t="shared" ref="D81:D86" si="2">E81</f>
        <v>21600</v>
      </c>
      <c r="E81" s="145">
        <v>21600</v>
      </c>
    </row>
    <row r="82" spans="1:5" s="141" customFormat="1" ht="42.75" x14ac:dyDescent="0.25">
      <c r="A82" s="153" t="s">
        <v>321</v>
      </c>
      <c r="B82" s="144"/>
      <c r="C82" s="144"/>
      <c r="D82" s="145"/>
      <c r="E82" s="144"/>
    </row>
    <row r="83" spans="1:5" s="141" customFormat="1" x14ac:dyDescent="0.25">
      <c r="A83" s="142" t="s">
        <v>119</v>
      </c>
      <c r="B83" s="145" t="s">
        <v>22</v>
      </c>
      <c r="C83" s="145" t="s">
        <v>11</v>
      </c>
      <c r="D83" s="145">
        <f t="shared" si="2"/>
        <v>217.73</v>
      </c>
      <c r="E83" s="145">
        <v>217.73</v>
      </c>
    </row>
    <row r="84" spans="1:5" s="141" customFormat="1" ht="30" x14ac:dyDescent="0.25">
      <c r="A84" s="142" t="s">
        <v>322</v>
      </c>
      <c r="B84" s="145" t="s">
        <v>22</v>
      </c>
      <c r="C84" s="145" t="s">
        <v>11</v>
      </c>
      <c r="D84" s="145">
        <f t="shared" si="2"/>
        <v>1451.57</v>
      </c>
      <c r="E84" s="145">
        <v>1451.57</v>
      </c>
    </row>
    <row r="85" spans="1:5" s="141" customFormat="1" x14ac:dyDescent="0.25">
      <c r="A85" s="153" t="s">
        <v>323</v>
      </c>
      <c r="B85" s="144"/>
      <c r="C85" s="144"/>
      <c r="D85" s="145"/>
      <c r="E85" s="144"/>
    </row>
    <row r="86" spans="1:5" s="141" customFormat="1" x14ac:dyDescent="0.25">
      <c r="A86" s="142" t="s">
        <v>324</v>
      </c>
      <c r="B86" s="145" t="s">
        <v>223</v>
      </c>
      <c r="C86" s="145" t="s">
        <v>13</v>
      </c>
      <c r="D86" s="145">
        <f t="shared" si="2"/>
        <v>7500</v>
      </c>
      <c r="E86" s="145">
        <v>7500</v>
      </c>
    </row>
    <row r="87" spans="1:5" s="1" customFormat="1" ht="14.25" x14ac:dyDescent="0.2">
      <c r="A87" s="37" t="s">
        <v>10</v>
      </c>
      <c r="B87" s="146"/>
      <c r="C87" s="146"/>
      <c r="D87" s="146"/>
      <c r="E87" s="147"/>
    </row>
    <row r="88" spans="1:5" s="1" customFormat="1" x14ac:dyDescent="0.2">
      <c r="A88" s="41" t="s">
        <v>65</v>
      </c>
      <c r="B88" s="148" t="s">
        <v>21</v>
      </c>
      <c r="C88" s="149" t="s">
        <v>11</v>
      </c>
      <c r="D88" s="148">
        <f>E88</f>
        <v>38227.027999999998</v>
      </c>
      <c r="E88" s="150">
        <f>SUM(E17:E86)*10%</f>
        <v>38227.027999999998</v>
      </c>
    </row>
    <row r="89" spans="1:5" s="141" customFormat="1" x14ac:dyDescent="0.25">
      <c r="A89" s="151" t="s">
        <v>24</v>
      </c>
      <c r="B89" s="145"/>
      <c r="C89" s="145"/>
      <c r="D89" s="145"/>
      <c r="E89" s="152">
        <f>SUM(E17:E88)</f>
        <v>420497.30799999996</v>
      </c>
    </row>
    <row r="90" spans="1:5" s="141" customFormat="1" x14ac:dyDescent="0.25">
      <c r="A90" s="214"/>
      <c r="B90" s="214"/>
      <c r="C90" s="214"/>
      <c r="D90" s="214"/>
      <c r="E90" s="214"/>
    </row>
    <row r="91" spans="1:5" s="141" customFormat="1" x14ac:dyDescent="0.25">
      <c r="A91" s="214"/>
      <c r="B91" s="214"/>
      <c r="C91" s="214"/>
      <c r="D91" s="214"/>
      <c r="E91" s="214"/>
    </row>
    <row r="92" spans="1:5" s="141" customFormat="1" ht="39.75" customHeight="1" x14ac:dyDescent="0.25">
      <c r="A92" s="215" t="s">
        <v>325</v>
      </c>
      <c r="B92" s="215"/>
      <c r="C92" s="215"/>
      <c r="D92" s="215"/>
      <c r="E92" s="215"/>
    </row>
    <row r="93" spans="1:5" s="141" customFormat="1" ht="27.75" customHeight="1" x14ac:dyDescent="0.25">
      <c r="A93" s="215" t="s">
        <v>275</v>
      </c>
      <c r="B93" s="215"/>
      <c r="C93" s="215"/>
      <c r="D93" s="215"/>
      <c r="E93" s="215"/>
    </row>
    <row r="94" spans="1:5" s="141" customFormat="1" ht="24" customHeight="1" x14ac:dyDescent="0.25">
      <c r="A94" s="215" t="s">
        <v>276</v>
      </c>
      <c r="B94" s="215"/>
      <c r="C94" s="215"/>
      <c r="D94" s="215"/>
      <c r="E94" s="215"/>
    </row>
    <row r="95" spans="1:5" s="141" customFormat="1" ht="30.75" customHeight="1" x14ac:dyDescent="0.25">
      <c r="A95" s="215" t="s">
        <v>277</v>
      </c>
      <c r="B95" s="215"/>
      <c r="C95" s="215"/>
      <c r="D95" s="215"/>
      <c r="E95" s="215"/>
    </row>
    <row r="96" spans="1:5" s="141" customFormat="1" x14ac:dyDescent="0.25">
      <c r="A96" s="214"/>
      <c r="B96" s="214"/>
      <c r="C96" s="214"/>
      <c r="D96" s="214"/>
      <c r="E96" s="214"/>
    </row>
    <row r="97" spans="1:5" s="141" customFormat="1" ht="24.75" customHeight="1" x14ac:dyDescent="0.25">
      <c r="B97" s="215"/>
      <c r="C97" s="215"/>
      <c r="D97" s="215"/>
      <c r="E97" s="215"/>
    </row>
    <row r="98" spans="1:5" s="141" customFormat="1" ht="18.75" customHeight="1" x14ac:dyDescent="0.25">
      <c r="A98" s="214" t="s">
        <v>278</v>
      </c>
      <c r="B98" s="214"/>
      <c r="C98" s="214"/>
      <c r="D98" s="214"/>
      <c r="E98" s="214"/>
    </row>
    <row r="99" spans="1:5" s="141" customFormat="1" ht="15.75" customHeight="1" x14ac:dyDescent="0.25">
      <c r="A99" s="214" t="s">
        <v>327</v>
      </c>
      <c r="B99" s="214"/>
      <c r="C99" s="214"/>
      <c r="D99" s="214"/>
      <c r="E99" s="214"/>
    </row>
    <row r="100" spans="1:5" s="141" customFormat="1" ht="10.5" customHeight="1" x14ac:dyDescent="0.25">
      <c r="B100" s="214"/>
      <c r="C100" s="214"/>
      <c r="D100" s="214" t="s">
        <v>26</v>
      </c>
      <c r="E100" s="214"/>
    </row>
    <row r="101" spans="1:5" s="141" customFormat="1" x14ac:dyDescent="0.25">
      <c r="A101" s="214"/>
      <c r="B101" s="214"/>
      <c r="C101" s="214"/>
      <c r="D101" s="214"/>
      <c r="E101" s="214"/>
    </row>
    <row r="102" spans="1:5" s="141" customFormat="1" x14ac:dyDescent="0.25">
      <c r="A102" s="214" t="s">
        <v>279</v>
      </c>
      <c r="B102" s="214"/>
      <c r="C102" s="214"/>
      <c r="D102" s="214"/>
      <c r="E102" s="214"/>
    </row>
    <row r="103" spans="1:5" s="141" customFormat="1" ht="10.5" customHeight="1" x14ac:dyDescent="0.25">
      <c r="B103" s="214"/>
      <c r="C103" s="214"/>
      <c r="D103" s="214" t="s">
        <v>26</v>
      </c>
      <c r="E103" s="214"/>
    </row>
    <row r="104" spans="1:5" s="141" customFormat="1" ht="11.25" customHeight="1" x14ac:dyDescent="0.25">
      <c r="A104" s="214"/>
      <c r="B104" s="214"/>
      <c r="C104" s="214"/>
      <c r="D104" s="214"/>
      <c r="E104" s="214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95:E95"/>
    <mergeCell ref="A10:E10"/>
    <mergeCell ref="A11:E11"/>
    <mergeCell ref="A12:E12"/>
    <mergeCell ref="A13:E13"/>
    <mergeCell ref="A14:E14"/>
    <mergeCell ref="A90:E90"/>
    <mergeCell ref="A91:E91"/>
    <mergeCell ref="A92:E92"/>
    <mergeCell ref="A93:E93"/>
    <mergeCell ref="A94:E94"/>
    <mergeCell ref="A96:E96"/>
    <mergeCell ref="B97:E97"/>
    <mergeCell ref="A98:E98"/>
    <mergeCell ref="A99:E99"/>
    <mergeCell ref="B100:C100"/>
    <mergeCell ref="D100:E100"/>
    <mergeCell ref="A101:E101"/>
    <mergeCell ref="A102:E102"/>
    <mergeCell ref="B103:C103"/>
    <mergeCell ref="D103:E103"/>
    <mergeCell ref="A104:E10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activeCell="H24" sqref="H24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59" customFormat="1" ht="35.25" customHeight="1" x14ac:dyDescent="0.3">
      <c r="A1" s="201" t="s">
        <v>329</v>
      </c>
      <c r="B1" s="201"/>
      <c r="C1" s="201"/>
      <c r="D1" s="201"/>
      <c r="E1" s="201"/>
      <c r="F1" s="201"/>
    </row>
    <row r="2" spans="1:19" s="59" customFormat="1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330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2" t="s">
        <v>140</v>
      </c>
      <c r="B5" s="202"/>
      <c r="C5" s="202"/>
      <c r="D5" s="202"/>
      <c r="E5" s="202"/>
      <c r="F5" s="202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3" t="s">
        <v>141</v>
      </c>
      <c r="B6" s="113">
        <v>4</v>
      </c>
      <c r="C6" s="113" t="s">
        <v>142</v>
      </c>
      <c r="D6" s="137">
        <v>2534.1999999999998</v>
      </c>
      <c r="E6" s="113" t="s">
        <v>143</v>
      </c>
      <c r="F6" s="115">
        <v>1248.0999999999999</v>
      </c>
      <c r="G6" s="70"/>
      <c r="H6" s="72"/>
      <c r="I6" s="73"/>
      <c r="J6" s="74"/>
      <c r="K6" s="155"/>
      <c r="L6" s="76"/>
      <c r="M6" s="76"/>
      <c r="N6" s="76"/>
      <c r="O6" s="76"/>
      <c r="P6" s="77"/>
      <c r="Q6" s="203"/>
      <c r="R6" s="204"/>
      <c r="S6" s="78"/>
    </row>
    <row r="7" spans="1:19" s="81" customFormat="1" ht="32.25" customHeight="1" x14ac:dyDescent="0.25">
      <c r="A7" s="113" t="s">
        <v>144</v>
      </c>
      <c r="B7" s="113">
        <v>3</v>
      </c>
      <c r="C7" s="113" t="s">
        <v>145</v>
      </c>
      <c r="D7" s="137">
        <v>153.9</v>
      </c>
      <c r="E7" s="113" t="s">
        <v>146</v>
      </c>
      <c r="F7" s="115">
        <v>832.5</v>
      </c>
      <c r="G7" s="70"/>
      <c r="H7" s="72"/>
      <c r="I7" s="73"/>
      <c r="J7" s="74"/>
      <c r="K7" s="155"/>
      <c r="L7" s="76"/>
      <c r="M7" s="76"/>
      <c r="N7" s="76"/>
      <c r="O7" s="76"/>
      <c r="P7" s="77"/>
      <c r="Q7" s="203"/>
      <c r="R7" s="205"/>
      <c r="S7" s="80"/>
    </row>
    <row r="8" spans="1:19" s="81" customFormat="1" ht="43.5" customHeight="1" x14ac:dyDescent="0.25">
      <c r="A8" s="113" t="s">
        <v>147</v>
      </c>
      <c r="B8" s="113">
        <v>46</v>
      </c>
      <c r="C8" s="113" t="s">
        <v>148</v>
      </c>
      <c r="D8" s="115">
        <v>315.10000000000002</v>
      </c>
      <c r="E8" s="113" t="s">
        <v>149</v>
      </c>
      <c r="F8" s="115">
        <v>465.5</v>
      </c>
      <c r="G8" s="70"/>
      <c r="H8" s="72"/>
      <c r="I8" s="73"/>
      <c r="J8" s="74"/>
      <c r="K8" s="155"/>
      <c r="L8" s="76"/>
      <c r="M8" s="76"/>
      <c r="N8" s="76"/>
      <c r="O8" s="76"/>
      <c r="P8" s="77"/>
      <c r="Q8" s="203"/>
      <c r="R8" s="204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55"/>
      <c r="L9" s="76"/>
      <c r="M9" s="76"/>
      <c r="N9" s="76"/>
      <c r="O9" s="76"/>
      <c r="P9" s="70"/>
      <c r="Q9" s="155"/>
      <c r="R9" s="156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54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25">
      <c r="A11" s="206" t="s">
        <v>150</v>
      </c>
      <c r="B11" s="207"/>
      <c r="C11" s="207"/>
      <c r="D11" s="207"/>
      <c r="E11" s="208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0" customFormat="1" ht="30" customHeight="1" x14ac:dyDescent="0.25">
      <c r="A12" s="194" t="s">
        <v>152</v>
      </c>
      <c r="B12" s="195"/>
      <c r="C12" s="195"/>
      <c r="D12" s="195"/>
      <c r="E12" s="196"/>
      <c r="F12" s="108">
        <v>41891.738999999652</v>
      </c>
      <c r="G12" s="179"/>
    </row>
    <row r="13" spans="1:19" s="110" customFormat="1" ht="30" customHeight="1" x14ac:dyDescent="0.25">
      <c r="A13" s="194" t="s">
        <v>153</v>
      </c>
      <c r="B13" s="195"/>
      <c r="C13" s="195"/>
      <c r="D13" s="195"/>
      <c r="E13" s="196"/>
      <c r="F13" s="108">
        <v>186296.61999999994</v>
      </c>
    </row>
    <row r="14" spans="1:19" s="110" customFormat="1" ht="30" customHeight="1" x14ac:dyDescent="0.25">
      <c r="A14" s="194" t="s">
        <v>154</v>
      </c>
      <c r="B14" s="195"/>
      <c r="C14" s="195"/>
      <c r="D14" s="195"/>
      <c r="E14" s="196"/>
      <c r="F14" s="111">
        <f>SUM(F15:F17)</f>
        <v>504714.65</v>
      </c>
    </row>
    <row r="15" spans="1:19" s="87" customFormat="1" ht="28.5" customHeight="1" x14ac:dyDescent="0.25">
      <c r="A15" s="197" t="s">
        <v>155</v>
      </c>
      <c r="B15" s="198"/>
      <c r="C15" s="198"/>
      <c r="D15" s="198"/>
      <c r="E15" s="199"/>
      <c r="F15" s="107">
        <v>452900.34</v>
      </c>
    </row>
    <row r="16" spans="1:19" s="87" customFormat="1" ht="24.75" customHeight="1" x14ac:dyDescent="0.25">
      <c r="A16" s="197" t="s">
        <v>156</v>
      </c>
      <c r="B16" s="198"/>
      <c r="C16" s="198"/>
      <c r="D16" s="198"/>
      <c r="E16" s="199"/>
      <c r="F16" s="107">
        <v>27514.309999999998</v>
      </c>
    </row>
    <row r="17" spans="1:19" s="87" customFormat="1" ht="30" customHeight="1" x14ac:dyDescent="0.25">
      <c r="A17" s="197" t="s">
        <v>157</v>
      </c>
      <c r="B17" s="198"/>
      <c r="C17" s="198"/>
      <c r="D17" s="198"/>
      <c r="E17" s="199"/>
      <c r="F17" s="107">
        <v>24300</v>
      </c>
    </row>
    <row r="18" spans="1:19" s="110" customFormat="1" ht="30" customHeight="1" x14ac:dyDescent="0.25">
      <c r="A18" s="194" t="s">
        <v>158</v>
      </c>
      <c r="B18" s="195"/>
      <c r="C18" s="195"/>
      <c r="D18" s="195"/>
      <c r="E18" s="196"/>
      <c r="F18" s="111">
        <f>SUM(F19:F21)</f>
        <v>475121.48</v>
      </c>
    </row>
    <row r="19" spans="1:19" s="87" customFormat="1" ht="30" customHeight="1" x14ac:dyDescent="0.25">
      <c r="A19" s="197" t="s">
        <v>155</v>
      </c>
      <c r="B19" s="198"/>
      <c r="C19" s="198"/>
      <c r="D19" s="198"/>
      <c r="E19" s="199"/>
      <c r="F19" s="107">
        <v>450821.48</v>
      </c>
    </row>
    <row r="20" spans="1:19" s="87" customFormat="1" ht="30" customHeight="1" x14ac:dyDescent="0.25">
      <c r="A20" s="197" t="s">
        <v>156</v>
      </c>
      <c r="B20" s="198"/>
      <c r="C20" s="198"/>
      <c r="D20" s="198"/>
      <c r="E20" s="199"/>
      <c r="F20" s="107">
        <v>0</v>
      </c>
    </row>
    <row r="21" spans="1:19" s="90" customFormat="1" ht="30" customHeight="1" x14ac:dyDescent="0.2">
      <c r="A21" s="197" t="s">
        <v>157</v>
      </c>
      <c r="B21" s="198"/>
      <c r="C21" s="198"/>
      <c r="D21" s="198"/>
      <c r="E21" s="199"/>
      <c r="F21" s="107">
        <v>24300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194" t="s">
        <v>159</v>
      </c>
      <c r="B22" s="195"/>
      <c r="C22" s="195"/>
      <c r="D22" s="195"/>
      <c r="E22" s="196"/>
      <c r="F22" s="111">
        <f>F12+F18</f>
        <v>517013.21899999963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194" t="s">
        <v>160</v>
      </c>
      <c r="B23" s="195"/>
      <c r="C23" s="195"/>
      <c r="D23" s="195"/>
      <c r="E23" s="196"/>
      <c r="F23" s="111">
        <f>акт21!E89</f>
        <v>412337.8600000001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194" t="s">
        <v>289</v>
      </c>
      <c r="B24" s="195"/>
      <c r="C24" s="195"/>
      <c r="D24" s="195"/>
      <c r="E24" s="196"/>
      <c r="F24" s="111">
        <f>F22-F23</f>
        <v>104675.35899999953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194" t="s">
        <v>162</v>
      </c>
      <c r="B25" s="195"/>
      <c r="C25" s="195"/>
      <c r="D25" s="195"/>
      <c r="E25" s="196"/>
      <c r="F25" s="108">
        <f>F13+F14-F18</f>
        <v>215889.79000000004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51" customHeight="1" x14ac:dyDescent="0.2">
      <c r="A27" s="193" t="s">
        <v>163</v>
      </c>
      <c r="B27" s="193"/>
      <c r="C27" s="193"/>
      <c r="D27" s="193"/>
    </row>
    <row r="28" spans="1:19" s="59" customFormat="1" ht="21.75" hidden="1" customHeight="1" x14ac:dyDescent="0.25">
      <c r="A28" s="200" t="s">
        <v>331</v>
      </c>
      <c r="B28" s="200"/>
      <c r="C28" s="200"/>
      <c r="D28" s="200"/>
    </row>
    <row r="29" spans="1:19" s="59" customFormat="1" ht="22.5" customHeight="1" x14ac:dyDescent="0.25">
      <c r="A29" s="193" t="s">
        <v>42</v>
      </c>
      <c r="B29" s="193"/>
      <c r="C29" s="193"/>
      <c r="D29" s="193"/>
    </row>
    <row r="30" spans="1:19" s="59" customFormat="1" ht="22.5" customHeight="1" x14ac:dyDescent="0.25">
      <c r="A30" s="193" t="s">
        <v>43</v>
      </c>
      <c r="B30" s="193"/>
      <c r="C30" s="193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topLeftCell="A73" workbookViewId="0">
      <selection activeCell="E66" sqref="E66"/>
    </sheetView>
  </sheetViews>
  <sheetFormatPr defaultColWidth="8.140625" defaultRowHeight="15" x14ac:dyDescent="0.25"/>
  <cols>
    <col min="1" max="1" width="64.28515625" style="157" customWidth="1"/>
    <col min="2" max="2" width="18.42578125" style="157" customWidth="1"/>
    <col min="3" max="3" width="16.42578125" style="157" customWidth="1"/>
    <col min="4" max="5" width="16.5703125" style="157" customWidth="1"/>
    <col min="6" max="6" width="9.42578125" style="157" bestFit="1" customWidth="1"/>
    <col min="7" max="255" width="8.140625" style="157"/>
    <col min="256" max="256" width="8.7109375" style="157" customWidth="1"/>
    <col min="257" max="257" width="31.5703125" style="157" customWidth="1"/>
    <col min="258" max="258" width="13.85546875" style="157" customWidth="1"/>
    <col min="259" max="259" width="19.140625" style="157" customWidth="1"/>
    <col min="260" max="260" width="17.5703125" style="157" customWidth="1"/>
    <col min="261" max="261" width="14.7109375" style="157" customWidth="1"/>
    <col min="262" max="511" width="8.140625" style="157"/>
    <col min="512" max="512" width="8.7109375" style="157" customWidth="1"/>
    <col min="513" max="513" width="31.5703125" style="157" customWidth="1"/>
    <col min="514" max="514" width="13.85546875" style="157" customWidth="1"/>
    <col min="515" max="515" width="19.140625" style="157" customWidth="1"/>
    <col min="516" max="516" width="17.5703125" style="157" customWidth="1"/>
    <col min="517" max="517" width="14.7109375" style="157" customWidth="1"/>
    <col min="518" max="767" width="8.140625" style="157"/>
    <col min="768" max="768" width="8.7109375" style="157" customWidth="1"/>
    <col min="769" max="769" width="31.5703125" style="157" customWidth="1"/>
    <col min="770" max="770" width="13.85546875" style="157" customWidth="1"/>
    <col min="771" max="771" width="19.140625" style="157" customWidth="1"/>
    <col min="772" max="772" width="17.5703125" style="157" customWidth="1"/>
    <col min="773" max="773" width="14.7109375" style="157" customWidth="1"/>
    <col min="774" max="1023" width="8.140625" style="157"/>
    <col min="1024" max="1024" width="8.7109375" style="157" customWidth="1"/>
    <col min="1025" max="1025" width="31.5703125" style="157" customWidth="1"/>
    <col min="1026" max="1026" width="13.85546875" style="157" customWidth="1"/>
    <col min="1027" max="1027" width="19.140625" style="157" customWidth="1"/>
    <col min="1028" max="1028" width="17.5703125" style="157" customWidth="1"/>
    <col min="1029" max="1029" width="14.7109375" style="157" customWidth="1"/>
    <col min="1030" max="1279" width="8.140625" style="157"/>
    <col min="1280" max="1280" width="8.7109375" style="157" customWidth="1"/>
    <col min="1281" max="1281" width="31.5703125" style="157" customWidth="1"/>
    <col min="1282" max="1282" width="13.85546875" style="157" customWidth="1"/>
    <col min="1283" max="1283" width="19.140625" style="157" customWidth="1"/>
    <col min="1284" max="1284" width="17.5703125" style="157" customWidth="1"/>
    <col min="1285" max="1285" width="14.7109375" style="157" customWidth="1"/>
    <col min="1286" max="1535" width="8.140625" style="157"/>
    <col min="1536" max="1536" width="8.7109375" style="157" customWidth="1"/>
    <col min="1537" max="1537" width="31.5703125" style="157" customWidth="1"/>
    <col min="1538" max="1538" width="13.85546875" style="157" customWidth="1"/>
    <col min="1539" max="1539" width="19.140625" style="157" customWidth="1"/>
    <col min="1540" max="1540" width="17.5703125" style="157" customWidth="1"/>
    <col min="1541" max="1541" width="14.7109375" style="157" customWidth="1"/>
    <col min="1542" max="1791" width="8.140625" style="157"/>
    <col min="1792" max="1792" width="8.7109375" style="157" customWidth="1"/>
    <col min="1793" max="1793" width="31.5703125" style="157" customWidth="1"/>
    <col min="1794" max="1794" width="13.85546875" style="157" customWidth="1"/>
    <col min="1795" max="1795" width="19.140625" style="157" customWidth="1"/>
    <col min="1796" max="1796" width="17.5703125" style="157" customWidth="1"/>
    <col min="1797" max="1797" width="14.7109375" style="157" customWidth="1"/>
    <col min="1798" max="2047" width="8.140625" style="157"/>
    <col min="2048" max="2048" width="8.7109375" style="157" customWidth="1"/>
    <col min="2049" max="2049" width="31.5703125" style="157" customWidth="1"/>
    <col min="2050" max="2050" width="13.85546875" style="157" customWidth="1"/>
    <col min="2051" max="2051" width="19.140625" style="157" customWidth="1"/>
    <col min="2052" max="2052" width="17.5703125" style="157" customWidth="1"/>
    <col min="2053" max="2053" width="14.7109375" style="157" customWidth="1"/>
    <col min="2054" max="2303" width="8.140625" style="157"/>
    <col min="2304" max="2304" width="8.7109375" style="157" customWidth="1"/>
    <col min="2305" max="2305" width="31.5703125" style="157" customWidth="1"/>
    <col min="2306" max="2306" width="13.85546875" style="157" customWidth="1"/>
    <col min="2307" max="2307" width="19.140625" style="157" customWidth="1"/>
    <col min="2308" max="2308" width="17.5703125" style="157" customWidth="1"/>
    <col min="2309" max="2309" width="14.7109375" style="157" customWidth="1"/>
    <col min="2310" max="2559" width="8.140625" style="157"/>
    <col min="2560" max="2560" width="8.7109375" style="157" customWidth="1"/>
    <col min="2561" max="2561" width="31.5703125" style="157" customWidth="1"/>
    <col min="2562" max="2562" width="13.85546875" style="157" customWidth="1"/>
    <col min="2563" max="2563" width="19.140625" style="157" customWidth="1"/>
    <col min="2564" max="2564" width="17.5703125" style="157" customWidth="1"/>
    <col min="2565" max="2565" width="14.7109375" style="157" customWidth="1"/>
    <col min="2566" max="2815" width="8.140625" style="157"/>
    <col min="2816" max="2816" width="8.7109375" style="157" customWidth="1"/>
    <col min="2817" max="2817" width="31.5703125" style="157" customWidth="1"/>
    <col min="2818" max="2818" width="13.85546875" style="157" customWidth="1"/>
    <col min="2819" max="2819" width="19.140625" style="157" customWidth="1"/>
    <col min="2820" max="2820" width="17.5703125" style="157" customWidth="1"/>
    <col min="2821" max="2821" width="14.7109375" style="157" customWidth="1"/>
    <col min="2822" max="3071" width="8.140625" style="157"/>
    <col min="3072" max="3072" width="8.7109375" style="157" customWidth="1"/>
    <col min="3073" max="3073" width="31.5703125" style="157" customWidth="1"/>
    <col min="3074" max="3074" width="13.85546875" style="157" customWidth="1"/>
    <col min="3075" max="3075" width="19.140625" style="157" customWidth="1"/>
    <col min="3076" max="3076" width="17.5703125" style="157" customWidth="1"/>
    <col min="3077" max="3077" width="14.7109375" style="157" customWidth="1"/>
    <col min="3078" max="3327" width="8.140625" style="157"/>
    <col min="3328" max="3328" width="8.7109375" style="157" customWidth="1"/>
    <col min="3329" max="3329" width="31.5703125" style="157" customWidth="1"/>
    <col min="3330" max="3330" width="13.85546875" style="157" customWidth="1"/>
    <col min="3331" max="3331" width="19.140625" style="157" customWidth="1"/>
    <col min="3332" max="3332" width="17.5703125" style="157" customWidth="1"/>
    <col min="3333" max="3333" width="14.7109375" style="157" customWidth="1"/>
    <col min="3334" max="3583" width="8.140625" style="157"/>
    <col min="3584" max="3584" width="8.7109375" style="157" customWidth="1"/>
    <col min="3585" max="3585" width="31.5703125" style="157" customWidth="1"/>
    <col min="3586" max="3586" width="13.85546875" style="157" customWidth="1"/>
    <col min="3587" max="3587" width="19.140625" style="157" customWidth="1"/>
    <col min="3588" max="3588" width="17.5703125" style="157" customWidth="1"/>
    <col min="3589" max="3589" width="14.7109375" style="157" customWidth="1"/>
    <col min="3590" max="3839" width="8.140625" style="157"/>
    <col min="3840" max="3840" width="8.7109375" style="157" customWidth="1"/>
    <col min="3841" max="3841" width="31.5703125" style="157" customWidth="1"/>
    <col min="3842" max="3842" width="13.85546875" style="157" customWidth="1"/>
    <col min="3843" max="3843" width="19.140625" style="157" customWidth="1"/>
    <col min="3844" max="3844" width="17.5703125" style="157" customWidth="1"/>
    <col min="3845" max="3845" width="14.7109375" style="157" customWidth="1"/>
    <col min="3846" max="4095" width="8.140625" style="157"/>
    <col min="4096" max="4096" width="8.7109375" style="157" customWidth="1"/>
    <col min="4097" max="4097" width="31.5703125" style="157" customWidth="1"/>
    <col min="4098" max="4098" width="13.85546875" style="157" customWidth="1"/>
    <col min="4099" max="4099" width="19.140625" style="157" customWidth="1"/>
    <col min="4100" max="4100" width="17.5703125" style="157" customWidth="1"/>
    <col min="4101" max="4101" width="14.7109375" style="157" customWidth="1"/>
    <col min="4102" max="4351" width="8.140625" style="157"/>
    <col min="4352" max="4352" width="8.7109375" style="157" customWidth="1"/>
    <col min="4353" max="4353" width="31.5703125" style="157" customWidth="1"/>
    <col min="4354" max="4354" width="13.85546875" style="157" customWidth="1"/>
    <col min="4355" max="4355" width="19.140625" style="157" customWidth="1"/>
    <col min="4356" max="4356" width="17.5703125" style="157" customWidth="1"/>
    <col min="4357" max="4357" width="14.7109375" style="157" customWidth="1"/>
    <col min="4358" max="4607" width="8.140625" style="157"/>
    <col min="4608" max="4608" width="8.7109375" style="157" customWidth="1"/>
    <col min="4609" max="4609" width="31.5703125" style="157" customWidth="1"/>
    <col min="4610" max="4610" width="13.85546875" style="157" customWidth="1"/>
    <col min="4611" max="4611" width="19.140625" style="157" customWidth="1"/>
    <col min="4612" max="4612" width="17.5703125" style="157" customWidth="1"/>
    <col min="4613" max="4613" width="14.7109375" style="157" customWidth="1"/>
    <col min="4614" max="4863" width="8.140625" style="157"/>
    <col min="4864" max="4864" width="8.7109375" style="157" customWidth="1"/>
    <col min="4865" max="4865" width="31.5703125" style="157" customWidth="1"/>
    <col min="4866" max="4866" width="13.85546875" style="157" customWidth="1"/>
    <col min="4867" max="4867" width="19.140625" style="157" customWidth="1"/>
    <col min="4868" max="4868" width="17.5703125" style="157" customWidth="1"/>
    <col min="4869" max="4869" width="14.7109375" style="157" customWidth="1"/>
    <col min="4870" max="5119" width="8.140625" style="157"/>
    <col min="5120" max="5120" width="8.7109375" style="157" customWidth="1"/>
    <col min="5121" max="5121" width="31.5703125" style="157" customWidth="1"/>
    <col min="5122" max="5122" width="13.85546875" style="157" customWidth="1"/>
    <col min="5123" max="5123" width="19.140625" style="157" customWidth="1"/>
    <col min="5124" max="5124" width="17.5703125" style="157" customWidth="1"/>
    <col min="5125" max="5125" width="14.7109375" style="157" customWidth="1"/>
    <col min="5126" max="5375" width="8.140625" style="157"/>
    <col min="5376" max="5376" width="8.7109375" style="157" customWidth="1"/>
    <col min="5377" max="5377" width="31.5703125" style="157" customWidth="1"/>
    <col min="5378" max="5378" width="13.85546875" style="157" customWidth="1"/>
    <col min="5379" max="5379" width="19.140625" style="157" customWidth="1"/>
    <col min="5380" max="5380" width="17.5703125" style="157" customWidth="1"/>
    <col min="5381" max="5381" width="14.7109375" style="157" customWidth="1"/>
    <col min="5382" max="5631" width="8.140625" style="157"/>
    <col min="5632" max="5632" width="8.7109375" style="157" customWidth="1"/>
    <col min="5633" max="5633" width="31.5703125" style="157" customWidth="1"/>
    <col min="5634" max="5634" width="13.85546875" style="157" customWidth="1"/>
    <col min="5635" max="5635" width="19.140625" style="157" customWidth="1"/>
    <col min="5636" max="5636" width="17.5703125" style="157" customWidth="1"/>
    <col min="5637" max="5637" width="14.7109375" style="157" customWidth="1"/>
    <col min="5638" max="5887" width="8.140625" style="157"/>
    <col min="5888" max="5888" width="8.7109375" style="157" customWidth="1"/>
    <col min="5889" max="5889" width="31.5703125" style="157" customWidth="1"/>
    <col min="5890" max="5890" width="13.85546875" style="157" customWidth="1"/>
    <col min="5891" max="5891" width="19.140625" style="157" customWidth="1"/>
    <col min="5892" max="5892" width="17.5703125" style="157" customWidth="1"/>
    <col min="5893" max="5893" width="14.7109375" style="157" customWidth="1"/>
    <col min="5894" max="6143" width="8.140625" style="157"/>
    <col min="6144" max="6144" width="8.7109375" style="157" customWidth="1"/>
    <col min="6145" max="6145" width="31.5703125" style="157" customWidth="1"/>
    <col min="6146" max="6146" width="13.85546875" style="157" customWidth="1"/>
    <col min="6147" max="6147" width="19.140625" style="157" customWidth="1"/>
    <col min="6148" max="6148" width="17.5703125" style="157" customWidth="1"/>
    <col min="6149" max="6149" width="14.7109375" style="157" customWidth="1"/>
    <col min="6150" max="6399" width="8.140625" style="157"/>
    <col min="6400" max="6400" width="8.7109375" style="157" customWidth="1"/>
    <col min="6401" max="6401" width="31.5703125" style="157" customWidth="1"/>
    <col min="6402" max="6402" width="13.85546875" style="157" customWidth="1"/>
    <col min="6403" max="6403" width="19.140625" style="157" customWidth="1"/>
    <col min="6404" max="6404" width="17.5703125" style="157" customWidth="1"/>
    <col min="6405" max="6405" width="14.7109375" style="157" customWidth="1"/>
    <col min="6406" max="6655" width="8.140625" style="157"/>
    <col min="6656" max="6656" width="8.7109375" style="157" customWidth="1"/>
    <col min="6657" max="6657" width="31.5703125" style="157" customWidth="1"/>
    <col min="6658" max="6658" width="13.85546875" style="157" customWidth="1"/>
    <col min="6659" max="6659" width="19.140625" style="157" customWidth="1"/>
    <col min="6660" max="6660" width="17.5703125" style="157" customWidth="1"/>
    <col min="6661" max="6661" width="14.7109375" style="157" customWidth="1"/>
    <col min="6662" max="6911" width="8.140625" style="157"/>
    <col min="6912" max="6912" width="8.7109375" style="157" customWidth="1"/>
    <col min="6913" max="6913" width="31.5703125" style="157" customWidth="1"/>
    <col min="6914" max="6914" width="13.85546875" style="157" customWidth="1"/>
    <col min="6915" max="6915" width="19.140625" style="157" customWidth="1"/>
    <col min="6916" max="6916" width="17.5703125" style="157" customWidth="1"/>
    <col min="6917" max="6917" width="14.7109375" style="157" customWidth="1"/>
    <col min="6918" max="7167" width="8.140625" style="157"/>
    <col min="7168" max="7168" width="8.7109375" style="157" customWidth="1"/>
    <col min="7169" max="7169" width="31.5703125" style="157" customWidth="1"/>
    <col min="7170" max="7170" width="13.85546875" style="157" customWidth="1"/>
    <col min="7171" max="7171" width="19.140625" style="157" customWidth="1"/>
    <col min="7172" max="7172" width="17.5703125" style="157" customWidth="1"/>
    <col min="7173" max="7173" width="14.7109375" style="157" customWidth="1"/>
    <col min="7174" max="7423" width="8.140625" style="157"/>
    <col min="7424" max="7424" width="8.7109375" style="157" customWidth="1"/>
    <col min="7425" max="7425" width="31.5703125" style="157" customWidth="1"/>
    <col min="7426" max="7426" width="13.85546875" style="157" customWidth="1"/>
    <col min="7427" max="7427" width="19.140625" style="157" customWidth="1"/>
    <col min="7428" max="7428" width="17.5703125" style="157" customWidth="1"/>
    <col min="7429" max="7429" width="14.7109375" style="157" customWidth="1"/>
    <col min="7430" max="7679" width="8.140625" style="157"/>
    <col min="7680" max="7680" width="8.7109375" style="157" customWidth="1"/>
    <col min="7681" max="7681" width="31.5703125" style="157" customWidth="1"/>
    <col min="7682" max="7682" width="13.85546875" style="157" customWidth="1"/>
    <col min="7683" max="7683" width="19.140625" style="157" customWidth="1"/>
    <col min="7684" max="7684" width="17.5703125" style="157" customWidth="1"/>
    <col min="7685" max="7685" width="14.7109375" style="157" customWidth="1"/>
    <col min="7686" max="7935" width="8.140625" style="157"/>
    <col min="7936" max="7936" width="8.7109375" style="157" customWidth="1"/>
    <col min="7937" max="7937" width="31.5703125" style="157" customWidth="1"/>
    <col min="7938" max="7938" width="13.85546875" style="157" customWidth="1"/>
    <col min="7939" max="7939" width="19.140625" style="157" customWidth="1"/>
    <col min="7940" max="7940" width="17.5703125" style="157" customWidth="1"/>
    <col min="7941" max="7941" width="14.7109375" style="157" customWidth="1"/>
    <col min="7942" max="8191" width="8.140625" style="157"/>
    <col min="8192" max="8192" width="8.7109375" style="157" customWidth="1"/>
    <col min="8193" max="8193" width="31.5703125" style="157" customWidth="1"/>
    <col min="8194" max="8194" width="13.85546875" style="157" customWidth="1"/>
    <col min="8195" max="8195" width="19.140625" style="157" customWidth="1"/>
    <col min="8196" max="8196" width="17.5703125" style="157" customWidth="1"/>
    <col min="8197" max="8197" width="14.7109375" style="157" customWidth="1"/>
    <col min="8198" max="8447" width="8.140625" style="157"/>
    <col min="8448" max="8448" width="8.7109375" style="157" customWidth="1"/>
    <col min="8449" max="8449" width="31.5703125" style="157" customWidth="1"/>
    <col min="8450" max="8450" width="13.85546875" style="157" customWidth="1"/>
    <col min="8451" max="8451" width="19.140625" style="157" customWidth="1"/>
    <col min="8452" max="8452" width="17.5703125" style="157" customWidth="1"/>
    <col min="8453" max="8453" width="14.7109375" style="157" customWidth="1"/>
    <col min="8454" max="8703" width="8.140625" style="157"/>
    <col min="8704" max="8704" width="8.7109375" style="157" customWidth="1"/>
    <col min="8705" max="8705" width="31.5703125" style="157" customWidth="1"/>
    <col min="8706" max="8706" width="13.85546875" style="157" customWidth="1"/>
    <col min="8707" max="8707" width="19.140625" style="157" customWidth="1"/>
    <col min="8708" max="8708" width="17.5703125" style="157" customWidth="1"/>
    <col min="8709" max="8709" width="14.7109375" style="157" customWidth="1"/>
    <col min="8710" max="8959" width="8.140625" style="157"/>
    <col min="8960" max="8960" width="8.7109375" style="157" customWidth="1"/>
    <col min="8961" max="8961" width="31.5703125" style="157" customWidth="1"/>
    <col min="8962" max="8962" width="13.85546875" style="157" customWidth="1"/>
    <col min="8963" max="8963" width="19.140625" style="157" customWidth="1"/>
    <col min="8964" max="8964" width="17.5703125" style="157" customWidth="1"/>
    <col min="8965" max="8965" width="14.7109375" style="157" customWidth="1"/>
    <col min="8966" max="9215" width="8.140625" style="157"/>
    <col min="9216" max="9216" width="8.7109375" style="157" customWidth="1"/>
    <col min="9217" max="9217" width="31.5703125" style="157" customWidth="1"/>
    <col min="9218" max="9218" width="13.85546875" style="157" customWidth="1"/>
    <col min="9219" max="9219" width="19.140625" style="157" customWidth="1"/>
    <col min="9220" max="9220" width="17.5703125" style="157" customWidth="1"/>
    <col min="9221" max="9221" width="14.7109375" style="157" customWidth="1"/>
    <col min="9222" max="9471" width="8.140625" style="157"/>
    <col min="9472" max="9472" width="8.7109375" style="157" customWidth="1"/>
    <col min="9473" max="9473" width="31.5703125" style="157" customWidth="1"/>
    <col min="9474" max="9474" width="13.85546875" style="157" customWidth="1"/>
    <col min="9475" max="9475" width="19.140625" style="157" customWidth="1"/>
    <col min="9476" max="9476" width="17.5703125" style="157" customWidth="1"/>
    <col min="9477" max="9477" width="14.7109375" style="157" customWidth="1"/>
    <col min="9478" max="9727" width="8.140625" style="157"/>
    <col min="9728" max="9728" width="8.7109375" style="157" customWidth="1"/>
    <col min="9729" max="9729" width="31.5703125" style="157" customWidth="1"/>
    <col min="9730" max="9730" width="13.85546875" style="157" customWidth="1"/>
    <col min="9731" max="9731" width="19.140625" style="157" customWidth="1"/>
    <col min="9732" max="9732" width="17.5703125" style="157" customWidth="1"/>
    <col min="9733" max="9733" width="14.7109375" style="157" customWidth="1"/>
    <col min="9734" max="9983" width="8.140625" style="157"/>
    <col min="9984" max="9984" width="8.7109375" style="157" customWidth="1"/>
    <col min="9985" max="9985" width="31.5703125" style="157" customWidth="1"/>
    <col min="9986" max="9986" width="13.85546875" style="157" customWidth="1"/>
    <col min="9987" max="9987" width="19.140625" style="157" customWidth="1"/>
    <col min="9988" max="9988" width="17.5703125" style="157" customWidth="1"/>
    <col min="9989" max="9989" width="14.7109375" style="157" customWidth="1"/>
    <col min="9990" max="10239" width="8.140625" style="157"/>
    <col min="10240" max="10240" width="8.7109375" style="157" customWidth="1"/>
    <col min="10241" max="10241" width="31.5703125" style="157" customWidth="1"/>
    <col min="10242" max="10242" width="13.85546875" style="157" customWidth="1"/>
    <col min="10243" max="10243" width="19.140625" style="157" customWidth="1"/>
    <col min="10244" max="10244" width="17.5703125" style="157" customWidth="1"/>
    <col min="10245" max="10245" width="14.7109375" style="157" customWidth="1"/>
    <col min="10246" max="10495" width="8.140625" style="157"/>
    <col min="10496" max="10496" width="8.7109375" style="157" customWidth="1"/>
    <col min="10497" max="10497" width="31.5703125" style="157" customWidth="1"/>
    <col min="10498" max="10498" width="13.85546875" style="157" customWidth="1"/>
    <col min="10499" max="10499" width="19.140625" style="157" customWidth="1"/>
    <col min="10500" max="10500" width="17.5703125" style="157" customWidth="1"/>
    <col min="10501" max="10501" width="14.7109375" style="157" customWidth="1"/>
    <col min="10502" max="10751" width="8.140625" style="157"/>
    <col min="10752" max="10752" width="8.7109375" style="157" customWidth="1"/>
    <col min="10753" max="10753" width="31.5703125" style="157" customWidth="1"/>
    <col min="10754" max="10754" width="13.85546875" style="157" customWidth="1"/>
    <col min="10755" max="10755" width="19.140625" style="157" customWidth="1"/>
    <col min="10756" max="10756" width="17.5703125" style="157" customWidth="1"/>
    <col min="10757" max="10757" width="14.7109375" style="157" customWidth="1"/>
    <col min="10758" max="11007" width="8.140625" style="157"/>
    <col min="11008" max="11008" width="8.7109375" style="157" customWidth="1"/>
    <col min="11009" max="11009" width="31.5703125" style="157" customWidth="1"/>
    <col min="11010" max="11010" width="13.85546875" style="157" customWidth="1"/>
    <col min="11011" max="11011" width="19.140625" style="157" customWidth="1"/>
    <col min="11012" max="11012" width="17.5703125" style="157" customWidth="1"/>
    <col min="11013" max="11013" width="14.7109375" style="157" customWidth="1"/>
    <col min="11014" max="11263" width="8.140625" style="157"/>
    <col min="11264" max="11264" width="8.7109375" style="157" customWidth="1"/>
    <col min="11265" max="11265" width="31.5703125" style="157" customWidth="1"/>
    <col min="11266" max="11266" width="13.85546875" style="157" customWidth="1"/>
    <col min="11267" max="11267" width="19.140625" style="157" customWidth="1"/>
    <col min="11268" max="11268" width="17.5703125" style="157" customWidth="1"/>
    <col min="11269" max="11269" width="14.7109375" style="157" customWidth="1"/>
    <col min="11270" max="11519" width="8.140625" style="157"/>
    <col min="11520" max="11520" width="8.7109375" style="157" customWidth="1"/>
    <col min="11521" max="11521" width="31.5703125" style="157" customWidth="1"/>
    <col min="11522" max="11522" width="13.85546875" style="157" customWidth="1"/>
    <col min="11523" max="11523" width="19.140625" style="157" customWidth="1"/>
    <col min="11524" max="11524" width="17.5703125" style="157" customWidth="1"/>
    <col min="11525" max="11525" width="14.7109375" style="157" customWidth="1"/>
    <col min="11526" max="11775" width="8.140625" style="157"/>
    <col min="11776" max="11776" width="8.7109375" style="157" customWidth="1"/>
    <col min="11777" max="11777" width="31.5703125" style="157" customWidth="1"/>
    <col min="11778" max="11778" width="13.85546875" style="157" customWidth="1"/>
    <col min="11779" max="11779" width="19.140625" style="157" customWidth="1"/>
    <col min="11780" max="11780" width="17.5703125" style="157" customWidth="1"/>
    <col min="11781" max="11781" width="14.7109375" style="157" customWidth="1"/>
    <col min="11782" max="12031" width="8.140625" style="157"/>
    <col min="12032" max="12032" width="8.7109375" style="157" customWidth="1"/>
    <col min="12033" max="12033" width="31.5703125" style="157" customWidth="1"/>
    <col min="12034" max="12034" width="13.85546875" style="157" customWidth="1"/>
    <col min="12035" max="12035" width="19.140625" style="157" customWidth="1"/>
    <col min="12036" max="12036" width="17.5703125" style="157" customWidth="1"/>
    <col min="12037" max="12037" width="14.7109375" style="157" customWidth="1"/>
    <col min="12038" max="12287" width="8.140625" style="157"/>
    <col min="12288" max="12288" width="8.7109375" style="157" customWidth="1"/>
    <col min="12289" max="12289" width="31.5703125" style="157" customWidth="1"/>
    <col min="12290" max="12290" width="13.85546875" style="157" customWidth="1"/>
    <col min="12291" max="12291" width="19.140625" style="157" customWidth="1"/>
    <col min="12292" max="12292" width="17.5703125" style="157" customWidth="1"/>
    <col min="12293" max="12293" width="14.7109375" style="157" customWidth="1"/>
    <col min="12294" max="12543" width="8.140625" style="157"/>
    <col min="12544" max="12544" width="8.7109375" style="157" customWidth="1"/>
    <col min="12545" max="12545" width="31.5703125" style="157" customWidth="1"/>
    <col min="12546" max="12546" width="13.85546875" style="157" customWidth="1"/>
    <col min="12547" max="12547" width="19.140625" style="157" customWidth="1"/>
    <col min="12548" max="12548" width="17.5703125" style="157" customWidth="1"/>
    <col min="12549" max="12549" width="14.7109375" style="157" customWidth="1"/>
    <col min="12550" max="12799" width="8.140625" style="157"/>
    <col min="12800" max="12800" width="8.7109375" style="157" customWidth="1"/>
    <col min="12801" max="12801" width="31.5703125" style="157" customWidth="1"/>
    <col min="12802" max="12802" width="13.85546875" style="157" customWidth="1"/>
    <col min="12803" max="12803" width="19.140625" style="157" customWidth="1"/>
    <col min="12804" max="12804" width="17.5703125" style="157" customWidth="1"/>
    <col min="12805" max="12805" width="14.7109375" style="157" customWidth="1"/>
    <col min="12806" max="13055" width="8.140625" style="157"/>
    <col min="13056" max="13056" width="8.7109375" style="157" customWidth="1"/>
    <col min="13057" max="13057" width="31.5703125" style="157" customWidth="1"/>
    <col min="13058" max="13058" width="13.85546875" style="157" customWidth="1"/>
    <col min="13059" max="13059" width="19.140625" style="157" customWidth="1"/>
    <col min="13060" max="13060" width="17.5703125" style="157" customWidth="1"/>
    <col min="13061" max="13061" width="14.7109375" style="157" customWidth="1"/>
    <col min="13062" max="13311" width="8.140625" style="157"/>
    <col min="13312" max="13312" width="8.7109375" style="157" customWidth="1"/>
    <col min="13313" max="13313" width="31.5703125" style="157" customWidth="1"/>
    <col min="13314" max="13314" width="13.85546875" style="157" customWidth="1"/>
    <col min="13315" max="13315" width="19.140625" style="157" customWidth="1"/>
    <col min="13316" max="13316" width="17.5703125" style="157" customWidth="1"/>
    <col min="13317" max="13317" width="14.7109375" style="157" customWidth="1"/>
    <col min="13318" max="13567" width="8.140625" style="157"/>
    <col min="13568" max="13568" width="8.7109375" style="157" customWidth="1"/>
    <col min="13569" max="13569" width="31.5703125" style="157" customWidth="1"/>
    <col min="13570" max="13570" width="13.85546875" style="157" customWidth="1"/>
    <col min="13571" max="13571" width="19.140625" style="157" customWidth="1"/>
    <col min="13572" max="13572" width="17.5703125" style="157" customWidth="1"/>
    <col min="13573" max="13573" width="14.7109375" style="157" customWidth="1"/>
    <col min="13574" max="13823" width="8.140625" style="157"/>
    <col min="13824" max="13824" width="8.7109375" style="157" customWidth="1"/>
    <col min="13825" max="13825" width="31.5703125" style="157" customWidth="1"/>
    <col min="13826" max="13826" width="13.85546875" style="157" customWidth="1"/>
    <col min="13827" max="13827" width="19.140625" style="157" customWidth="1"/>
    <col min="13828" max="13828" width="17.5703125" style="157" customWidth="1"/>
    <col min="13829" max="13829" width="14.7109375" style="157" customWidth="1"/>
    <col min="13830" max="14079" width="8.140625" style="157"/>
    <col min="14080" max="14080" width="8.7109375" style="157" customWidth="1"/>
    <col min="14081" max="14081" width="31.5703125" style="157" customWidth="1"/>
    <col min="14082" max="14082" width="13.85546875" style="157" customWidth="1"/>
    <col min="14083" max="14083" width="19.140625" style="157" customWidth="1"/>
    <col min="14084" max="14084" width="17.5703125" style="157" customWidth="1"/>
    <col min="14085" max="14085" width="14.7109375" style="157" customWidth="1"/>
    <col min="14086" max="14335" width="8.140625" style="157"/>
    <col min="14336" max="14336" width="8.7109375" style="157" customWidth="1"/>
    <col min="14337" max="14337" width="31.5703125" style="157" customWidth="1"/>
    <col min="14338" max="14338" width="13.85546875" style="157" customWidth="1"/>
    <col min="14339" max="14339" width="19.140625" style="157" customWidth="1"/>
    <col min="14340" max="14340" width="17.5703125" style="157" customWidth="1"/>
    <col min="14341" max="14341" width="14.7109375" style="157" customWidth="1"/>
    <col min="14342" max="14591" width="8.140625" style="157"/>
    <col min="14592" max="14592" width="8.7109375" style="157" customWidth="1"/>
    <col min="14593" max="14593" width="31.5703125" style="157" customWidth="1"/>
    <col min="14594" max="14594" width="13.85546875" style="157" customWidth="1"/>
    <col min="14595" max="14595" width="19.140625" style="157" customWidth="1"/>
    <col min="14596" max="14596" width="17.5703125" style="157" customWidth="1"/>
    <col min="14597" max="14597" width="14.7109375" style="157" customWidth="1"/>
    <col min="14598" max="14847" width="8.140625" style="157"/>
    <col min="14848" max="14848" width="8.7109375" style="157" customWidth="1"/>
    <col min="14849" max="14849" width="31.5703125" style="157" customWidth="1"/>
    <col min="14850" max="14850" width="13.85546875" style="157" customWidth="1"/>
    <col min="14851" max="14851" width="19.140625" style="157" customWidth="1"/>
    <col min="14852" max="14852" width="17.5703125" style="157" customWidth="1"/>
    <col min="14853" max="14853" width="14.7109375" style="157" customWidth="1"/>
    <col min="14854" max="15103" width="8.140625" style="157"/>
    <col min="15104" max="15104" width="8.7109375" style="157" customWidth="1"/>
    <col min="15105" max="15105" width="31.5703125" style="157" customWidth="1"/>
    <col min="15106" max="15106" width="13.85546875" style="157" customWidth="1"/>
    <col min="15107" max="15107" width="19.140625" style="157" customWidth="1"/>
    <col min="15108" max="15108" width="17.5703125" style="157" customWidth="1"/>
    <col min="15109" max="15109" width="14.7109375" style="157" customWidth="1"/>
    <col min="15110" max="15359" width="8.140625" style="157"/>
    <col min="15360" max="15360" width="8.7109375" style="157" customWidth="1"/>
    <col min="15361" max="15361" width="31.5703125" style="157" customWidth="1"/>
    <col min="15362" max="15362" width="13.85546875" style="157" customWidth="1"/>
    <col min="15363" max="15363" width="19.140625" style="157" customWidth="1"/>
    <col min="15364" max="15364" width="17.5703125" style="157" customWidth="1"/>
    <col min="15365" max="15365" width="14.7109375" style="157" customWidth="1"/>
    <col min="15366" max="15615" width="8.140625" style="157"/>
    <col min="15616" max="15616" width="8.7109375" style="157" customWidth="1"/>
    <col min="15617" max="15617" width="31.5703125" style="157" customWidth="1"/>
    <col min="15618" max="15618" width="13.85546875" style="157" customWidth="1"/>
    <col min="15619" max="15619" width="19.140625" style="157" customWidth="1"/>
    <col min="15620" max="15620" width="17.5703125" style="157" customWidth="1"/>
    <col min="15621" max="15621" width="14.7109375" style="157" customWidth="1"/>
    <col min="15622" max="15871" width="8.140625" style="157"/>
    <col min="15872" max="15872" width="8.7109375" style="157" customWidth="1"/>
    <col min="15873" max="15873" width="31.5703125" style="157" customWidth="1"/>
    <col min="15874" max="15874" width="13.85546875" style="157" customWidth="1"/>
    <col min="15875" max="15875" width="19.140625" style="157" customWidth="1"/>
    <col min="15876" max="15876" width="17.5703125" style="157" customWidth="1"/>
    <col min="15877" max="15877" width="14.7109375" style="157" customWidth="1"/>
    <col min="15878" max="16127" width="8.140625" style="157"/>
    <col min="16128" max="16128" width="8.7109375" style="157" customWidth="1"/>
    <col min="16129" max="16129" width="31.5703125" style="157" customWidth="1"/>
    <col min="16130" max="16130" width="13.85546875" style="157" customWidth="1"/>
    <col min="16131" max="16131" width="19.140625" style="157" customWidth="1"/>
    <col min="16132" max="16132" width="17.5703125" style="157" customWidth="1"/>
    <col min="16133" max="16133" width="14.7109375" style="157" customWidth="1"/>
    <col min="16134" max="16384" width="8.140625" style="157"/>
  </cols>
  <sheetData>
    <row r="1" spans="1:5" ht="15.75" customHeight="1" x14ac:dyDescent="0.25">
      <c r="A1" s="216" t="s">
        <v>326</v>
      </c>
      <c r="B1" s="216"/>
      <c r="C1" s="216"/>
      <c r="D1" s="216"/>
      <c r="E1" s="216"/>
    </row>
    <row r="2" spans="1:5" x14ac:dyDescent="0.25">
      <c r="A2" s="216" t="s">
        <v>229</v>
      </c>
      <c r="B2" s="216"/>
      <c r="C2" s="216"/>
      <c r="D2" s="216"/>
    </row>
    <row r="3" spans="1:5" x14ac:dyDescent="0.25">
      <c r="A3" s="216" t="s">
        <v>230</v>
      </c>
      <c r="B3" s="216"/>
      <c r="C3" s="216"/>
      <c r="D3" s="216"/>
    </row>
    <row r="4" spans="1:5" ht="26.25" customHeight="1" x14ac:dyDescent="0.25">
      <c r="A4" s="214" t="s">
        <v>231</v>
      </c>
      <c r="B4" s="214"/>
      <c r="C4" s="214"/>
      <c r="D4" s="214"/>
      <c r="E4" s="157" t="s">
        <v>332</v>
      </c>
    </row>
    <row r="5" spans="1:5" x14ac:dyDescent="0.25">
      <c r="A5" s="214"/>
      <c r="B5" s="214"/>
      <c r="C5" s="214"/>
      <c r="D5" s="214"/>
      <c r="E5" s="214"/>
    </row>
    <row r="6" spans="1:5" ht="48" customHeight="1" x14ac:dyDescent="0.25">
      <c r="A6" s="215" t="s">
        <v>281</v>
      </c>
      <c r="B6" s="215"/>
      <c r="C6" s="215"/>
      <c r="D6" s="215"/>
      <c r="E6" s="215"/>
    </row>
    <row r="7" spans="1:5" ht="29.25" customHeight="1" x14ac:dyDescent="0.25">
      <c r="A7" s="215" t="s">
        <v>233</v>
      </c>
      <c r="B7" s="215"/>
      <c r="C7" s="215"/>
      <c r="D7" s="215"/>
      <c r="E7" s="215"/>
    </row>
    <row r="8" spans="1:5" ht="30" customHeight="1" x14ac:dyDescent="0.25">
      <c r="A8" s="215" t="s">
        <v>234</v>
      </c>
      <c r="B8" s="215"/>
      <c r="C8" s="215"/>
      <c r="D8" s="215"/>
      <c r="E8" s="215"/>
    </row>
    <row r="9" spans="1:5" ht="30" customHeight="1" x14ac:dyDescent="0.25">
      <c r="A9" s="215" t="s">
        <v>235</v>
      </c>
      <c r="B9" s="215"/>
      <c r="C9" s="215"/>
      <c r="D9" s="215"/>
      <c r="E9" s="215"/>
    </row>
    <row r="10" spans="1:5" ht="29.25" customHeight="1" x14ac:dyDescent="0.25">
      <c r="A10" s="215" t="s">
        <v>236</v>
      </c>
      <c r="B10" s="215"/>
      <c r="C10" s="215"/>
      <c r="D10" s="215"/>
      <c r="E10" s="215"/>
    </row>
    <row r="11" spans="1:5" ht="28.5" customHeight="1" x14ac:dyDescent="0.25">
      <c r="A11" s="215" t="s">
        <v>237</v>
      </c>
      <c r="B11" s="215"/>
      <c r="C11" s="215"/>
      <c r="D11" s="215"/>
      <c r="E11" s="215"/>
    </row>
    <row r="12" spans="1:5" ht="15.75" customHeight="1" thickBot="1" x14ac:dyDescent="0.3">
      <c r="A12" s="214"/>
      <c r="B12" s="214"/>
      <c r="C12" s="214"/>
      <c r="D12" s="214"/>
      <c r="E12" s="214"/>
    </row>
    <row r="13" spans="1:5" ht="120.75" thickBot="1" x14ac:dyDescent="0.3">
      <c r="A13" s="160" t="s">
        <v>2</v>
      </c>
      <c r="B13" s="158" t="s">
        <v>239</v>
      </c>
      <c r="C13" s="158" t="s">
        <v>0</v>
      </c>
      <c r="D13" s="158" t="s">
        <v>238</v>
      </c>
      <c r="E13" s="158" t="s">
        <v>1</v>
      </c>
    </row>
    <row r="14" spans="1:5" x14ac:dyDescent="0.25">
      <c r="A14" s="225" t="s">
        <v>8</v>
      </c>
      <c r="B14" s="226"/>
      <c r="C14" s="226"/>
      <c r="D14" s="226"/>
      <c r="E14" s="161"/>
    </row>
    <row r="15" spans="1:5" ht="15" customHeight="1" x14ac:dyDescent="0.25">
      <c r="A15" s="168" t="s">
        <v>52</v>
      </c>
      <c r="B15" s="169" t="s">
        <v>21</v>
      </c>
      <c r="C15" s="170" t="s">
        <v>11</v>
      </c>
      <c r="D15" s="171">
        <v>0.14000000000000001</v>
      </c>
      <c r="E15" s="172">
        <v>4257.46</v>
      </c>
    </row>
    <row r="16" spans="1:5" ht="15" customHeight="1" x14ac:dyDescent="0.25">
      <c r="A16" s="221" t="s">
        <v>240</v>
      </c>
      <c r="B16" s="222"/>
      <c r="C16" s="222"/>
      <c r="D16" s="223"/>
      <c r="E16" s="173"/>
    </row>
    <row r="17" spans="1:7" ht="15" customHeight="1" x14ac:dyDescent="0.25">
      <c r="A17" s="168" t="s">
        <v>333</v>
      </c>
      <c r="B17" s="169" t="s">
        <v>22</v>
      </c>
      <c r="C17" s="170" t="s">
        <v>20</v>
      </c>
      <c r="D17" s="171">
        <f>E17</f>
        <v>365.6</v>
      </c>
      <c r="E17" s="172">
        <v>365.6</v>
      </c>
    </row>
    <row r="18" spans="1:7" s="178" customFormat="1" ht="30" customHeight="1" x14ac:dyDescent="0.25">
      <c r="A18" s="142" t="s">
        <v>170</v>
      </c>
      <c r="B18" s="145" t="s">
        <v>22</v>
      </c>
      <c r="C18" s="145" t="s">
        <v>102</v>
      </c>
      <c r="D18" s="145">
        <f t="shared" ref="D18" si="0">E18</f>
        <v>1587.4</v>
      </c>
      <c r="E18" s="145">
        <v>1587.4</v>
      </c>
    </row>
    <row r="19" spans="1:7" ht="15" customHeight="1" thickBot="1" x14ac:dyDescent="0.3">
      <c r="A19" s="168" t="s">
        <v>334</v>
      </c>
      <c r="B19" s="174">
        <v>1</v>
      </c>
      <c r="C19" s="170" t="s">
        <v>13</v>
      </c>
      <c r="D19" s="171">
        <f>E19/B19</f>
        <v>5283.02</v>
      </c>
      <c r="E19" s="172">
        <v>5283.02</v>
      </c>
    </row>
    <row r="20" spans="1:7" ht="31.5" customHeight="1" x14ac:dyDescent="0.25">
      <c r="A20" s="168" t="s">
        <v>218</v>
      </c>
      <c r="B20" s="169" t="s">
        <v>22</v>
      </c>
      <c r="C20" s="170" t="s">
        <v>11</v>
      </c>
      <c r="D20" s="171">
        <f>E20</f>
        <v>1974.68</v>
      </c>
      <c r="E20" s="172">
        <f>1585.68+389</f>
        <v>1974.68</v>
      </c>
      <c r="G20" s="159"/>
    </row>
    <row r="21" spans="1:7" ht="15" customHeight="1" x14ac:dyDescent="0.25">
      <c r="A21" s="168" t="s">
        <v>244</v>
      </c>
      <c r="B21" s="169" t="s">
        <v>22</v>
      </c>
      <c r="C21" s="170" t="s">
        <v>11</v>
      </c>
      <c r="D21" s="171">
        <f>E21</f>
        <v>3416.73</v>
      </c>
      <c r="E21" s="172">
        <f>2916.73+500</f>
        <v>3416.73</v>
      </c>
    </row>
    <row r="22" spans="1:7" ht="15" customHeight="1" x14ac:dyDescent="0.25">
      <c r="A22" s="168" t="s">
        <v>242</v>
      </c>
      <c r="B22" s="169" t="s">
        <v>224</v>
      </c>
      <c r="C22" s="170" t="s">
        <v>12</v>
      </c>
      <c r="D22" s="171">
        <f>E22</f>
        <v>161608.68</v>
      </c>
      <c r="E22" s="172">
        <v>161608.68</v>
      </c>
    </row>
    <row r="23" spans="1:7" ht="15" customHeight="1" x14ac:dyDescent="0.25">
      <c r="A23" s="168" t="s">
        <v>243</v>
      </c>
      <c r="B23" s="169" t="s">
        <v>224</v>
      </c>
      <c r="C23" s="170" t="s">
        <v>12</v>
      </c>
      <c r="D23" s="171">
        <f>E23</f>
        <v>2257.92</v>
      </c>
      <c r="E23" s="172">
        <v>2257.92</v>
      </c>
    </row>
    <row r="24" spans="1:7" ht="15" customHeight="1" x14ac:dyDescent="0.25">
      <c r="A24" s="221" t="s">
        <v>93</v>
      </c>
      <c r="B24" s="222"/>
      <c r="C24" s="222"/>
      <c r="D24" s="223"/>
      <c r="E24" s="173"/>
    </row>
    <row r="25" spans="1:7" ht="15" customHeight="1" x14ac:dyDescent="0.25">
      <c r="A25" s="168" t="s">
        <v>175</v>
      </c>
      <c r="B25" s="169" t="s">
        <v>22</v>
      </c>
      <c r="C25" s="170" t="s">
        <v>11</v>
      </c>
      <c r="D25" s="171">
        <f>E25</f>
        <v>37179.85</v>
      </c>
      <c r="E25" s="172">
        <v>37179.85</v>
      </c>
    </row>
    <row r="26" spans="1:7" ht="15" customHeight="1" x14ac:dyDescent="0.25">
      <c r="A26" s="221" t="s">
        <v>247</v>
      </c>
      <c r="B26" s="222"/>
      <c r="C26" s="222"/>
      <c r="D26" s="223"/>
      <c r="E26" s="173"/>
    </row>
    <row r="27" spans="1:7" ht="15" customHeight="1" x14ac:dyDescent="0.25">
      <c r="A27" s="168" t="s">
        <v>335</v>
      </c>
      <c r="B27" s="174">
        <v>1</v>
      </c>
      <c r="C27" s="170" t="s">
        <v>13</v>
      </c>
      <c r="D27" s="171">
        <f t="shared" ref="D27:D30" si="1">E27/B27</f>
        <v>710.13</v>
      </c>
      <c r="E27" s="172">
        <v>710.13</v>
      </c>
    </row>
    <row r="28" spans="1:7" ht="31.5" customHeight="1" x14ac:dyDescent="0.25">
      <c r="A28" s="168" t="s">
        <v>336</v>
      </c>
      <c r="B28" s="175">
        <v>3.5000000000000003E-2</v>
      </c>
      <c r="C28" s="170" t="s">
        <v>15</v>
      </c>
      <c r="D28" s="171">
        <f t="shared" si="1"/>
        <v>81687.428571428565</v>
      </c>
      <c r="E28" s="172">
        <v>2859.06</v>
      </c>
    </row>
    <row r="29" spans="1:7" ht="29.25" customHeight="1" x14ac:dyDescent="0.25">
      <c r="A29" s="168" t="s">
        <v>337</v>
      </c>
      <c r="B29" s="175">
        <v>3.5000000000000003E-2</v>
      </c>
      <c r="C29" s="170" t="s">
        <v>15</v>
      </c>
      <c r="D29" s="171">
        <f t="shared" si="1"/>
        <v>42376.857142857138</v>
      </c>
      <c r="E29" s="172">
        <v>1483.19</v>
      </c>
    </row>
    <row r="30" spans="1:7" ht="31.5" customHeight="1" x14ac:dyDescent="0.25">
      <c r="A30" s="168" t="s">
        <v>338</v>
      </c>
      <c r="B30" s="174">
        <v>5</v>
      </c>
      <c r="C30" s="170" t="s">
        <v>13</v>
      </c>
      <c r="D30" s="171">
        <f t="shared" si="1"/>
        <v>623.12599999999998</v>
      </c>
      <c r="E30" s="172">
        <v>3115.63</v>
      </c>
    </row>
    <row r="31" spans="1:7" ht="15" customHeight="1" x14ac:dyDescent="0.25">
      <c r="A31" s="168" t="s">
        <v>300</v>
      </c>
      <c r="B31" s="174">
        <v>5</v>
      </c>
      <c r="C31" s="170" t="s">
        <v>74</v>
      </c>
      <c r="D31" s="171">
        <f t="shared" ref="D31:D49" si="2">E31/B31</f>
        <v>97.924000000000007</v>
      </c>
      <c r="E31" s="172">
        <v>489.62</v>
      </c>
    </row>
    <row r="32" spans="1:7" ht="15" customHeight="1" x14ac:dyDescent="0.25">
      <c r="A32" s="168" t="s">
        <v>55</v>
      </c>
      <c r="B32" s="174">
        <v>1</v>
      </c>
      <c r="C32" s="170" t="s">
        <v>14</v>
      </c>
      <c r="D32" s="171">
        <f t="shared" si="2"/>
        <v>1005.22</v>
      </c>
      <c r="E32" s="172">
        <v>1005.22</v>
      </c>
    </row>
    <row r="33" spans="1:5" ht="15" customHeight="1" x14ac:dyDescent="0.25">
      <c r="A33" s="168" t="s">
        <v>109</v>
      </c>
      <c r="B33" s="174">
        <v>1</v>
      </c>
      <c r="C33" s="170" t="s">
        <v>110</v>
      </c>
      <c r="D33" s="171">
        <f t="shared" si="2"/>
        <v>738.3</v>
      </c>
      <c r="E33" s="172">
        <v>738.3</v>
      </c>
    </row>
    <row r="34" spans="1:5" ht="15" customHeight="1" x14ac:dyDescent="0.25">
      <c r="A34" s="168" t="s">
        <v>111</v>
      </c>
      <c r="B34" s="174">
        <v>1</v>
      </c>
      <c r="C34" s="170" t="s">
        <v>15</v>
      </c>
      <c r="D34" s="171">
        <f t="shared" si="2"/>
        <v>961.8</v>
      </c>
      <c r="E34" s="172">
        <v>961.8</v>
      </c>
    </row>
    <row r="35" spans="1:5" ht="15" customHeight="1" x14ac:dyDescent="0.25">
      <c r="A35" s="168" t="s">
        <v>252</v>
      </c>
      <c r="B35" s="174">
        <v>1</v>
      </c>
      <c r="C35" s="170" t="s">
        <v>13</v>
      </c>
      <c r="D35" s="171">
        <f t="shared" si="2"/>
        <v>149.54</v>
      </c>
      <c r="E35" s="172">
        <v>149.54</v>
      </c>
    </row>
    <row r="36" spans="1:5" ht="30" customHeight="1" x14ac:dyDescent="0.25">
      <c r="A36" s="168" t="s">
        <v>253</v>
      </c>
      <c r="B36" s="176">
        <v>0.8</v>
      </c>
      <c r="C36" s="170" t="s">
        <v>16</v>
      </c>
      <c r="D36" s="171">
        <f t="shared" si="2"/>
        <v>4022.5249999999996</v>
      </c>
      <c r="E36" s="172">
        <v>3218.02</v>
      </c>
    </row>
    <row r="37" spans="1:5" ht="28.5" customHeight="1" x14ac:dyDescent="0.25">
      <c r="A37" s="168" t="s">
        <v>339</v>
      </c>
      <c r="B37" s="176">
        <v>0.1</v>
      </c>
      <c r="C37" s="170" t="s">
        <v>16</v>
      </c>
      <c r="D37" s="171">
        <f t="shared" si="2"/>
        <v>4022.6</v>
      </c>
      <c r="E37" s="172">
        <v>402.26</v>
      </c>
    </row>
    <row r="38" spans="1:5" ht="15" customHeight="1" x14ac:dyDescent="0.25">
      <c r="A38" s="168" t="s">
        <v>69</v>
      </c>
      <c r="B38" s="176">
        <v>0.1</v>
      </c>
      <c r="C38" s="170" t="s">
        <v>70</v>
      </c>
      <c r="D38" s="171">
        <f t="shared" si="2"/>
        <v>29915.5</v>
      </c>
      <c r="E38" s="172">
        <v>2991.55</v>
      </c>
    </row>
    <row r="39" spans="1:5" ht="28.5" customHeight="1" x14ac:dyDescent="0.25">
      <c r="A39" s="168" t="s">
        <v>56</v>
      </c>
      <c r="B39" s="177">
        <v>1.61</v>
      </c>
      <c r="C39" s="170" t="s">
        <v>16</v>
      </c>
      <c r="D39" s="171">
        <f t="shared" si="2"/>
        <v>2035.8695652173913</v>
      </c>
      <c r="E39" s="172">
        <v>3277.75</v>
      </c>
    </row>
    <row r="40" spans="1:5" ht="15" customHeight="1" x14ac:dyDescent="0.25">
      <c r="A40" s="168" t="s">
        <v>340</v>
      </c>
      <c r="B40" s="174">
        <v>1</v>
      </c>
      <c r="C40" s="170" t="s">
        <v>14</v>
      </c>
      <c r="D40" s="171">
        <f t="shared" si="2"/>
        <v>611.75</v>
      </c>
      <c r="E40" s="172">
        <v>611.75</v>
      </c>
    </row>
    <row r="41" spans="1:5" ht="15" customHeight="1" x14ac:dyDescent="0.25">
      <c r="A41" s="168" t="s">
        <v>85</v>
      </c>
      <c r="B41" s="177">
        <v>0.23</v>
      </c>
      <c r="C41" s="170" t="s">
        <v>15</v>
      </c>
      <c r="D41" s="171">
        <f t="shared" si="2"/>
        <v>16933.956521739128</v>
      </c>
      <c r="E41" s="172">
        <v>3894.81</v>
      </c>
    </row>
    <row r="42" spans="1:5" ht="15" customHeight="1" x14ac:dyDescent="0.25">
      <c r="A42" s="168" t="s">
        <v>59</v>
      </c>
      <c r="B42" s="174">
        <v>3</v>
      </c>
      <c r="C42" s="170" t="s">
        <v>18</v>
      </c>
      <c r="D42" s="171">
        <f t="shared" si="2"/>
        <v>253.75666666666666</v>
      </c>
      <c r="E42" s="172">
        <v>761.27</v>
      </c>
    </row>
    <row r="43" spans="1:5" ht="15" customHeight="1" x14ac:dyDescent="0.25">
      <c r="A43" s="168" t="s">
        <v>303</v>
      </c>
      <c r="B43" s="174">
        <v>5</v>
      </c>
      <c r="C43" s="170" t="s">
        <v>74</v>
      </c>
      <c r="D43" s="171">
        <f t="shared" si="2"/>
        <v>78.323999999999998</v>
      </c>
      <c r="E43" s="172">
        <v>391.62</v>
      </c>
    </row>
    <row r="44" spans="1:5" ht="15" customHeight="1" x14ac:dyDescent="0.25">
      <c r="A44" s="168" t="s">
        <v>341</v>
      </c>
      <c r="B44" s="174">
        <v>1</v>
      </c>
      <c r="C44" s="170" t="s">
        <v>13</v>
      </c>
      <c r="D44" s="171">
        <f t="shared" si="2"/>
        <v>4474.1099999999997</v>
      </c>
      <c r="E44" s="172">
        <v>4474.1099999999997</v>
      </c>
    </row>
    <row r="45" spans="1:5" ht="15" customHeight="1" x14ac:dyDescent="0.25">
      <c r="A45" s="168" t="s">
        <v>181</v>
      </c>
      <c r="B45" s="174">
        <v>1</v>
      </c>
      <c r="C45" s="170" t="s">
        <v>14</v>
      </c>
      <c r="D45" s="171">
        <f t="shared" si="2"/>
        <v>10936.37</v>
      </c>
      <c r="E45" s="172">
        <v>10936.37</v>
      </c>
    </row>
    <row r="46" spans="1:5" ht="15" customHeight="1" x14ac:dyDescent="0.25">
      <c r="A46" s="168" t="s">
        <v>359</v>
      </c>
      <c r="B46" s="176">
        <v>0.5</v>
      </c>
      <c r="C46" s="170" t="s">
        <v>92</v>
      </c>
      <c r="D46" s="171">
        <f t="shared" si="2"/>
        <v>176.02</v>
      </c>
      <c r="E46" s="172">
        <v>88.01</v>
      </c>
    </row>
    <row r="47" spans="1:5" ht="15" customHeight="1" x14ac:dyDescent="0.25">
      <c r="A47" s="168" t="s">
        <v>258</v>
      </c>
      <c r="B47" s="174">
        <v>1</v>
      </c>
      <c r="C47" s="170" t="s">
        <v>19</v>
      </c>
      <c r="D47" s="171">
        <f t="shared" si="2"/>
        <v>857.06</v>
      </c>
      <c r="E47" s="172">
        <v>857.06</v>
      </c>
    </row>
    <row r="48" spans="1:5" ht="15" customHeight="1" x14ac:dyDescent="0.25">
      <c r="A48" s="168" t="s">
        <v>259</v>
      </c>
      <c r="B48" s="174">
        <v>1</v>
      </c>
      <c r="C48" s="170" t="s">
        <v>19</v>
      </c>
      <c r="D48" s="171">
        <f t="shared" si="2"/>
        <v>598.84</v>
      </c>
      <c r="E48" s="172">
        <v>598.84</v>
      </c>
    </row>
    <row r="49" spans="1:5" ht="15" customHeight="1" x14ac:dyDescent="0.25">
      <c r="A49" s="168" t="s">
        <v>61</v>
      </c>
      <c r="B49" s="174">
        <v>31</v>
      </c>
      <c r="C49" s="170" t="s">
        <v>19</v>
      </c>
      <c r="D49" s="171">
        <f t="shared" si="2"/>
        <v>302.42322580645163</v>
      </c>
      <c r="E49" s="172">
        <v>9375.1200000000008</v>
      </c>
    </row>
    <row r="50" spans="1:5" ht="15" customHeight="1" x14ac:dyDescent="0.25">
      <c r="A50" s="221" t="s">
        <v>260</v>
      </c>
      <c r="B50" s="222"/>
      <c r="C50" s="222"/>
      <c r="D50" s="223"/>
      <c r="E50" s="173"/>
    </row>
    <row r="51" spans="1:5" ht="15" customHeight="1" x14ac:dyDescent="0.25">
      <c r="A51" s="168" t="s">
        <v>342</v>
      </c>
      <c r="B51" s="175">
        <v>2.5000000000000001E-2</v>
      </c>
      <c r="C51" s="170" t="s">
        <v>201</v>
      </c>
      <c r="D51" s="171">
        <f t="shared" ref="D51:D62" si="3">E51/B51</f>
        <v>37923.599999999999</v>
      </c>
      <c r="E51" s="172">
        <v>948.09</v>
      </c>
    </row>
    <row r="52" spans="1:5" ht="15" customHeight="1" x14ac:dyDescent="0.25">
      <c r="A52" s="168" t="s">
        <v>343</v>
      </c>
      <c r="B52" s="174">
        <v>1</v>
      </c>
      <c r="C52" s="170" t="s">
        <v>344</v>
      </c>
      <c r="D52" s="171">
        <f t="shared" si="3"/>
        <v>970.9</v>
      </c>
      <c r="E52" s="172">
        <v>970.9</v>
      </c>
    </row>
    <row r="53" spans="1:5" ht="15" customHeight="1" x14ac:dyDescent="0.25">
      <c r="A53" s="168" t="s">
        <v>345</v>
      </c>
      <c r="B53" s="175">
        <v>2.5000000000000001E-2</v>
      </c>
      <c r="C53" s="170" t="s">
        <v>201</v>
      </c>
      <c r="D53" s="171">
        <f t="shared" si="3"/>
        <v>56823.199999999997</v>
      </c>
      <c r="E53" s="172">
        <v>1420.58</v>
      </c>
    </row>
    <row r="54" spans="1:5" ht="15" customHeight="1" x14ac:dyDescent="0.25">
      <c r="A54" s="168" t="s">
        <v>346</v>
      </c>
      <c r="B54" s="177">
        <v>0.03</v>
      </c>
      <c r="C54" s="170" t="s">
        <v>102</v>
      </c>
      <c r="D54" s="171">
        <f t="shared" si="3"/>
        <v>34744</v>
      </c>
      <c r="E54" s="172">
        <v>1042.32</v>
      </c>
    </row>
    <row r="55" spans="1:5" ht="15" customHeight="1" x14ac:dyDescent="0.25">
      <c r="A55" s="168" t="s">
        <v>86</v>
      </c>
      <c r="B55" s="176">
        <v>0.4</v>
      </c>
      <c r="C55" s="170" t="s">
        <v>17</v>
      </c>
      <c r="D55" s="171">
        <f t="shared" si="3"/>
        <v>4580.75</v>
      </c>
      <c r="E55" s="172">
        <v>1832.3</v>
      </c>
    </row>
    <row r="56" spans="1:5" ht="31.5" customHeight="1" x14ac:dyDescent="0.25">
      <c r="A56" s="168" t="s">
        <v>347</v>
      </c>
      <c r="B56" s="174">
        <v>2</v>
      </c>
      <c r="C56" s="170" t="s">
        <v>92</v>
      </c>
      <c r="D56" s="171">
        <f t="shared" si="3"/>
        <v>160.565</v>
      </c>
      <c r="E56" s="172">
        <v>321.13</v>
      </c>
    </row>
    <row r="57" spans="1:5" ht="15" customHeight="1" x14ac:dyDescent="0.25">
      <c r="A57" s="168" t="s">
        <v>348</v>
      </c>
      <c r="B57" s="177">
        <v>0.01</v>
      </c>
      <c r="C57" s="170" t="s">
        <v>15</v>
      </c>
      <c r="D57" s="171">
        <f t="shared" si="3"/>
        <v>64148</v>
      </c>
      <c r="E57" s="172">
        <v>641.48</v>
      </c>
    </row>
    <row r="58" spans="1:5" ht="30" customHeight="1" x14ac:dyDescent="0.25">
      <c r="A58" s="168" t="s">
        <v>137</v>
      </c>
      <c r="B58" s="177">
        <v>5.04</v>
      </c>
      <c r="C58" s="170" t="s">
        <v>12</v>
      </c>
      <c r="D58" s="171">
        <f t="shared" si="3"/>
        <v>312.72222222222217</v>
      </c>
      <c r="E58" s="172">
        <v>1576.12</v>
      </c>
    </row>
    <row r="59" spans="1:5" ht="15" customHeight="1" x14ac:dyDescent="0.25">
      <c r="A59" s="168" t="s">
        <v>349</v>
      </c>
      <c r="B59" s="177">
        <v>0.01</v>
      </c>
      <c r="C59" s="170" t="s">
        <v>17</v>
      </c>
      <c r="D59" s="171">
        <f t="shared" si="3"/>
        <v>197661.99999999997</v>
      </c>
      <c r="E59" s="172">
        <v>1976.62</v>
      </c>
    </row>
    <row r="60" spans="1:5" ht="15" customHeight="1" x14ac:dyDescent="0.25">
      <c r="A60" s="168" t="s">
        <v>263</v>
      </c>
      <c r="B60" s="177">
        <v>0.04</v>
      </c>
      <c r="C60" s="170" t="s">
        <v>17</v>
      </c>
      <c r="D60" s="171">
        <f t="shared" si="3"/>
        <v>135020</v>
      </c>
      <c r="E60" s="172">
        <v>5400.8</v>
      </c>
    </row>
    <row r="61" spans="1:5" ht="15" customHeight="1" x14ac:dyDescent="0.25">
      <c r="A61" s="168" t="s">
        <v>350</v>
      </c>
      <c r="B61" s="175">
        <v>5.5E-2</v>
      </c>
      <c r="C61" s="170" t="s">
        <v>15</v>
      </c>
      <c r="D61" s="171">
        <f t="shared" si="3"/>
        <v>132845.63636363635</v>
      </c>
      <c r="E61" s="172">
        <v>7306.51</v>
      </c>
    </row>
    <row r="62" spans="1:5" ht="15" customHeight="1" x14ac:dyDescent="0.25">
      <c r="A62" s="168" t="s">
        <v>351</v>
      </c>
      <c r="B62" s="177">
        <v>0.03</v>
      </c>
      <c r="C62" s="170" t="s">
        <v>17</v>
      </c>
      <c r="D62" s="171">
        <f t="shared" si="3"/>
        <v>54716</v>
      </c>
      <c r="E62" s="172">
        <v>1641.48</v>
      </c>
    </row>
    <row r="63" spans="1:5" ht="27" customHeight="1" x14ac:dyDescent="0.25">
      <c r="A63" s="168" t="s">
        <v>352</v>
      </c>
      <c r="B63" s="177">
        <v>0.17</v>
      </c>
      <c r="C63" s="170" t="s">
        <v>16</v>
      </c>
      <c r="D63" s="171">
        <f t="shared" ref="D63:D74" si="4">E63/B63</f>
        <v>2036.4117647058822</v>
      </c>
      <c r="E63" s="172">
        <v>346.19</v>
      </c>
    </row>
    <row r="64" spans="1:5" ht="27" customHeight="1" x14ac:dyDescent="0.25">
      <c r="A64" s="168" t="s">
        <v>62</v>
      </c>
      <c r="B64" s="175">
        <v>1.613</v>
      </c>
      <c r="C64" s="170" t="s">
        <v>16</v>
      </c>
      <c r="D64" s="171">
        <f t="shared" si="4"/>
        <v>2012.0458772473651</v>
      </c>
      <c r="E64" s="172">
        <v>3245.43</v>
      </c>
    </row>
    <row r="65" spans="1:5" ht="27" customHeight="1" x14ac:dyDescent="0.25">
      <c r="A65" s="168" t="s">
        <v>353</v>
      </c>
      <c r="B65" s="175">
        <v>1.613</v>
      </c>
      <c r="C65" s="170" t="s">
        <v>16</v>
      </c>
      <c r="D65" s="171">
        <f t="shared" si="4"/>
        <v>2013.7507749535027</v>
      </c>
      <c r="E65" s="172">
        <v>3248.18</v>
      </c>
    </row>
    <row r="66" spans="1:5" ht="28.5" customHeight="1" x14ac:dyDescent="0.25">
      <c r="A66" s="168" t="s">
        <v>354</v>
      </c>
      <c r="B66" s="175">
        <f>2.496*2</f>
        <v>4.992</v>
      </c>
      <c r="C66" s="170" t="s">
        <v>16</v>
      </c>
      <c r="D66" s="171">
        <f t="shared" si="4"/>
        <v>610.43269230769238</v>
      </c>
      <c r="E66" s="172">
        <f>1523.64*2</f>
        <v>3047.28</v>
      </c>
    </row>
    <row r="67" spans="1:5" ht="28.5" customHeight="1" x14ac:dyDescent="0.25">
      <c r="A67" s="168" t="s">
        <v>56</v>
      </c>
      <c r="B67" s="177">
        <v>1.61</v>
      </c>
      <c r="C67" s="170" t="s">
        <v>16</v>
      </c>
      <c r="D67" s="171">
        <f t="shared" si="4"/>
        <v>2005.5341614906831</v>
      </c>
      <c r="E67" s="172">
        <v>3228.91</v>
      </c>
    </row>
    <row r="68" spans="1:5" ht="15" customHeight="1" x14ac:dyDescent="0.25">
      <c r="A68" s="168" t="s">
        <v>355</v>
      </c>
      <c r="B68" s="174">
        <v>50</v>
      </c>
      <c r="C68" s="170" t="s">
        <v>268</v>
      </c>
      <c r="D68" s="171">
        <f t="shared" si="4"/>
        <v>117.2782</v>
      </c>
      <c r="E68" s="172">
        <v>5863.91</v>
      </c>
    </row>
    <row r="69" spans="1:5" ht="15" customHeight="1" x14ac:dyDescent="0.25">
      <c r="A69" s="168" t="s">
        <v>356</v>
      </c>
      <c r="B69" s="174">
        <v>100</v>
      </c>
      <c r="C69" s="170" t="s">
        <v>268</v>
      </c>
      <c r="D69" s="171">
        <f t="shared" si="4"/>
        <v>55.325299999999999</v>
      </c>
      <c r="E69" s="172">
        <v>5532.53</v>
      </c>
    </row>
    <row r="70" spans="1:5" ht="15" customHeight="1" x14ac:dyDescent="0.25">
      <c r="A70" s="168" t="s">
        <v>357</v>
      </c>
      <c r="B70" s="174">
        <v>6</v>
      </c>
      <c r="C70" s="170" t="s">
        <v>13</v>
      </c>
      <c r="D70" s="171">
        <f t="shared" si="4"/>
        <v>514.44999999999993</v>
      </c>
      <c r="E70" s="172">
        <v>3086.7</v>
      </c>
    </row>
    <row r="71" spans="1:5" ht="30" customHeight="1" x14ac:dyDescent="0.25">
      <c r="A71" s="168" t="s">
        <v>101</v>
      </c>
      <c r="B71" s="174">
        <v>40</v>
      </c>
      <c r="C71" s="170" t="s">
        <v>92</v>
      </c>
      <c r="D71" s="171">
        <f t="shared" si="4"/>
        <v>57.092750000000002</v>
      </c>
      <c r="E71" s="172">
        <v>2283.71</v>
      </c>
    </row>
    <row r="72" spans="1:5" ht="28.5" customHeight="1" x14ac:dyDescent="0.25">
      <c r="A72" s="168" t="s">
        <v>358</v>
      </c>
      <c r="B72" s="177">
        <v>2.08</v>
      </c>
      <c r="C72" s="170" t="s">
        <v>16</v>
      </c>
      <c r="D72" s="171">
        <f t="shared" si="4"/>
        <v>1217.0144230769229</v>
      </c>
      <c r="E72" s="172">
        <v>2531.39</v>
      </c>
    </row>
    <row r="73" spans="1:5" ht="32.25" customHeight="1" x14ac:dyDescent="0.25">
      <c r="A73" s="168" t="s">
        <v>199</v>
      </c>
      <c r="B73" s="177">
        <v>0.01</v>
      </c>
      <c r="C73" s="170" t="s">
        <v>17</v>
      </c>
      <c r="D73" s="171">
        <f t="shared" si="4"/>
        <v>51825</v>
      </c>
      <c r="E73" s="172">
        <v>518.25</v>
      </c>
    </row>
    <row r="74" spans="1:5" ht="15" customHeight="1" x14ac:dyDescent="0.25">
      <c r="A74" s="168" t="s">
        <v>360</v>
      </c>
      <c r="B74" s="177">
        <v>0.01</v>
      </c>
      <c r="C74" s="170" t="s">
        <v>17</v>
      </c>
      <c r="D74" s="171">
        <f t="shared" si="4"/>
        <v>27163</v>
      </c>
      <c r="E74" s="172">
        <v>271.63</v>
      </c>
    </row>
    <row r="75" spans="1:5" ht="15" customHeight="1" x14ac:dyDescent="0.25">
      <c r="A75" s="221" t="s">
        <v>77</v>
      </c>
      <c r="B75" s="222"/>
      <c r="C75" s="222"/>
      <c r="D75" s="223"/>
      <c r="E75" s="173"/>
    </row>
    <row r="76" spans="1:5" ht="30.75" customHeight="1" x14ac:dyDescent="0.25">
      <c r="A76" s="168" t="s">
        <v>78</v>
      </c>
      <c r="B76" s="169" t="s">
        <v>222</v>
      </c>
      <c r="C76" s="170" t="s">
        <v>11</v>
      </c>
      <c r="D76" s="171">
        <f>E76</f>
        <v>8442.65</v>
      </c>
      <c r="E76" s="172">
        <v>8442.65</v>
      </c>
    </row>
    <row r="77" spans="1:5" x14ac:dyDescent="0.25">
      <c r="A77" s="221" t="s">
        <v>176</v>
      </c>
      <c r="B77" s="222"/>
      <c r="C77" s="222"/>
      <c r="D77" s="223"/>
      <c r="E77" s="173"/>
    </row>
    <row r="78" spans="1:5" ht="15" customHeight="1" x14ac:dyDescent="0.25">
      <c r="A78" s="168" t="s">
        <v>177</v>
      </c>
      <c r="B78" s="169" t="s">
        <v>222</v>
      </c>
      <c r="C78" s="170" t="s">
        <v>246</v>
      </c>
      <c r="D78" s="171">
        <f>E78</f>
        <v>10200</v>
      </c>
      <c r="E78" s="172">
        <v>10200</v>
      </c>
    </row>
    <row r="79" spans="1:5" x14ac:dyDescent="0.25">
      <c r="A79" s="221" t="s">
        <v>87</v>
      </c>
      <c r="B79" s="222"/>
      <c r="C79" s="222"/>
      <c r="D79" s="223"/>
      <c r="E79" s="173"/>
    </row>
    <row r="80" spans="1:5" ht="15" customHeight="1" x14ac:dyDescent="0.25">
      <c r="A80" s="168" t="s">
        <v>89</v>
      </c>
      <c r="B80" s="169" t="s">
        <v>222</v>
      </c>
      <c r="C80" s="170" t="s">
        <v>11</v>
      </c>
      <c r="D80" s="171">
        <f>E80</f>
        <v>21600</v>
      </c>
      <c r="E80" s="172">
        <v>21600</v>
      </c>
    </row>
    <row r="81" spans="1:7" ht="15" customHeight="1" x14ac:dyDescent="0.25">
      <c r="A81" s="221" t="s">
        <v>321</v>
      </c>
      <c r="B81" s="222"/>
      <c r="C81" s="222"/>
      <c r="D81" s="223"/>
      <c r="E81" s="173"/>
    </row>
    <row r="82" spans="1:7" ht="15" customHeight="1" thickBot="1" x14ac:dyDescent="0.3">
      <c r="A82" s="168" t="s">
        <v>119</v>
      </c>
      <c r="B82" s="169" t="s">
        <v>22</v>
      </c>
      <c r="C82" s="170" t="s">
        <v>11</v>
      </c>
      <c r="D82" s="171">
        <f>E82</f>
        <v>3542.81</v>
      </c>
      <c r="E82" s="172">
        <v>3542.81</v>
      </c>
    </row>
    <row r="83" spans="1:7" ht="31.5" customHeight="1" x14ac:dyDescent="0.25">
      <c r="A83" s="168" t="s">
        <v>322</v>
      </c>
      <c r="B83" s="169" t="s">
        <v>22</v>
      </c>
      <c r="C83" s="170" t="s">
        <v>11</v>
      </c>
      <c r="D83" s="171">
        <f>E83</f>
        <v>1462.33</v>
      </c>
      <c r="E83" s="172">
        <v>1462.33</v>
      </c>
      <c r="F83" s="162">
        <f>SUM(E15:E83)</f>
        <v>374852.60000000009</v>
      </c>
      <c r="G83" s="159" t="s">
        <v>361</v>
      </c>
    </row>
    <row r="84" spans="1:7" s="1" customFormat="1" ht="14.25" x14ac:dyDescent="0.2">
      <c r="A84" s="37" t="s">
        <v>10</v>
      </c>
      <c r="B84" s="146"/>
      <c r="C84" s="146"/>
      <c r="D84" s="146"/>
      <c r="E84" s="147"/>
    </row>
    <row r="85" spans="1:7" s="1" customFormat="1" x14ac:dyDescent="0.2">
      <c r="A85" s="41" t="s">
        <v>65</v>
      </c>
      <c r="B85" s="148" t="s">
        <v>21</v>
      </c>
      <c r="C85" s="149" t="s">
        <v>11</v>
      </c>
      <c r="D85" s="148">
        <f>E85</f>
        <v>37485.260000000009</v>
      </c>
      <c r="E85" s="150">
        <f>SUM(E15:E83)*10%</f>
        <v>37485.260000000009</v>
      </c>
    </row>
    <row r="86" spans="1:7" x14ac:dyDescent="0.25">
      <c r="A86" s="217" t="s">
        <v>24</v>
      </c>
      <c r="B86" s="218"/>
      <c r="C86" s="218"/>
      <c r="D86" s="219"/>
      <c r="E86" s="152">
        <f>F83+E85</f>
        <v>412337.8600000001</v>
      </c>
    </row>
    <row r="87" spans="1:7" x14ac:dyDescent="0.25">
      <c r="A87" s="214"/>
      <c r="B87" s="214"/>
      <c r="C87" s="214"/>
      <c r="D87" s="214"/>
      <c r="E87" s="214"/>
    </row>
    <row r="88" spans="1:7" x14ac:dyDescent="0.25">
      <c r="A88" s="214"/>
      <c r="B88" s="214"/>
      <c r="C88" s="214"/>
      <c r="D88" s="214"/>
      <c r="E88" s="214"/>
    </row>
    <row r="89" spans="1:7" s="165" customFormat="1" ht="21.75" customHeight="1" x14ac:dyDescent="0.25">
      <c r="A89" s="220" t="s">
        <v>363</v>
      </c>
      <c r="B89" s="220"/>
      <c r="C89" s="220"/>
      <c r="D89" s="220"/>
      <c r="E89" s="163">
        <f>E86</f>
        <v>412337.8600000001</v>
      </c>
      <c r="F89" s="164"/>
    </row>
    <row r="90" spans="1:7" s="165" customFormat="1" ht="20.25" customHeight="1" x14ac:dyDescent="0.25">
      <c r="A90" s="224" t="s">
        <v>364</v>
      </c>
      <c r="B90" s="224"/>
      <c r="C90" s="224"/>
      <c r="D90" s="224"/>
      <c r="E90" s="224"/>
      <c r="F90" s="166"/>
    </row>
    <row r="91" spans="1:7" s="165" customFormat="1" ht="24.75" customHeight="1" x14ac:dyDescent="0.25">
      <c r="A91" s="220" t="s">
        <v>275</v>
      </c>
      <c r="B91" s="220"/>
      <c r="C91" s="220"/>
      <c r="D91" s="220"/>
      <c r="E91" s="220"/>
      <c r="F91" s="167"/>
    </row>
    <row r="92" spans="1:7" s="165" customFormat="1" ht="24" customHeight="1" x14ac:dyDescent="0.25">
      <c r="A92" s="220" t="s">
        <v>276</v>
      </c>
      <c r="B92" s="220"/>
      <c r="C92" s="220"/>
      <c r="D92" s="220"/>
      <c r="E92" s="220"/>
      <c r="F92" s="167"/>
    </row>
    <row r="93" spans="1:7" s="165" customFormat="1" ht="30.75" customHeight="1" x14ac:dyDescent="0.25">
      <c r="A93" s="220" t="s">
        <v>277</v>
      </c>
      <c r="B93" s="220"/>
      <c r="C93" s="220"/>
      <c r="D93" s="220"/>
      <c r="E93" s="220"/>
      <c r="F93" s="167"/>
    </row>
    <row r="94" spans="1:7" ht="24.75" customHeight="1" x14ac:dyDescent="0.25">
      <c r="B94" s="215"/>
      <c r="C94" s="215"/>
      <c r="D94" s="215"/>
      <c r="E94" s="215"/>
    </row>
    <row r="95" spans="1:7" ht="18.75" customHeight="1" x14ac:dyDescent="0.25">
      <c r="A95" s="214" t="s">
        <v>278</v>
      </c>
      <c r="B95" s="214"/>
      <c r="C95" s="214"/>
      <c r="D95" s="214"/>
      <c r="E95" s="214"/>
    </row>
    <row r="96" spans="1:7" ht="15.75" customHeight="1" x14ac:dyDescent="0.25">
      <c r="A96" s="214" t="s">
        <v>362</v>
      </c>
      <c r="B96" s="214"/>
      <c r="C96" s="214"/>
      <c r="D96" s="214"/>
      <c r="E96" s="214"/>
    </row>
    <row r="97" spans="1:5" ht="10.5" customHeight="1" x14ac:dyDescent="0.25">
      <c r="B97" s="214"/>
      <c r="C97" s="214"/>
      <c r="D97" s="214" t="s">
        <v>26</v>
      </c>
      <c r="E97" s="214"/>
    </row>
    <row r="98" spans="1:5" x14ac:dyDescent="0.25">
      <c r="A98" s="214"/>
      <c r="B98" s="214"/>
      <c r="C98" s="214"/>
      <c r="D98" s="214"/>
      <c r="E98" s="214"/>
    </row>
    <row r="99" spans="1:5" x14ac:dyDescent="0.25">
      <c r="A99" s="214" t="s">
        <v>279</v>
      </c>
      <c r="B99" s="214"/>
      <c r="C99" s="214"/>
      <c r="D99" s="214"/>
      <c r="E99" s="214"/>
    </row>
    <row r="100" spans="1:5" ht="10.5" customHeight="1" x14ac:dyDescent="0.25">
      <c r="B100" s="214"/>
      <c r="C100" s="214"/>
      <c r="D100" s="214" t="s">
        <v>26</v>
      </c>
      <c r="E100" s="214"/>
    </row>
    <row r="101" spans="1:5" ht="11.25" customHeight="1" x14ac:dyDescent="0.25">
      <c r="A101" s="214"/>
      <c r="B101" s="214"/>
      <c r="C101" s="214"/>
      <c r="D101" s="214"/>
      <c r="E101" s="214"/>
    </row>
  </sheetData>
  <mergeCells count="39">
    <mergeCell ref="A4:D4"/>
    <mergeCell ref="A5:E5"/>
    <mergeCell ref="A6:E6"/>
    <mergeCell ref="A7:E7"/>
    <mergeCell ref="A8:E8"/>
    <mergeCell ref="A9:E9"/>
    <mergeCell ref="A10:E10"/>
    <mergeCell ref="A11:E11"/>
    <mergeCell ref="A12:E12"/>
    <mergeCell ref="A50:D50"/>
    <mergeCell ref="A24:D24"/>
    <mergeCell ref="A16:D16"/>
    <mergeCell ref="A14:D14"/>
    <mergeCell ref="A87:E87"/>
    <mergeCell ref="A81:D81"/>
    <mergeCell ref="A79:D79"/>
    <mergeCell ref="A77:D77"/>
    <mergeCell ref="A75:D75"/>
    <mergeCell ref="A88:E88"/>
    <mergeCell ref="A90:E90"/>
    <mergeCell ref="A91:E91"/>
    <mergeCell ref="A92:E92"/>
    <mergeCell ref="A93:E93"/>
    <mergeCell ref="A1:E1"/>
    <mergeCell ref="A99:E99"/>
    <mergeCell ref="B100:C100"/>
    <mergeCell ref="D100:E100"/>
    <mergeCell ref="A101:E101"/>
    <mergeCell ref="A2:D2"/>
    <mergeCell ref="A3:D3"/>
    <mergeCell ref="A86:D86"/>
    <mergeCell ref="A89:D89"/>
    <mergeCell ref="A26:D26"/>
    <mergeCell ref="B94:E94"/>
    <mergeCell ref="A95:E95"/>
    <mergeCell ref="A96:E96"/>
    <mergeCell ref="B97:C97"/>
    <mergeCell ref="D97:E97"/>
    <mergeCell ref="A98:E98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2022-04-10T14:24:56Z</dcterms:modified>
</cp:coreProperties>
</file>