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620" yWindow="435" windowWidth="14700" windowHeight="1152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Акт!$A$1:$E$117</definedName>
    <definedName name="_xlnm.Print_Area" localSheetId="3">'Акт (2)'!$A$1:$E$126</definedName>
    <definedName name="_xlnm.Print_Area" localSheetId="9">акт21!$A$1:$E$141</definedName>
    <definedName name="_xlnm.Print_Area" localSheetId="1">Бюджет!$A$1:$D$40</definedName>
    <definedName name="_xlnm.Print_Area" localSheetId="7">Лист1!$A$3:$E$120</definedName>
    <definedName name="_xlnm.Print_Area" localSheetId="5">Лист3!$A$2:$E$114</definedName>
  </definedNames>
  <calcPr calcId="145621"/>
</workbook>
</file>

<file path=xl/calcChain.xml><?xml version="1.0" encoding="utf-8"?>
<calcChain xmlns="http://schemas.openxmlformats.org/spreadsheetml/2006/main">
  <c r="F24" i="9" l="1"/>
  <c r="E91" i="10"/>
  <c r="A130" i="10"/>
  <c r="D18" i="10" l="1"/>
  <c r="E20" i="10"/>
  <c r="E21" i="10" l="1"/>
  <c r="F124" i="10" l="1"/>
  <c r="D121" i="10" l="1"/>
  <c r="D120" i="10"/>
  <c r="D119" i="10"/>
  <c r="F18" i="9" l="1"/>
  <c r="F22" i="9" s="1"/>
  <c r="F14" i="9"/>
  <c r="D7" i="9"/>
  <c r="E125" i="10"/>
  <c r="D123" i="10"/>
  <c r="D122" i="10"/>
  <c r="D117" i="10"/>
  <c r="D115" i="10"/>
  <c r="D113" i="10"/>
  <c r="D112" i="10"/>
  <c r="D108" i="10"/>
  <c r="D110" i="10"/>
  <c r="D109" i="10"/>
  <c r="D107" i="10"/>
  <c r="D106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89" i="10"/>
  <c r="D87" i="10"/>
  <c r="D73" i="10"/>
  <c r="D88" i="10"/>
  <c r="D86" i="10"/>
  <c r="D85" i="10"/>
  <c r="D84" i="10"/>
  <c r="D83" i="10"/>
  <c r="D82" i="10"/>
  <c r="D81" i="10"/>
  <c r="D80" i="10"/>
  <c r="D78" i="10"/>
  <c r="D77" i="10"/>
  <c r="D76" i="10"/>
  <c r="D75" i="10"/>
  <c r="D74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7" i="10"/>
  <c r="D29" i="10"/>
  <c r="D79" i="10"/>
  <c r="D27" i="10"/>
  <c r="D25" i="10"/>
  <c r="D23" i="10"/>
  <c r="D21" i="10"/>
  <c r="D19" i="10"/>
  <c r="D17" i="10"/>
  <c r="D20" i="10"/>
  <c r="D16" i="10"/>
  <c r="F25" i="9" l="1"/>
  <c r="E126" i="10"/>
  <c r="E129" i="10" s="1"/>
  <c r="D125" i="10"/>
  <c r="E105" i="8"/>
  <c r="D29" i="8"/>
  <c r="D24" i="8"/>
  <c r="F23" i="9" l="1"/>
  <c r="F15" i="7"/>
  <c r="D94" i="8" l="1"/>
  <c r="D96" i="8"/>
  <c r="D97" i="8"/>
  <c r="D99" i="8"/>
  <c r="D100" i="8"/>
  <c r="D101" i="8"/>
  <c r="D102" i="8"/>
  <c r="D92" i="8"/>
  <c r="D85" i="8"/>
  <c r="D69" i="8"/>
  <c r="D68" i="8"/>
  <c r="D40" i="8"/>
  <c r="D38" i="8"/>
  <c r="D39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3" i="8"/>
  <c r="D64" i="8"/>
  <c r="D65" i="8"/>
  <c r="D66" i="8"/>
  <c r="D67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6" i="8"/>
  <c r="D87" i="8"/>
  <c r="D88" i="8"/>
  <c r="D89" i="8"/>
  <c r="D90" i="8"/>
  <c r="D37" i="8"/>
  <c r="D25" i="8"/>
  <c r="D21" i="8"/>
  <c r="D20" i="8"/>
  <c r="D22" i="8"/>
  <c r="D23" i="8"/>
  <c r="D26" i="8"/>
  <c r="D27" i="8"/>
  <c r="D28" i="8"/>
  <c r="D31" i="8"/>
  <c r="D33" i="8"/>
  <c r="D35" i="8"/>
  <c r="D19" i="8"/>
  <c r="E104" i="8" l="1"/>
  <c r="D104" i="8" s="1"/>
  <c r="F23" i="7" l="1"/>
  <c r="F14" i="7" l="1"/>
  <c r="F19" i="7"/>
  <c r="D7" i="7"/>
  <c r="F18" i="7"/>
  <c r="F22" i="7" s="1"/>
  <c r="F24" i="7" s="1"/>
  <c r="F25" i="7" l="1"/>
  <c r="E25" i="3" l="1"/>
  <c r="E99" i="3" s="1"/>
  <c r="D60" i="3" l="1"/>
  <c r="F19" i="6" l="1"/>
  <c r="F15" i="6"/>
  <c r="D99" i="3" l="1"/>
  <c r="D96" i="3"/>
  <c r="D94" i="3"/>
  <c r="D92" i="3"/>
  <c r="D84" i="3"/>
  <c r="D30" i="3"/>
  <c r="D32" i="3"/>
  <c r="D34" i="3"/>
  <c r="D36" i="3"/>
  <c r="D37" i="3"/>
  <c r="D28" i="3"/>
  <c r="D25" i="3"/>
  <c r="D26" i="3"/>
  <c r="D24" i="3"/>
  <c r="D21" i="3"/>
  <c r="D22" i="3"/>
  <c r="D23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1" i="3"/>
  <c r="D62" i="3"/>
  <c r="D63" i="3"/>
  <c r="D64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5" i="3"/>
  <c r="D86" i="3"/>
  <c r="D87" i="3"/>
  <c r="D88" i="3"/>
  <c r="D89" i="3"/>
  <c r="D90" i="3"/>
  <c r="D20" i="3"/>
  <c r="D19" i="3"/>
  <c r="E100" i="3" l="1"/>
  <c r="F23" i="6" s="1"/>
  <c r="F18" i="6"/>
  <c r="F14" i="6"/>
  <c r="F22" i="6" l="1"/>
  <c r="F24" i="6" s="1"/>
  <c r="F25" i="6"/>
  <c r="E19" i="5"/>
  <c r="D19" i="5" s="1"/>
  <c r="D15" i="5"/>
  <c r="D17" i="5"/>
  <c r="D13" i="5"/>
  <c r="D7" i="5"/>
  <c r="D101" i="5"/>
  <c r="D103" i="5"/>
  <c r="D104" i="5"/>
  <c r="D106" i="5"/>
  <c r="D99" i="5"/>
  <c r="D71" i="5"/>
  <c r="D69" i="5"/>
  <c r="E108" i="5" l="1"/>
  <c r="E109" i="5" s="1"/>
  <c r="D58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1" i="5"/>
  <c r="D52" i="5"/>
  <c r="D53" i="5"/>
  <c r="D54" i="5"/>
  <c r="D55" i="5"/>
  <c r="D56" i="5"/>
  <c r="D57" i="5"/>
  <c r="D59" i="5"/>
  <c r="D60" i="5"/>
  <c r="D61" i="5"/>
  <c r="D62" i="5"/>
  <c r="D63" i="5"/>
  <c r="D64" i="5"/>
  <c r="D65" i="5"/>
  <c r="D66" i="5"/>
  <c r="D67" i="5"/>
  <c r="D73" i="5"/>
  <c r="D74" i="5"/>
  <c r="D75" i="5"/>
  <c r="D76" i="5"/>
  <c r="D77" i="5"/>
  <c r="D78" i="5"/>
  <c r="D79" i="5"/>
  <c r="D80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20" i="5"/>
  <c r="D10" i="5"/>
  <c r="D11" i="5"/>
  <c r="D9" i="5"/>
  <c r="F24" i="4"/>
  <c r="D108" i="5" l="1"/>
  <c r="F13" i="4"/>
  <c r="F16" i="4" l="1"/>
  <c r="F14" i="4"/>
  <c r="F19" i="4" l="1"/>
  <c r="F23" i="4" s="1"/>
  <c r="F25" i="4" s="1"/>
  <c r="F15" i="4"/>
  <c r="F26" i="4" l="1"/>
  <c r="B31" i="2" l="1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3" i="2"/>
  <c r="E99" i="1" s="1"/>
  <c r="D33" i="2"/>
  <c r="B32" i="2" l="1"/>
  <c r="E100" i="1"/>
  <c r="B33" i="2"/>
  <c r="E34" i="2" s="1"/>
  <c r="D81" i="1"/>
  <c r="D99" i="1"/>
  <c r="D97" i="1"/>
  <c r="D95" i="1"/>
  <c r="D93" i="1"/>
  <c r="D92" i="1"/>
  <c r="D90" i="1"/>
  <c r="D89" i="1"/>
  <c r="D88" i="1"/>
  <c r="D87" i="1"/>
  <c r="D86" i="1"/>
  <c r="D85" i="1"/>
  <c r="D84" i="1"/>
  <c r="D83" i="1"/>
  <c r="D82" i="1"/>
  <c r="D80" i="1"/>
  <c r="D79" i="1"/>
  <c r="D78" i="1"/>
  <c r="D77" i="1"/>
  <c r="D75" i="1"/>
  <c r="D74" i="1"/>
  <c r="D73" i="1"/>
  <c r="D72" i="1"/>
  <c r="D71" i="1"/>
  <c r="D70" i="1"/>
  <c r="D69" i="1"/>
  <c r="D68" i="1"/>
  <c r="D67" i="1"/>
  <c r="D65" i="1"/>
  <c r="D63" i="1"/>
  <c r="D61" i="1"/>
  <c r="D60" i="1"/>
  <c r="D59" i="1"/>
  <c r="D58" i="1"/>
  <c r="D57" i="1"/>
  <c r="D56" i="1"/>
  <c r="D55" i="1"/>
  <c r="D54" i="1"/>
  <c r="D53" i="1"/>
  <c r="D52" i="1"/>
  <c r="D51" i="1"/>
  <c r="D50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1" i="1"/>
  <c r="D19" i="1"/>
  <c r="D18" i="1"/>
  <c r="D17" i="1"/>
  <c r="D16" i="1"/>
  <c r="D14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<sst xmlns="http://schemas.openxmlformats.org/spreadsheetml/2006/main" count="1337" uniqueCount="449">
  <si>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</si>
  <si>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</si>
  <si>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</si>
  <si>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</si>
  <si>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</si>
  <si>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</si>
  <si>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</si>
  <si>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</si>
  <si>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</si>
  <si>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</si>
  <si>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</si>
  <si>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</si>
  <si>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</si>
  <si>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</si>
  <si>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</si>
  <si>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</si>
  <si>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</si>
  <si>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</si>
  <si>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</si>
  <si>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</si>
  <si>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</si>
  <si>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</si>
  <si>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</si>
  <si>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</si>
  <si>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</si>
  <si>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</si>
  <si>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</si>
  <si>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</si>
  <si>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</si>
  <si>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</si>
  <si>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</si>
  <si>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</si>
  <si>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</si>
  <si>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</si>
  <si>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</si>
  <si>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</si>
  <si>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</si>
  <si>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</si>
  <si>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</si>
  <si>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</si>
  <si>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</si>
  <si>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</si>
  <si>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</si>
  <si>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</si>
  <si>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</si>
  <si>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</si>
  <si>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</si>
  <si>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</si>
  <si>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</si>
  <si>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</si>
  <si>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</si>
  <si>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</si>
  <si>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</si>
  <si>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</si>
  <si>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</si>
  <si>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</si>
  <si>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</si>
  <si>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</si>
  <si>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</si>
  <si>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</si>
  <si>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</si>
  <si>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</si>
  <si>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</si>
  <si>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</si>
  <si>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</si>
  <si>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</si>
  <si>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</si>
  <si>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</si>
  <si>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</si>
  <si>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</si>
  <si>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</si>
  <si>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</si>
  <si>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</si>
  <si>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</si>
  <si>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</si>
  <si>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</si>
  <si>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</si>
  <si>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</si>
  <si>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</si>
  <si>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</si>
  <si>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</si>
  <si>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</si>
  <si>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</si>
  <si>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</si>
  <si>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</si>
  <si>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 участок</t>
  </si>
  <si>
    <t>Уборка лестничных клеток</t>
  </si>
  <si>
    <t xml:space="preserve">     Уборка л/клеток</t>
  </si>
  <si>
    <t xml:space="preserve">     Очистка канализационной сети: внутренней</t>
  </si>
  <si>
    <t xml:space="preserve">     Постановка заклепок в местах соединения труб</t>
  </si>
  <si>
    <t>Обслуживание ОДПУ</t>
  </si>
  <si>
    <t xml:space="preserve">     Валка, обрезка  деревьев с вывозом</t>
  </si>
  <si>
    <t xml:space="preserve">     Техническое обслуживание ОДПУ</t>
  </si>
  <si>
    <t>Ежемесячно</t>
  </si>
  <si>
    <t xml:space="preserve">     Вывоз листвы и смета</t>
  </si>
  <si>
    <t xml:space="preserve">     Очистка желобов от мусора: вручную (при расчете 1 кг. мусора = 1 м 1 желоба)</t>
  </si>
  <si>
    <t>м</t>
  </si>
  <si>
    <t>Коммунальные ресурсы на содержание общ. имущества МКД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</si>
  <si>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</si>
  <si>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</si>
  <si>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</si>
  <si>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</si>
  <si>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</si>
  <si>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>1 соединение</t>
  </si>
  <si>
    <t xml:space="preserve">     Смена стекол в деревянных переплетах при площади стекла  до: 0,25 м</t>
  </si>
  <si>
    <t>100 м2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</si>
  <si>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</si>
  <si>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</si>
  <si>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</si>
  <si>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</si>
  <si>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</si>
  <si>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Резерв на 01.01.2017 г.</t>
  </si>
  <si>
    <t>Аренда общего имущества МКД</t>
  </si>
  <si>
    <t>Расходы на истребование задолженности по оплате жилых помещений</t>
  </si>
  <si>
    <t xml:space="preserve">     Опрессовка ТУ диаметром: до 100 мм</t>
  </si>
  <si>
    <t xml:space="preserve">     Подготовка элеваторного узла Д-80 к зиме</t>
  </si>
  <si>
    <t>100 приборов</t>
  </si>
  <si>
    <t xml:space="preserve">     Снятие замеров температуры воздуха в квартире</t>
  </si>
  <si>
    <t>1 замер</t>
  </si>
  <si>
    <t xml:space="preserve">     Закрытие подъездного окна</t>
  </si>
  <si>
    <t>10 шт.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</si>
  <si>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</si>
  <si>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</si>
  <si>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</si>
  <si>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Перенавеска водосточных труб.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</si>
  <si>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</si>
  <si>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</si>
  <si>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</si>
  <si>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Укрепление дверных приборов: петли (шарниры), шпингалеты, ручки накладные</t>
  </si>
  <si>
    <t xml:space="preserve">     Истребование дебиторской задолженности</t>
  </si>
  <si>
    <t xml:space="preserve">     Смена внутренних трубопроводов из стальных труб д. до 32 мм</t>
  </si>
  <si>
    <t xml:space="preserve">     Демонтаж металл. крюков, табличек, кронштейнов и т.д.</t>
  </si>
  <si>
    <t xml:space="preserve">     Ремонт ходовых трапов</t>
  </si>
  <si>
    <t>100 досок</t>
  </si>
  <si>
    <t xml:space="preserve">     Ручная газовая резка круглой стали диаметром до 24 мм Срезка замка, кронштейна, штырей</t>
  </si>
  <si>
    <t>Обслуживание ВДГО</t>
  </si>
  <si>
    <t xml:space="preserve">     Очистка кровли от снега, сбивание сосулей</t>
  </si>
  <si>
    <t xml:space="preserve">     Изоляция трубопровода матами с совмещенным покрывным  слоем</t>
  </si>
  <si>
    <t>1 м3</t>
  </si>
  <si>
    <t>АКТ № 76/1-2017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</si>
  <si>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 квартала 76.</t>
  </si>
  <si>
    <t xml:space="preserve">     Осмотр системы центрального отопления, устройств в чердачных и подвальных помещениях.</t>
  </si>
  <si>
    <t xml:space="preserve">     Перезапуск системы отопления с регулировкой</t>
  </si>
  <si>
    <t xml:space="preserve">     Регулировка смывных бачков.</t>
  </si>
  <si>
    <t xml:space="preserve">     Ремонт смесителя без душа</t>
  </si>
  <si>
    <t xml:space="preserve">     Ремонт смесителя без душа, без снятия с места, смена прокладок</t>
  </si>
  <si>
    <t xml:space="preserve">     Ремонт смесителя с душем</t>
  </si>
  <si>
    <t xml:space="preserve">     Устранение засоров санитарных приборов</t>
  </si>
  <si>
    <t>1 прибор</t>
  </si>
  <si>
    <t xml:space="preserve">     Устранение течи из мест присоединения санитарных приборов</t>
  </si>
  <si>
    <t xml:space="preserve">     Замена маховичка вентильной головки или ручки переключателя на смесителе</t>
  </si>
  <si>
    <t xml:space="preserve">     Замена сборки Д-15 со спускником</t>
  </si>
  <si>
    <t xml:space="preserve">     Замена сборки Д-20 со спускником</t>
  </si>
  <si>
    <t xml:space="preserve">     Перегруппировка секций старых радиаторов.</t>
  </si>
  <si>
    <t>100 радиаторов, 100 секц.</t>
  </si>
  <si>
    <t xml:space="preserve">     Ремонт элеваторов со снятием с места (прим)</t>
  </si>
  <si>
    <t xml:space="preserve">     Смена отдельных участков трубопроводов диаметром: 32 мм</t>
  </si>
  <si>
    <t xml:space="preserve">     Установка термометра</t>
  </si>
  <si>
    <t>комплект</t>
  </si>
  <si>
    <t xml:space="preserve">     Изготовление и установка деревянного поручня</t>
  </si>
  <si>
    <t xml:space="preserve">     Острожка брусьев и досок с одной стороны при шир. острожки до 100мм: шерхебелем, рубанком и фуганком</t>
  </si>
  <si>
    <t>100 м бревен, брусьев и д</t>
  </si>
  <si>
    <t xml:space="preserve">     Ремонт подъездов и тамбуров</t>
  </si>
  <si>
    <t xml:space="preserve">     Ремонт форточек</t>
  </si>
  <si>
    <t xml:space="preserve">     Смена: прямых звеньев водосточных труб с автовышек</t>
  </si>
  <si>
    <t xml:space="preserve">     Установка досок объявлений</t>
  </si>
  <si>
    <t xml:space="preserve">     Установка карниза, стенда, навеска зеркала и т.д.</t>
  </si>
  <si>
    <t xml:space="preserve">     Установка частей водосточных труб</t>
  </si>
  <si>
    <t xml:space="preserve">     Установка частей водосточных труб (отметов)</t>
  </si>
  <si>
    <t xml:space="preserve">     Устройство и разборка неинвентарных лесов</t>
  </si>
  <si>
    <t>Отчет по бюджету № 76/1-2017</t>
  </si>
  <si>
    <t>Задолженность по оплате за содержание и текущий ремонт на 01.01.2018 г. -  441 462,77 руб.</t>
  </si>
  <si>
    <t>Корректировка бюджета за 2016 год</t>
  </si>
  <si>
    <t>Резерв  (доходы за минусом расходов) на  01.01.2018 г. -  120 009,14 руб.</t>
  </si>
  <si>
    <t>на общую сумму 882 654,44 руб. (Восемьсот восемьдесят две тысячи шестьсот пятьдесят четыре рубля 44 копейки).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</si>
  <si>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</si>
  <si>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</si>
  <si>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</si>
  <si>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</si>
  <si>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</si>
  <si>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</si>
  <si>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</si>
  <si>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</si>
  <si>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</si>
  <si>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</si>
  <si>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</si>
  <si>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</si>
  <si>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</si>
  <si>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</si>
  <si>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</si>
  <si>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</si>
  <si>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</si>
  <si>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</si>
  <si>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</si>
  <si>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</si>
  <si>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</si>
  <si>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</si>
  <si>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</si>
  <si>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</si>
  <si>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</si>
  <si>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</si>
  <si>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76/1-2018</t>
  </si>
  <si>
    <t>Корректировка бюджета за 2017 год</t>
  </si>
  <si>
    <t xml:space="preserve">     Демонтаж МАФ металлических</t>
  </si>
  <si>
    <t>1 стойка</t>
  </si>
  <si>
    <t xml:space="preserve">     Окраска известковыми составами: по кирпичу и бетону (бордюр. столбики, столбы)</t>
  </si>
  <si>
    <t xml:space="preserve">     Устройство скамейки со спинки и с окраской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</si>
  <si>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</si>
  <si>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</si>
  <si>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</si>
  <si>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</si>
  <si>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</si>
  <si>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</si>
  <si>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Герметизация крышек канализационных ревизий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</si>
  <si>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</si>
  <si>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</si>
  <si>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Притирка запорной арматуры без снятия с места: клапан вентиля диаметром до 25 мм</t>
  </si>
  <si>
    <t xml:space="preserve">     Проверка на прогрев отопительных приборов с регулировкой.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</si>
  <si>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</si>
  <si>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</si>
  <si>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Смена прокладки сифона на пластмассовых трубопроводах</t>
  </si>
  <si>
    <t xml:space="preserve">     Устранение течи из гибких подводок присоединения санитарных приборов</t>
  </si>
  <si>
    <t xml:space="preserve">     Заделка подвальных окон: кирпичом толщиной в 1 кирпич (б/у)</t>
  </si>
  <si>
    <t>10 м2</t>
  </si>
  <si>
    <t xml:space="preserve">     Заделка подвальных окон: фанерой</t>
  </si>
  <si>
    <t xml:space="preserve">     Закрытие слуховых окон и люков выхода на кровлю</t>
  </si>
  <si>
    <t xml:space="preserve">     Осмотр квартир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</si>
  <si>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</si>
  <si>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</si>
  <si>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</si>
  <si>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</si>
  <si>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пружин</t>
  </si>
  <si>
    <t xml:space="preserve">     Смена оконных приборов: завертки форточные</t>
  </si>
  <si>
    <t xml:space="preserve">     Укладка (установка) щитов</t>
  </si>
  <si>
    <t xml:space="preserve">     Осмотр замеры рамок холодной воды</t>
  </si>
  <si>
    <t>чел.-ч</t>
  </si>
  <si>
    <t xml:space="preserve">     Очистка фильтра от накипи (отложений)</t>
  </si>
  <si>
    <t xml:space="preserve">     Регулировка температуры отопления в ИТП вентилями</t>
  </si>
  <si>
    <t xml:space="preserve">     Ремонт смесителя с душем, без снятия с места, набивка сальников</t>
  </si>
  <si>
    <t xml:space="preserve">     Смена вентилей Д-20</t>
  </si>
  <si>
    <t xml:space="preserve">     Смена внутренних трубопроводов из стальных труб д. до 15мм</t>
  </si>
  <si>
    <t xml:space="preserve">     Установка заглушек на трубопроводах д. до 50мм</t>
  </si>
  <si>
    <t xml:space="preserve">     Демонтаж горки</t>
  </si>
  <si>
    <t xml:space="preserve">     Демонтаж дверных приборов: пружин</t>
  </si>
  <si>
    <t xml:space="preserve">     Демонтаж-монтаж жалюзийных решеток</t>
  </si>
  <si>
    <t xml:space="preserve">     Демонтаж-монтаж частей канализационных вытяжек</t>
  </si>
  <si>
    <t xml:space="preserve">     Изготовление щита из доски б/у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</si>
  <si>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</si>
  <si>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отдельных мест скатной кровли (материалом Унифлекс)</t>
  </si>
  <si>
    <t xml:space="preserve">     Ремонт полотен чердачного люка: (выдергивание гвоздей, подгонка, укрепление)</t>
  </si>
  <si>
    <t xml:space="preserve">     Ремонт слуховых окон пристрожка, укрепление</t>
  </si>
  <si>
    <t xml:space="preserve">     Смена дверных приборов: шпингалеты</t>
  </si>
  <si>
    <t xml:space="preserve">     Смена частей водосточных труб: прямых звеньев с земли, лестниц или подмостей</t>
  </si>
  <si>
    <t xml:space="preserve">     Смена частей канализационного стояка над кровлей: патрубка</t>
  </si>
  <si>
    <t xml:space="preserve">     Смена: колен водосточных труб</t>
  </si>
  <si>
    <t xml:space="preserve">     Установка подвального окна с изготовлением, остеклением, окраской- створки</t>
  </si>
  <si>
    <t>1 рама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</si>
  <si>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</si>
  <si>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</si>
  <si>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</si>
  <si>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договору</t>
  </si>
  <si>
    <t>По тарифу</t>
  </si>
  <si>
    <t>По плану</t>
  </si>
  <si>
    <t>АКТ № 76/1-2018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</si>
  <si>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</si>
  <si>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</si>
  <si>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</si>
  <si>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736 813.97 руб. (Семьсот тридцать шесть тысяч восемьсот тринадцать рублей 97 копеек)</t>
  </si>
  <si>
    <t>Отчет по бюджету № 76/1-2019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</si>
  <si>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</si>
  <si>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</si>
  <si>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</si>
  <si>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</si>
  <si>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</si>
  <si>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</si>
  <si>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</si>
  <si>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</si>
  <si>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</si>
  <si>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</si>
  <si>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</si>
  <si>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</si>
  <si>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</si>
  <si>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Завоз песка, ПГС, щебня, земли</t>
  </si>
  <si>
    <t xml:space="preserve">     Обрезка деревьев высотой: до 5 м</t>
  </si>
  <si>
    <t>1 дерево</t>
  </si>
  <si>
    <t xml:space="preserve">     Переустановка скамейки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</si>
  <si>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</si>
  <si>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</si>
  <si>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</si>
  <si>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</si>
  <si>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Вознаграждение председателю совета дома</t>
  </si>
  <si>
    <t xml:space="preserve">     Вознаграждение председателю совета дома</t>
  </si>
  <si>
    <t>Дезинсекция и дератизация</t>
  </si>
  <si>
    <t xml:space="preserve">     Дезинсекция и дератизация</t>
  </si>
  <si>
    <t>Изготовление плана благоустройства</t>
  </si>
  <si>
    <t xml:space="preserve">     Изготовление плана благоустройства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</si>
  <si>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</si>
  <si>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</si>
  <si>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</si>
  <si>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Демонтаж-монтаж вентилей и клапанов обратных муфтовых Д-15</t>
  </si>
  <si>
    <t xml:space="preserve">     Смена отдельных участков трубопроводов канализации из полиет. труб высокой пл-ти: гориз. д 50 мм</t>
  </si>
  <si>
    <t xml:space="preserve">     Установка обратного клапана АЭРАТОР д: до 50 мм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</si>
  <si>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</si>
  <si>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</si>
  <si>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отремонтрированных приборов отопления при наполнении системы водой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</si>
  <si>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</si>
  <si>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</si>
  <si>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</si>
  <si>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Осмотр, проверка работы приборов ИТП, РХВ</t>
  </si>
  <si>
    <t xml:space="preserve">     Перемотка сгона со сливом стояка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</si>
  <si>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</si>
  <si>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</si>
  <si>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</si>
  <si>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</si>
  <si>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</si>
  <si>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Окраска масляными составами  по дереву: доски объявления</t>
  </si>
  <si>
    <t xml:space="preserve">     Ремонт дверных полотен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</si>
  <si>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</si>
  <si>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</si>
  <si>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 xml:space="preserve">     Осмотр кровли, чердака, люков</t>
  </si>
  <si>
    <t xml:space="preserve">     Осмотр подъезда</t>
  </si>
  <si>
    <t xml:space="preserve">     Очистка  кровли от снега,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</si>
  <si>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</si>
  <si>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</si>
  <si>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Проверка исправности канализационных вытяжек</t>
  </si>
  <si>
    <t>1 кв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</si>
  <si>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</si>
  <si>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</si>
  <si>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</si>
  <si>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</si>
  <si>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</si>
  <si>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</si>
  <si>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</si>
  <si>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      ____________________________________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</si>
  <si>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</si>
  <si>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</si>
  <si>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640164.92 руб. (Шестьсот сорок тысяч сто шестьдесят четыре рубля 92 копейки)</t>
  </si>
  <si>
    <t xml:space="preserve">Исполнитель -           Директор ООО "ТРЭК" Плотников А.А. </t>
  </si>
  <si>
    <t>Отчет по бюджету № 76/1-2020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</si>
  <si>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</si>
  <si>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</si>
  <si>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</si>
  <si>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</si>
  <si>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Демонтаж отдельных частей металлического ограждения газонов из труб д.до 40</t>
  </si>
  <si>
    <t>1 м изделий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</si>
  <si>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</si>
  <si>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</si>
  <si>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Демонтаж-монтаж вентилей и клапанов обратных муфтовых д: 20 мм</t>
  </si>
  <si>
    <t xml:space="preserve">     Демонтаж: радиаторов весом до 80 кг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</si>
  <si>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</si>
  <si>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</si>
  <si>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</si>
  <si>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</si>
  <si>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</si>
  <si>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</si>
  <si>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</si>
  <si>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</si>
  <si>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Железнение цементных покрытий</t>
  </si>
  <si>
    <t xml:space="preserve">     Засыпка пустот дренирующим песком</t>
  </si>
  <si>
    <t>10 м3</t>
  </si>
  <si>
    <t xml:space="preserve">     Исправление профиля оснований</t>
  </si>
  <si>
    <t xml:space="preserve">     Окраска масляными составами ранее окрашенных металлических покрытий дверей: за два раза с земли и л</t>
  </si>
  <si>
    <t xml:space="preserve">     Погрузо-разгрузочные работы (кор-ка за 2019 год)</t>
  </si>
  <si>
    <t>т</t>
  </si>
  <si>
    <t xml:space="preserve">     Приготовление тяжелого бетона: на гравии класса В20 (М250)</t>
  </si>
  <si>
    <t>100 м3</t>
  </si>
  <si>
    <t xml:space="preserve">     Разборка покрытий и оснований асфальтобетонных</t>
  </si>
  <si>
    <t xml:space="preserve">     Смена частей водосточных труб: отливов (отметов)</t>
  </si>
  <si>
    <t xml:space="preserve">     Смена: прямых звеньев водосточных труб</t>
  </si>
  <si>
    <t xml:space="preserve">     Укладка бетона- 100мм</t>
  </si>
  <si>
    <t xml:space="preserve">     Установка дверных приборов: петли (шарниры), шпингалеты, ручки, накладки</t>
  </si>
  <si>
    <t xml:space="preserve">     Установка частей канализационных вытяжек</t>
  </si>
  <si>
    <t xml:space="preserve">     Очистка  кровли от снега толщ. 10см, сбивание сосулей</t>
  </si>
  <si>
    <t xml:space="preserve">     Проверка исправности канализационных вытяжек (по жалобе)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</si>
  <si>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</si>
  <si>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</si>
  <si>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</si>
  <si>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окон</t>
  </si>
  <si>
    <t xml:space="preserve">     Изготовление и монтаж двери</t>
  </si>
  <si>
    <t xml:space="preserve">     Ремонт оконных откосов</t>
  </si>
  <si>
    <t xml:space="preserve">     Устройство двери на проходной подъезд</t>
  </si>
  <si>
    <t xml:space="preserve">Исполнитель -           Директор ООО "ТРЭК", Плотников А.А. </t>
  </si>
  <si>
    <t xml:space="preserve">                      ____________________________________________      ____________________________________</t>
  </si>
  <si>
    <t xml:space="preserve">     Опрессовка тепловых узлов</t>
  </si>
  <si>
    <t xml:space="preserve">     Очистка дождеприемных колодцев</t>
  </si>
  <si>
    <t xml:space="preserve">           2. Всего за период с "01"января 2020 г. по "31"декабря 2020 г. выполнено работ на общую сумму 1006534.38 руб. (Один миллион шесть тысяч пятьсот тридцать четыре рубля 38 копеек)</t>
  </si>
  <si>
    <t>31 марта 2022 г.</t>
  </si>
  <si>
    <t xml:space="preserve">     Ищготовление заглушек</t>
  </si>
  <si>
    <t xml:space="preserve">     Установка заглушек на трубопроводах диаметром: 100 мм</t>
  </si>
  <si>
    <t>100 загл</t>
  </si>
  <si>
    <t xml:space="preserve">     Установка колена водосточных труб</t>
  </si>
  <si>
    <t xml:space="preserve">     Очистка вручную поверхности фасадов от перхлорвиниловых и масляных красок: с люлей</t>
  </si>
  <si>
    <t>Изготовление ключей</t>
  </si>
  <si>
    <t xml:space="preserve">     Изготовление ключей</t>
  </si>
  <si>
    <t xml:space="preserve">     Демонтаж-монтаж отдельных участков трубопроводов канализации диаметр 50 мм</t>
  </si>
  <si>
    <t xml:space="preserve">     Заделка свища сваркой при длине стыка до 6 мм</t>
  </si>
  <si>
    <t xml:space="preserve">     Ремонт металлических ограждении: средний</t>
  </si>
  <si>
    <t xml:space="preserve">     Смена отдельных участков трубопроводов диаметром: 20 мм</t>
  </si>
  <si>
    <t xml:space="preserve">     Уплотнение сгонов без разборки.</t>
  </si>
  <si>
    <t xml:space="preserve">     Откачка воды из ливневки, приямка. дренажного колодца</t>
  </si>
  <si>
    <t xml:space="preserve">     Отключение системы отопления</t>
  </si>
  <si>
    <t xml:space="preserve">     Б. ремонт дверных полотен</t>
  </si>
  <si>
    <t xml:space="preserve">     Восстановление солнцезащиты : полимерным составом</t>
  </si>
  <si>
    <t xml:space="preserve">     Демонтаж аншлагов над подъездами</t>
  </si>
  <si>
    <t xml:space="preserve">     Демонтаж металлических дверных блоков</t>
  </si>
  <si>
    <t xml:space="preserve">     Демонтаж- монтаж дверного полотна</t>
  </si>
  <si>
    <t xml:space="preserve">     Обрамление ступеней угловой сталью</t>
  </si>
  <si>
    <t xml:space="preserve">     Огрунтовка ранее окрашенных фасадов бетонконтактом</t>
  </si>
  <si>
    <t xml:space="preserve">     Приготовление тяжелого бетона на гравии класса: В 3,5 - В5(М50-М75)</t>
  </si>
  <si>
    <t xml:space="preserve">     Ремонт внутренней поверхности кирпичных стен</t>
  </si>
  <si>
    <t xml:space="preserve">     Ремонт дверных коробок</t>
  </si>
  <si>
    <t>10 коробок</t>
  </si>
  <si>
    <t xml:space="preserve">     Ремонт дверных коробок укрепление</t>
  </si>
  <si>
    <t xml:space="preserve">     Ремонт и восстановление герметизации дверных и оконных проемов монтажной пеной</t>
  </si>
  <si>
    <t xml:space="preserve">     Ремонт отмостки: бетонной</t>
  </si>
  <si>
    <t xml:space="preserve">     Ремонт штукатурки гладких фасадов по камню и бетону с земли и лесов.</t>
  </si>
  <si>
    <t xml:space="preserve">     Ремонт штукатурки гладких фасадов по камню и бетону с люлек: на каждые следущие 10 мм толщ 61-10-1</t>
  </si>
  <si>
    <t xml:space="preserve">     Ремонт штукатурки гладких фасадов по камню и бетону с люлек: цем-изв раств S до 5м2 до 20 мм</t>
  </si>
  <si>
    <t xml:space="preserve">     Смена дверных приборов: ручки-скобы</t>
  </si>
  <si>
    <t xml:space="preserve">     Снятие многослойных лакокрасочных покрытий: с дверных полотен</t>
  </si>
  <si>
    <t xml:space="preserve">     Укрепление слаботочной эл. проводки</t>
  </si>
  <si>
    <t xml:space="preserve">     Установка металлической двери</t>
  </si>
  <si>
    <t xml:space="preserve">     Устройство и разборка деревянных неинвентарных лесов.</t>
  </si>
  <si>
    <t xml:space="preserve">     Шпатлевка фасада по штукатурке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</si>
  <si>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</si>
  <si>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</si>
  <si>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</si>
  <si>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Ремонт (укрепление) конструкций дверей металлических</t>
  </si>
  <si>
    <t xml:space="preserve">     Смена оконных приборов: петли</t>
  </si>
  <si>
    <t xml:space="preserve">     Установка дверных приборов: навесного замка</t>
  </si>
  <si>
    <t xml:space="preserve">     Кабели с креплением накладными скобами</t>
  </si>
  <si>
    <t xml:space="preserve">     Монтаж: Светильник потолочный или настенный для помещений, одноламповый</t>
  </si>
  <si>
    <t xml:space="preserve">     Смена : выключателей</t>
  </si>
  <si>
    <t xml:space="preserve">     Изоляция трубопровода</t>
  </si>
  <si>
    <t xml:space="preserve">     Приготовление растворов вручную.</t>
  </si>
  <si>
    <t xml:space="preserve">     Простая масляная окраска по штукатурке</t>
  </si>
  <si>
    <t xml:space="preserve">     Разборка хоз.кладовых, очистка подвала</t>
  </si>
  <si>
    <t xml:space="preserve">     Ремонт ВДГО</t>
  </si>
  <si>
    <t xml:space="preserve">     Ремонт загрузочного люка</t>
  </si>
  <si>
    <t>932566.16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</si>
  <si>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</si>
  <si>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</si>
  <si>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</si>
  <si>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76/1-2021</t>
  </si>
  <si>
    <t>Период: с 01.01.2021 по 31.12.2021 года.</t>
  </si>
  <si>
    <t>Отчет составил: экономист                                   _______________</t>
  </si>
  <si>
    <t xml:space="preserve">      Ремонт подъезда №4</t>
  </si>
  <si>
    <t xml:space="preserve">      Ремонт тамбуров №4</t>
  </si>
  <si>
    <t xml:space="preserve">      Замена почтовых ящиков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</si>
</sst>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  <xf numFmtId="0" fontId="2" fillId="0" borderId="0"/>
  </cellStyleXfs>
  <cellXfs count="25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4" fillId="2" borderId="7" xfId="0" applyFont="1" applyFill="1" applyBorder="1" applyAlignment="1">
      <alignment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6" fillId="0" borderId="6" xfId="0" applyFont="1" applyBorder="1" applyAlignment="1">
      <alignment vertical="top"/>
    </xf>
    <xf numFmtId="164" fontId="15" fillId="0" borderId="5" xfId="1" applyFont="1" applyBorder="1" applyAlignment="1">
      <alignment horizontal="center" vertical="center"/>
    </xf>
    <xf numFmtId="164" fontId="16" fillId="0" borderId="10" xfId="1" applyFont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5" xfId="1" applyFont="1" applyBorder="1" applyAlignment="1">
      <alignment horizontal="center" vertical="center" wrapText="1"/>
    </xf>
    <xf numFmtId="164" fontId="14" fillId="2" borderId="8" xfId="1" applyFont="1" applyFill="1" applyBorder="1" applyAlignment="1">
      <alignment horizontal="center" vertical="center" wrapText="1"/>
    </xf>
    <xf numFmtId="164" fontId="14" fillId="2" borderId="9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10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vertical="top" wrapText="1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0" fillId="0" borderId="0" xfId="0" applyNumberFormat="1" applyAlignment="1"/>
    <xf numFmtId="164" fontId="10" fillId="0" borderId="1" xfId="1" applyFont="1" applyFill="1" applyBorder="1" applyAlignment="1">
      <alignment horizontal="center" vertical="center"/>
    </xf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3" fillId="0" borderId="0" xfId="0" applyFont="1" applyFill="1" applyAlignment="1"/>
    <xf numFmtId="0" fontId="15" fillId="0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164" fontId="19" fillId="0" borderId="21" xfId="1" applyFont="1" applyBorder="1" applyAlignment="1">
      <alignment horizontal="center" vertical="top" wrapText="1"/>
    </xf>
    <xf numFmtId="164" fontId="22" fillId="0" borderId="22" xfId="1" applyFont="1" applyFill="1" applyBorder="1" applyAlignment="1">
      <alignment horizontal="center" vertical="center"/>
    </xf>
    <xf numFmtId="164" fontId="20" fillId="0" borderId="0" xfId="1" applyFont="1" applyFill="1" applyAlignment="1">
      <alignment horizontal="left" vertical="center"/>
    </xf>
    <xf numFmtId="164" fontId="20" fillId="0" borderId="0" xfId="1" applyFont="1" applyFill="1" applyAlignment="1">
      <alignment horizontal="left" vertical="top"/>
    </xf>
    <xf numFmtId="164" fontId="20" fillId="0" borderId="21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1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Fill="1" applyAlignment="1">
      <alignment horizontal="centerContinuous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Continuous"/>
    </xf>
    <xf numFmtId="0" fontId="15" fillId="0" borderId="0" xfId="0" applyFont="1" applyFill="1" applyAlignment="1">
      <alignment horizontal="left" vertical="top"/>
    </xf>
    <xf numFmtId="0" fontId="15" fillId="0" borderId="0" xfId="0" applyFont="1" applyFill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/>
    <xf numFmtId="164" fontId="15" fillId="0" borderId="1" xfId="1" applyNumberFormat="1" applyFont="1" applyFill="1" applyBorder="1" applyAlignment="1">
      <alignment horizontal="right" vertical="center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right" vertical="center"/>
    </xf>
    <xf numFmtId="164" fontId="13" fillId="0" borderId="1" xfId="1" applyNumberFormat="1" applyFont="1" applyFill="1" applyBorder="1" applyAlignment="1"/>
    <xf numFmtId="0" fontId="4" fillId="0" borderId="0" xfId="0" applyFont="1" applyFill="1" applyAlignment="1">
      <alignment horizontal="centerContinuous" wrapText="1"/>
    </xf>
    <xf numFmtId="0" fontId="15" fillId="0" borderId="0" xfId="0" applyFont="1" applyFill="1" applyAlignment="1">
      <alignment horizontal="centerContinuous" wrapText="1"/>
    </xf>
    <xf numFmtId="164" fontId="15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2" fontId="15" fillId="0" borderId="5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164" fontId="15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23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4" fillId="2" borderId="7" xfId="11" applyFont="1" applyFill="1" applyBorder="1" applyAlignment="1">
      <alignment vertical="center" wrapText="1"/>
    </xf>
    <xf numFmtId="0" fontId="3" fillId="0" borderId="0" xfId="11" applyFont="1"/>
    <xf numFmtId="0" fontId="15" fillId="0" borderId="6" xfId="11" applyFont="1" applyFill="1" applyBorder="1" applyAlignment="1">
      <alignment vertical="center" wrapText="1"/>
    </xf>
    <xf numFmtId="0" fontId="15" fillId="6" borderId="25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9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 wrapText="1"/>
    </xf>
    <xf numFmtId="165" fontId="15" fillId="6" borderId="28" xfId="0" applyNumberFormat="1" applyFont="1" applyFill="1" applyBorder="1" applyAlignment="1">
      <alignment horizontal="center" vertical="center"/>
    </xf>
    <xf numFmtId="166" fontId="15" fillId="6" borderId="28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168" fontId="15" fillId="6" borderId="28" xfId="0" applyNumberFormat="1" applyFont="1" applyFill="1" applyBorder="1" applyAlignment="1">
      <alignment horizontal="center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horizontal="justify" vertical="center"/>
    </xf>
    <xf numFmtId="0" fontId="16" fillId="6" borderId="7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wrapText="1"/>
    </xf>
    <xf numFmtId="2" fontId="16" fillId="6" borderId="29" xfId="0" applyNumberFormat="1" applyFont="1" applyFill="1" applyBorder="1" applyAlignment="1">
      <alignment horizontal="center" wrapText="1"/>
    </xf>
    <xf numFmtId="2" fontId="16" fillId="6" borderId="1" xfId="0" applyNumberFormat="1" applyFont="1" applyFill="1" applyBorder="1" applyAlignment="1">
      <alignment horizontal="center" wrapText="1"/>
    </xf>
    <xf numFmtId="2" fontId="16" fillId="6" borderId="9" xfId="0" applyNumberFormat="1" applyFont="1" applyFill="1" applyBorder="1" applyAlignment="1">
      <alignment horizontal="center" wrapText="1"/>
    </xf>
    <xf numFmtId="2" fontId="3" fillId="0" borderId="0" xfId="11" applyNumberFormat="1" applyFont="1"/>
    <xf numFmtId="164" fontId="20" fillId="6" borderId="0" xfId="1" applyFont="1" applyFill="1" applyAlignment="1">
      <alignment horizontal="left" vertical="top"/>
    </xf>
    <xf numFmtId="164" fontId="15" fillId="0" borderId="0" xfId="1" applyFont="1" applyBorder="1" applyAlignment="1">
      <alignment horizontal="left" vertical="center"/>
    </xf>
    <xf numFmtId="164" fontId="15" fillId="0" borderId="0" xfId="1" applyFont="1" applyBorder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3" fillId="0" borderId="0" xfId="1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</cellXfs>
  <cellStyles count="12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view="pageBreakPreview" topLeftCell="A88" zoomScaleSheetLayoutView="100" workbookViewId="0">
      <selection activeCell="I98" sqref="I98"/>
    </sheetView>
  </sheetViews>
  <sheetFormatPr defaultColWidth="9.140625" defaultRowHeight="12.75" x14ac:dyDescent="0.2"/>
  <cols>
    <col min="1" max="1" width="50.42578125" style="1" customWidth="1"/>
    <col min="2" max="2" width="16.28515625" style="1" bestFit="1" customWidth="1"/>
    <col min="3" max="3" width="12.85546875" style="1" customWidth="1"/>
    <col min="4" max="4" width="13.85546875" style="56" customWidth="1"/>
    <col min="5" max="5" width="15" style="56" customWidth="1"/>
    <col min="6" max="6" width="10.7109375" style="1" bestFit="1" customWidth="1"/>
    <col min="7" max="16384" width="9.140625" style="1"/>
  </cols>
  <sheetData>
    <row r="1" spans="1:9" ht="14.25" x14ac:dyDescent="0.2">
      <c r="A1" s="207" t="s">
        <v>139</v>
      </c>
      <c r="B1" s="207"/>
      <c r="C1" s="207"/>
      <c r="D1" s="207"/>
      <c r="E1" s="207"/>
      <c r="I1" s="3"/>
    </row>
    <row r="2" spans="1:9" ht="31.5" customHeight="1" x14ac:dyDescent="0.2">
      <c r="A2" s="206" t="s">
        <v>140</v>
      </c>
      <c r="B2" s="206"/>
      <c r="C2" s="206"/>
      <c r="D2" s="206"/>
      <c r="E2" s="206"/>
      <c r="I2" s="3"/>
    </row>
    <row r="3" spans="1:9" ht="14.25" x14ac:dyDescent="0.2">
      <c r="A3" s="19" t="s">
        <v>6</v>
      </c>
      <c r="B3" s="20"/>
      <c r="C3" s="20"/>
      <c r="D3" s="208" t="s">
        <v>7</v>
      </c>
      <c r="E3" s="208"/>
      <c r="I3" s="3" t="s">
        <v>5</v>
      </c>
    </row>
    <row r="4" spans="1:9" x14ac:dyDescent="0.2">
      <c r="A4" s="16"/>
      <c r="B4" s="17"/>
      <c r="C4" s="17"/>
      <c r="D4" s="48"/>
      <c r="E4" s="48"/>
      <c r="I4" s="3"/>
    </row>
    <row r="5" spans="1:9" s="18" customFormat="1" ht="120" x14ac:dyDescent="0.2">
      <c r="A5" s="31" t="s">
        <v>2</v>
      </c>
      <c r="B5" s="31" t="s">
        <v>3</v>
      </c>
      <c r="C5" s="31" t="s">
        <v>0</v>
      </c>
      <c r="D5" s="49" t="s">
        <v>4</v>
      </c>
      <c r="E5" s="49" t="s">
        <v>1</v>
      </c>
      <c r="I5" s="3"/>
    </row>
    <row r="6" spans="1:9" s="32" customFormat="1" ht="14.25" x14ac:dyDescent="0.25">
      <c r="A6" s="36" t="s">
        <v>8</v>
      </c>
      <c r="B6" s="37"/>
      <c r="C6" s="37"/>
      <c r="D6" s="50"/>
      <c r="E6" s="51"/>
    </row>
    <row r="7" spans="1:9" s="33" customFormat="1" ht="15" x14ac:dyDescent="0.25">
      <c r="A7" s="38" t="s">
        <v>52</v>
      </c>
      <c r="B7" s="39" t="s">
        <v>21</v>
      </c>
      <c r="C7" s="39" t="s">
        <v>11</v>
      </c>
      <c r="D7" s="52">
        <f>E7</f>
        <v>8010.76</v>
      </c>
      <c r="E7" s="53">
        <v>8010.76</v>
      </c>
    </row>
    <row r="8" spans="1:9" s="32" customFormat="1" ht="14.25" x14ac:dyDescent="0.25">
      <c r="A8" s="36" t="s">
        <v>37</v>
      </c>
      <c r="B8" s="37"/>
      <c r="C8" s="37"/>
      <c r="D8" s="50"/>
      <c r="E8" s="51"/>
    </row>
    <row r="9" spans="1:9" s="33" customFormat="1" ht="15" x14ac:dyDescent="0.25">
      <c r="A9" s="38" t="s">
        <v>91</v>
      </c>
      <c r="B9" s="39" t="s">
        <v>22</v>
      </c>
      <c r="C9" s="39" t="s">
        <v>11</v>
      </c>
      <c r="D9" s="52">
        <f>E9</f>
        <v>92051.97</v>
      </c>
      <c r="E9" s="53">
        <v>92051.97</v>
      </c>
    </row>
    <row r="10" spans="1:9" s="33" customFormat="1" ht="15" x14ac:dyDescent="0.25">
      <c r="A10" s="38" t="s">
        <v>94</v>
      </c>
      <c r="B10" s="39" t="s">
        <v>22</v>
      </c>
      <c r="C10" s="39" t="s">
        <v>12</v>
      </c>
      <c r="D10" s="52">
        <f>E10</f>
        <v>8056.56</v>
      </c>
      <c r="E10" s="53">
        <v>8056.56</v>
      </c>
    </row>
    <row r="11" spans="1:9" s="32" customFormat="1" ht="15" x14ac:dyDescent="0.25">
      <c r="A11" s="38" t="s">
        <v>53</v>
      </c>
      <c r="B11" s="40">
        <v>2000</v>
      </c>
      <c r="C11" s="39" t="s">
        <v>12</v>
      </c>
      <c r="D11" s="52">
        <f>E11/B11</f>
        <v>3.950005</v>
      </c>
      <c r="E11" s="53">
        <v>7900.01</v>
      </c>
    </row>
    <row r="12" spans="1:9" s="33" customFormat="1" ht="30" x14ac:dyDescent="0.25">
      <c r="A12" s="38" t="s">
        <v>95</v>
      </c>
      <c r="B12" s="40">
        <v>2</v>
      </c>
      <c r="C12" s="39" t="s">
        <v>96</v>
      </c>
      <c r="D12" s="52">
        <f>E12/B12</f>
        <v>108.575</v>
      </c>
      <c r="E12" s="53">
        <v>217.15</v>
      </c>
    </row>
    <row r="13" spans="1:9" s="32" customFormat="1" ht="14.25" x14ac:dyDescent="0.25">
      <c r="A13" s="44" t="s">
        <v>51</v>
      </c>
      <c r="B13" s="37"/>
      <c r="C13" s="37"/>
      <c r="D13" s="50"/>
      <c r="E13" s="51"/>
    </row>
    <row r="14" spans="1:9" s="33" customFormat="1" ht="30" x14ac:dyDescent="0.25">
      <c r="A14" s="38" t="s">
        <v>54</v>
      </c>
      <c r="B14" s="39" t="s">
        <v>21</v>
      </c>
      <c r="C14" s="39" t="s">
        <v>11</v>
      </c>
      <c r="D14" s="52">
        <f>E14</f>
        <v>123242.4</v>
      </c>
      <c r="E14" s="53">
        <v>123242.4</v>
      </c>
    </row>
    <row r="15" spans="1:9" s="32" customFormat="1" ht="14.25" x14ac:dyDescent="0.25">
      <c r="A15" s="44" t="s">
        <v>97</v>
      </c>
      <c r="B15" s="37"/>
      <c r="C15" s="37"/>
      <c r="D15" s="50"/>
      <c r="E15" s="51"/>
    </row>
    <row r="16" spans="1:9" s="33" customFormat="1" ht="15" x14ac:dyDescent="0.25">
      <c r="A16" s="38" t="s">
        <v>98</v>
      </c>
      <c r="B16" s="39" t="s">
        <v>22</v>
      </c>
      <c r="C16" s="39" t="s">
        <v>11</v>
      </c>
      <c r="D16" s="52">
        <f>E16</f>
        <v>8931.4699999999993</v>
      </c>
      <c r="E16" s="53">
        <v>8931.4699999999993</v>
      </c>
    </row>
    <row r="17" spans="1:5" s="33" customFormat="1" ht="30" x14ac:dyDescent="0.25">
      <c r="A17" s="38" t="s">
        <v>99</v>
      </c>
      <c r="B17" s="39" t="s">
        <v>100</v>
      </c>
      <c r="C17" s="39" t="s">
        <v>11</v>
      </c>
      <c r="D17" s="52">
        <f>E17</f>
        <v>3763.11</v>
      </c>
      <c r="E17" s="53">
        <v>3763.11</v>
      </c>
    </row>
    <row r="18" spans="1:5" s="33" customFormat="1" ht="15" x14ac:dyDescent="0.25">
      <c r="A18" s="38" t="s">
        <v>101</v>
      </c>
      <c r="B18" s="39" t="s">
        <v>100</v>
      </c>
      <c r="C18" s="39" t="s">
        <v>11</v>
      </c>
      <c r="D18" s="52">
        <f>E18</f>
        <v>2620.7800000000002</v>
      </c>
      <c r="E18" s="53">
        <v>2620.7800000000002</v>
      </c>
    </row>
    <row r="19" spans="1:5" s="33" customFormat="1" ht="30" x14ac:dyDescent="0.25">
      <c r="A19" s="38" t="s">
        <v>102</v>
      </c>
      <c r="B19" s="39" t="s">
        <v>22</v>
      </c>
      <c r="C19" s="39" t="s">
        <v>11</v>
      </c>
      <c r="D19" s="52">
        <f>E19</f>
        <v>3156.19</v>
      </c>
      <c r="E19" s="53">
        <v>3156.19</v>
      </c>
    </row>
    <row r="20" spans="1:5" s="33" customFormat="1" ht="15" x14ac:dyDescent="0.25">
      <c r="A20" s="44" t="s">
        <v>77</v>
      </c>
      <c r="B20" s="37"/>
      <c r="C20" s="37"/>
      <c r="D20" s="50"/>
      <c r="E20" s="51"/>
    </row>
    <row r="21" spans="1:5" s="33" customFormat="1" ht="30" x14ac:dyDescent="0.25">
      <c r="A21" s="38" t="s">
        <v>78</v>
      </c>
      <c r="B21" s="39" t="s">
        <v>22</v>
      </c>
      <c r="C21" s="39" t="s">
        <v>11</v>
      </c>
      <c r="D21" s="52">
        <f>E21</f>
        <v>11852.22</v>
      </c>
      <c r="E21" s="53">
        <v>11852.22</v>
      </c>
    </row>
    <row r="22" spans="1:5" s="33" customFormat="1" ht="15" x14ac:dyDescent="0.25">
      <c r="A22" s="36" t="s">
        <v>38</v>
      </c>
      <c r="B22" s="37"/>
      <c r="C22" s="37"/>
      <c r="D22" s="50"/>
      <c r="E22" s="51"/>
    </row>
    <row r="23" spans="1:5" s="33" customFormat="1" ht="15" x14ac:dyDescent="0.25">
      <c r="A23" s="38" t="s">
        <v>74</v>
      </c>
      <c r="B23" s="40">
        <v>3</v>
      </c>
      <c r="C23" s="39" t="s">
        <v>75</v>
      </c>
      <c r="D23" s="52">
        <f t="shared" ref="D23:D48" si="0">E23/B23</f>
        <v>74.56</v>
      </c>
      <c r="E23" s="53">
        <v>223.68</v>
      </c>
    </row>
    <row r="24" spans="1:5" s="33" customFormat="1" ht="15" x14ac:dyDescent="0.25">
      <c r="A24" s="38" t="s">
        <v>55</v>
      </c>
      <c r="B24" s="40">
        <v>1</v>
      </c>
      <c r="C24" s="39" t="s">
        <v>14</v>
      </c>
      <c r="D24" s="52">
        <f t="shared" si="0"/>
        <v>796.94</v>
      </c>
      <c r="E24" s="53">
        <v>796.94</v>
      </c>
    </row>
    <row r="25" spans="1:5" s="33" customFormat="1" ht="15" x14ac:dyDescent="0.25">
      <c r="A25" s="38" t="s">
        <v>114</v>
      </c>
      <c r="B25" s="41">
        <v>0.09</v>
      </c>
      <c r="C25" s="39" t="s">
        <v>15</v>
      </c>
      <c r="D25" s="52">
        <f t="shared" si="0"/>
        <v>4270.8888888888887</v>
      </c>
      <c r="E25" s="53">
        <v>384.38</v>
      </c>
    </row>
    <row r="26" spans="1:5" s="33" customFormat="1" ht="30" x14ac:dyDescent="0.25">
      <c r="A26" s="38" t="s">
        <v>81</v>
      </c>
      <c r="B26" s="41">
        <v>0.27</v>
      </c>
      <c r="C26" s="39" t="s">
        <v>16</v>
      </c>
      <c r="D26" s="52">
        <f t="shared" si="0"/>
        <v>1551.8518518518517</v>
      </c>
      <c r="E26" s="53">
        <v>419</v>
      </c>
    </row>
    <row r="27" spans="1:5" s="33" customFormat="1" ht="30" x14ac:dyDescent="0.25">
      <c r="A27" s="38" t="s">
        <v>141</v>
      </c>
      <c r="B27" s="41">
        <v>2.36</v>
      </c>
      <c r="C27" s="39" t="s">
        <v>16</v>
      </c>
      <c r="D27" s="52">
        <f t="shared" si="0"/>
        <v>1582.7838983050847</v>
      </c>
      <c r="E27" s="53">
        <v>3735.37</v>
      </c>
    </row>
    <row r="28" spans="1:5" s="33" customFormat="1" ht="15" x14ac:dyDescent="0.25">
      <c r="A28" s="38" t="s">
        <v>70</v>
      </c>
      <c r="B28" s="41">
        <v>0.14000000000000001</v>
      </c>
      <c r="C28" s="39" t="s">
        <v>71</v>
      </c>
      <c r="D28" s="52">
        <f t="shared" si="0"/>
        <v>21967.142857142855</v>
      </c>
      <c r="E28" s="53">
        <v>3075.4</v>
      </c>
    </row>
    <row r="29" spans="1:5" s="33" customFormat="1" ht="30" x14ac:dyDescent="0.25">
      <c r="A29" s="38" t="s">
        <v>56</v>
      </c>
      <c r="B29" s="42">
        <v>2.2999999999999998</v>
      </c>
      <c r="C29" s="39" t="s">
        <v>16</v>
      </c>
      <c r="D29" s="52">
        <f t="shared" si="0"/>
        <v>1559.1000000000001</v>
      </c>
      <c r="E29" s="53">
        <v>3585.93</v>
      </c>
    </row>
    <row r="30" spans="1:5" s="33" customFormat="1" ht="15" x14ac:dyDescent="0.25">
      <c r="A30" s="38" t="s">
        <v>57</v>
      </c>
      <c r="B30" s="41">
        <v>0.02</v>
      </c>
      <c r="C30" s="39" t="s">
        <v>17</v>
      </c>
      <c r="D30" s="52">
        <f t="shared" si="0"/>
        <v>21561</v>
      </c>
      <c r="E30" s="53">
        <v>431.22</v>
      </c>
    </row>
    <row r="31" spans="1:5" s="33" customFormat="1" ht="30" x14ac:dyDescent="0.25">
      <c r="A31" s="38" t="s">
        <v>58</v>
      </c>
      <c r="B31" s="40">
        <v>1</v>
      </c>
      <c r="C31" s="39" t="s">
        <v>14</v>
      </c>
      <c r="D31" s="52">
        <f t="shared" si="0"/>
        <v>384.58</v>
      </c>
      <c r="E31" s="53">
        <v>384.58</v>
      </c>
    </row>
    <row r="32" spans="1:5" s="32" customFormat="1" ht="15" x14ac:dyDescent="0.25">
      <c r="A32" s="38" t="s">
        <v>88</v>
      </c>
      <c r="B32" s="41">
        <v>0.06</v>
      </c>
      <c r="C32" s="39" t="s">
        <v>15</v>
      </c>
      <c r="D32" s="52">
        <f t="shared" si="0"/>
        <v>13948.166666666666</v>
      </c>
      <c r="E32" s="53">
        <v>836.89</v>
      </c>
    </row>
    <row r="33" spans="1:5" s="33" customFormat="1" ht="30" x14ac:dyDescent="0.25">
      <c r="A33" s="38" t="s">
        <v>59</v>
      </c>
      <c r="B33" s="40">
        <v>5</v>
      </c>
      <c r="C33" s="39" t="s">
        <v>18</v>
      </c>
      <c r="D33" s="52">
        <f t="shared" si="0"/>
        <v>151.42000000000002</v>
      </c>
      <c r="E33" s="53">
        <v>757.1</v>
      </c>
    </row>
    <row r="34" spans="1:5" s="33" customFormat="1" ht="15" x14ac:dyDescent="0.25">
      <c r="A34" s="38" t="s">
        <v>142</v>
      </c>
      <c r="B34" s="40">
        <v>1</v>
      </c>
      <c r="C34" s="39" t="s">
        <v>14</v>
      </c>
      <c r="D34" s="52">
        <f t="shared" si="0"/>
        <v>776.1</v>
      </c>
      <c r="E34" s="53">
        <v>776.1</v>
      </c>
    </row>
    <row r="35" spans="1:5" s="33" customFormat="1" ht="15" x14ac:dyDescent="0.25">
      <c r="A35" s="38" t="s">
        <v>76</v>
      </c>
      <c r="B35" s="40">
        <v>3</v>
      </c>
      <c r="C35" s="39" t="s">
        <v>75</v>
      </c>
      <c r="D35" s="52">
        <f t="shared" si="0"/>
        <v>59.99666666666667</v>
      </c>
      <c r="E35" s="53">
        <v>179.99</v>
      </c>
    </row>
    <row r="36" spans="1:5" s="33" customFormat="1" ht="15" x14ac:dyDescent="0.25">
      <c r="A36" s="38" t="s">
        <v>115</v>
      </c>
      <c r="B36" s="40">
        <v>1</v>
      </c>
      <c r="C36" s="39" t="s">
        <v>13</v>
      </c>
      <c r="D36" s="52">
        <f t="shared" si="0"/>
        <v>4784.75</v>
      </c>
      <c r="E36" s="53">
        <v>4784.75</v>
      </c>
    </row>
    <row r="37" spans="1:5" s="33" customFormat="1" ht="15" x14ac:dyDescent="0.25">
      <c r="A37" s="38" t="s">
        <v>82</v>
      </c>
      <c r="B37" s="40">
        <v>19875</v>
      </c>
      <c r="C37" s="39" t="s">
        <v>83</v>
      </c>
      <c r="D37" s="52">
        <f t="shared" si="0"/>
        <v>1.2788155974842768</v>
      </c>
      <c r="E37" s="53">
        <v>25416.46</v>
      </c>
    </row>
    <row r="38" spans="1:5" s="32" customFormat="1" ht="15" x14ac:dyDescent="0.25">
      <c r="A38" s="38" t="s">
        <v>60</v>
      </c>
      <c r="B38" s="40">
        <v>3</v>
      </c>
      <c r="C38" s="39" t="s">
        <v>13</v>
      </c>
      <c r="D38" s="52">
        <f t="shared" si="0"/>
        <v>390.1466666666667</v>
      </c>
      <c r="E38" s="53">
        <v>1170.44</v>
      </c>
    </row>
    <row r="39" spans="1:5" s="33" customFormat="1" ht="15" x14ac:dyDescent="0.25">
      <c r="A39" s="38" t="s">
        <v>143</v>
      </c>
      <c r="B39" s="40">
        <v>1</v>
      </c>
      <c r="C39" s="39" t="s">
        <v>13</v>
      </c>
      <c r="D39" s="52">
        <f t="shared" si="0"/>
        <v>155.28</v>
      </c>
      <c r="E39" s="53">
        <v>155.28</v>
      </c>
    </row>
    <row r="40" spans="1:5" s="32" customFormat="1" ht="15" x14ac:dyDescent="0.25">
      <c r="A40" s="38" t="s">
        <v>144</v>
      </c>
      <c r="B40" s="40">
        <v>1</v>
      </c>
      <c r="C40" s="39" t="s">
        <v>69</v>
      </c>
      <c r="D40" s="52">
        <f t="shared" si="0"/>
        <v>571.54999999999995</v>
      </c>
      <c r="E40" s="53">
        <v>571.54999999999995</v>
      </c>
    </row>
    <row r="41" spans="1:5" s="33" customFormat="1" ht="30" x14ac:dyDescent="0.25">
      <c r="A41" s="38" t="s">
        <v>72</v>
      </c>
      <c r="B41" s="40">
        <v>1</v>
      </c>
      <c r="C41" s="39" t="s">
        <v>69</v>
      </c>
      <c r="D41" s="52">
        <f t="shared" si="0"/>
        <v>109.49</v>
      </c>
      <c r="E41" s="53">
        <v>109.49</v>
      </c>
    </row>
    <row r="42" spans="1:5" s="33" customFormat="1" ht="30" x14ac:dyDescent="0.25">
      <c r="A42" s="38" t="s">
        <v>145</v>
      </c>
      <c r="B42" s="40">
        <v>1</v>
      </c>
      <c r="C42" s="39" t="s">
        <v>69</v>
      </c>
      <c r="D42" s="52">
        <f t="shared" si="0"/>
        <v>77.16</v>
      </c>
      <c r="E42" s="53">
        <v>77.16</v>
      </c>
    </row>
    <row r="43" spans="1:5" s="33" customFormat="1" ht="15" x14ac:dyDescent="0.25">
      <c r="A43" s="38" t="s">
        <v>146</v>
      </c>
      <c r="B43" s="40">
        <v>1</v>
      </c>
      <c r="C43" s="39" t="s">
        <v>69</v>
      </c>
      <c r="D43" s="52">
        <f t="shared" si="0"/>
        <v>572.21</v>
      </c>
      <c r="E43" s="53">
        <v>572.21</v>
      </c>
    </row>
    <row r="44" spans="1:5" s="33" customFormat="1" ht="30" x14ac:dyDescent="0.25">
      <c r="A44" s="38" t="s">
        <v>61</v>
      </c>
      <c r="B44" s="40">
        <v>1</v>
      </c>
      <c r="C44" s="39" t="s">
        <v>19</v>
      </c>
      <c r="D44" s="52">
        <f t="shared" si="0"/>
        <v>519.09</v>
      </c>
      <c r="E44" s="53">
        <v>519.09</v>
      </c>
    </row>
    <row r="45" spans="1:5" s="33" customFormat="1" ht="15" x14ac:dyDescent="0.25">
      <c r="A45" s="38" t="s">
        <v>117</v>
      </c>
      <c r="B45" s="40">
        <v>2</v>
      </c>
      <c r="C45" s="39" t="s">
        <v>118</v>
      </c>
      <c r="D45" s="52">
        <f t="shared" si="0"/>
        <v>232.83</v>
      </c>
      <c r="E45" s="53">
        <v>465.66</v>
      </c>
    </row>
    <row r="46" spans="1:5" s="33" customFormat="1" ht="15" x14ac:dyDescent="0.25">
      <c r="A46" s="38" t="s">
        <v>62</v>
      </c>
      <c r="B46" s="40">
        <v>29</v>
      </c>
      <c r="C46" s="39" t="s">
        <v>19</v>
      </c>
      <c r="D46" s="52">
        <f t="shared" si="0"/>
        <v>228.36206896551724</v>
      </c>
      <c r="E46" s="53">
        <v>6622.5</v>
      </c>
    </row>
    <row r="47" spans="1:5" s="32" customFormat="1" ht="15" x14ac:dyDescent="0.25">
      <c r="A47" s="38" t="s">
        <v>147</v>
      </c>
      <c r="B47" s="40">
        <v>2</v>
      </c>
      <c r="C47" s="39" t="s">
        <v>148</v>
      </c>
      <c r="D47" s="52">
        <f t="shared" si="0"/>
        <v>252.73</v>
      </c>
      <c r="E47" s="53">
        <v>505.46</v>
      </c>
    </row>
    <row r="48" spans="1:5" s="33" customFormat="1" ht="30" x14ac:dyDescent="0.25">
      <c r="A48" s="38" t="s">
        <v>149</v>
      </c>
      <c r="B48" s="40">
        <v>1</v>
      </c>
      <c r="C48" s="39" t="s">
        <v>103</v>
      </c>
      <c r="D48" s="52">
        <f t="shared" si="0"/>
        <v>112.85</v>
      </c>
      <c r="E48" s="53">
        <v>112.85</v>
      </c>
    </row>
    <row r="49" spans="1:5" s="33" customFormat="1" ht="15" x14ac:dyDescent="0.25">
      <c r="A49" s="36" t="s">
        <v>39</v>
      </c>
      <c r="B49" s="37"/>
      <c r="C49" s="37"/>
      <c r="D49" s="50"/>
      <c r="E49" s="51"/>
    </row>
    <row r="50" spans="1:5" s="33" customFormat="1" ht="15" x14ac:dyDescent="0.25">
      <c r="A50" s="38" t="s">
        <v>119</v>
      </c>
      <c r="B50" s="42">
        <v>0.2</v>
      </c>
      <c r="C50" s="39" t="s">
        <v>120</v>
      </c>
      <c r="D50" s="52">
        <f t="shared" ref="D50:D61" si="1">E50/B50</f>
        <v>1885.5</v>
      </c>
      <c r="E50" s="53">
        <v>377.1</v>
      </c>
    </row>
    <row r="51" spans="1:5" s="33" customFormat="1" ht="30" x14ac:dyDescent="0.25">
      <c r="A51" s="38" t="s">
        <v>121</v>
      </c>
      <c r="B51" s="40">
        <v>4</v>
      </c>
      <c r="C51" s="39" t="s">
        <v>122</v>
      </c>
      <c r="D51" s="52">
        <f t="shared" si="1"/>
        <v>330.95249999999999</v>
      </c>
      <c r="E51" s="53">
        <v>1323.81</v>
      </c>
    </row>
    <row r="52" spans="1:5" s="32" customFormat="1" ht="30" x14ac:dyDescent="0.25">
      <c r="A52" s="38" t="s">
        <v>63</v>
      </c>
      <c r="B52" s="41">
        <v>1.88</v>
      </c>
      <c r="C52" s="39" t="s">
        <v>16</v>
      </c>
      <c r="D52" s="52">
        <f t="shared" si="1"/>
        <v>1557.1170212765958</v>
      </c>
      <c r="E52" s="53">
        <v>2927.38</v>
      </c>
    </row>
    <row r="53" spans="1:5" s="33" customFormat="1" ht="30" x14ac:dyDescent="0.25">
      <c r="A53" s="38" t="s">
        <v>123</v>
      </c>
      <c r="B53" s="43">
        <v>3.1030000000000002</v>
      </c>
      <c r="C53" s="39" t="s">
        <v>16</v>
      </c>
      <c r="D53" s="52">
        <f t="shared" si="1"/>
        <v>1568.826941669352</v>
      </c>
      <c r="E53" s="53">
        <v>4868.07</v>
      </c>
    </row>
    <row r="54" spans="1:5" s="33" customFormat="1" ht="30" x14ac:dyDescent="0.25">
      <c r="A54" s="38" t="s">
        <v>79</v>
      </c>
      <c r="B54" s="40">
        <v>220</v>
      </c>
      <c r="C54" s="39" t="s">
        <v>80</v>
      </c>
      <c r="D54" s="52">
        <f t="shared" si="1"/>
        <v>43.535136363636362</v>
      </c>
      <c r="E54" s="53">
        <v>9577.73</v>
      </c>
    </row>
    <row r="55" spans="1:5" s="32" customFormat="1" ht="15" x14ac:dyDescent="0.25">
      <c r="A55" s="38" t="s">
        <v>136</v>
      </c>
      <c r="B55" s="40">
        <v>310</v>
      </c>
      <c r="C55" s="39" t="s">
        <v>80</v>
      </c>
      <c r="D55" s="52">
        <f t="shared" si="1"/>
        <v>47.076677419354837</v>
      </c>
      <c r="E55" s="53">
        <v>14593.77</v>
      </c>
    </row>
    <row r="56" spans="1:5" s="33" customFormat="1" ht="15" x14ac:dyDescent="0.25">
      <c r="A56" s="38" t="s">
        <v>124</v>
      </c>
      <c r="B56" s="43">
        <v>2.5000000000000001E-2</v>
      </c>
      <c r="C56" s="39" t="s">
        <v>15</v>
      </c>
      <c r="D56" s="52">
        <f t="shared" si="1"/>
        <v>42442.799999999996</v>
      </c>
      <c r="E56" s="53">
        <v>1061.07</v>
      </c>
    </row>
    <row r="57" spans="1:5" ht="30" customHeight="1" x14ac:dyDescent="0.2">
      <c r="A57" s="38" t="s">
        <v>125</v>
      </c>
      <c r="B57" s="43">
        <v>6.6749999999999998</v>
      </c>
      <c r="C57" s="39" t="s">
        <v>16</v>
      </c>
      <c r="D57" s="52">
        <f t="shared" si="1"/>
        <v>2058.9198501872661</v>
      </c>
      <c r="E57" s="53">
        <v>13743.29</v>
      </c>
    </row>
    <row r="58" spans="1:5" ht="15" x14ac:dyDescent="0.2">
      <c r="A58" s="38" t="s">
        <v>126</v>
      </c>
      <c r="B58" s="41">
        <v>0.01</v>
      </c>
      <c r="C58" s="39" t="s">
        <v>116</v>
      </c>
      <c r="D58" s="52">
        <f t="shared" si="1"/>
        <v>28895.999999999996</v>
      </c>
      <c r="E58" s="53">
        <v>288.95999999999998</v>
      </c>
    </row>
    <row r="59" spans="1:5" ht="15" x14ac:dyDescent="0.2">
      <c r="A59" s="38" t="s">
        <v>127</v>
      </c>
      <c r="B59" s="41">
        <v>0.02</v>
      </c>
      <c r="C59" s="39" t="s">
        <v>116</v>
      </c>
      <c r="D59" s="52">
        <f t="shared" si="1"/>
        <v>31358.499999999996</v>
      </c>
      <c r="E59" s="53">
        <v>627.16999999999996</v>
      </c>
    </row>
    <row r="60" spans="1:5" ht="30" x14ac:dyDescent="0.2">
      <c r="A60" s="38" t="s">
        <v>104</v>
      </c>
      <c r="B60" s="43">
        <v>5.0000000000000001E-3</v>
      </c>
      <c r="C60" s="39" t="s">
        <v>105</v>
      </c>
      <c r="D60" s="52">
        <f t="shared" si="1"/>
        <v>177420</v>
      </c>
      <c r="E60" s="53">
        <v>887.1</v>
      </c>
    </row>
    <row r="61" spans="1:5" ht="30" x14ac:dyDescent="0.2">
      <c r="A61" s="38" t="s">
        <v>128</v>
      </c>
      <c r="B61" s="41">
        <v>0.03</v>
      </c>
      <c r="C61" s="39" t="s">
        <v>17</v>
      </c>
      <c r="D61" s="52">
        <f t="shared" si="1"/>
        <v>40373.666666666672</v>
      </c>
      <c r="E61" s="53">
        <v>1211.21</v>
      </c>
    </row>
    <row r="62" spans="1:5" ht="14.25" x14ac:dyDescent="0.2">
      <c r="A62" s="36" t="s">
        <v>90</v>
      </c>
      <c r="B62" s="37"/>
      <c r="C62" s="37"/>
      <c r="D62" s="50"/>
      <c r="E62" s="51"/>
    </row>
    <row r="63" spans="1:5" ht="15" x14ac:dyDescent="0.2">
      <c r="A63" s="38" t="s">
        <v>92</v>
      </c>
      <c r="B63" s="39" t="s">
        <v>93</v>
      </c>
      <c r="C63" s="39" t="s">
        <v>11</v>
      </c>
      <c r="D63" s="52">
        <f>E63/12</f>
        <v>1800</v>
      </c>
      <c r="E63" s="53">
        <v>21600</v>
      </c>
    </row>
    <row r="64" spans="1:5" ht="14.25" x14ac:dyDescent="0.2">
      <c r="A64" s="44" t="s">
        <v>113</v>
      </c>
      <c r="B64" s="37"/>
      <c r="C64" s="37"/>
      <c r="D64" s="50"/>
      <c r="E64" s="51"/>
    </row>
    <row r="65" spans="1:5" ht="15" x14ac:dyDescent="0.2">
      <c r="A65" s="38" t="s">
        <v>129</v>
      </c>
      <c r="B65" s="39" t="s">
        <v>22</v>
      </c>
      <c r="C65" s="39" t="s">
        <v>11</v>
      </c>
      <c r="D65" s="52">
        <f>E65</f>
        <v>13623.18</v>
      </c>
      <c r="E65" s="53">
        <v>13623.18</v>
      </c>
    </row>
    <row r="66" spans="1:5" ht="14.25" x14ac:dyDescent="0.2">
      <c r="A66" s="36" t="s">
        <v>40</v>
      </c>
      <c r="B66" s="37"/>
      <c r="C66" s="37"/>
      <c r="D66" s="50"/>
      <c r="E66" s="51"/>
    </row>
    <row r="67" spans="1:5" ht="30" x14ac:dyDescent="0.2">
      <c r="A67" s="38" t="s">
        <v>150</v>
      </c>
      <c r="B67" s="40">
        <v>1</v>
      </c>
      <c r="C67" s="39" t="s">
        <v>13</v>
      </c>
      <c r="D67" s="52">
        <f t="shared" ref="D67:D75" si="2">E67/B67</f>
        <v>170.22</v>
      </c>
      <c r="E67" s="53">
        <v>170.22</v>
      </c>
    </row>
    <row r="68" spans="1:5" ht="15" x14ac:dyDescent="0.2">
      <c r="A68" s="38" t="s">
        <v>151</v>
      </c>
      <c r="B68" s="40">
        <v>1</v>
      </c>
      <c r="C68" s="39" t="s">
        <v>13</v>
      </c>
      <c r="D68" s="52">
        <f t="shared" si="2"/>
        <v>1028.1199999999999</v>
      </c>
      <c r="E68" s="53">
        <v>1028.1199999999999</v>
      </c>
    </row>
    <row r="69" spans="1:5" ht="15" x14ac:dyDescent="0.2">
      <c r="A69" s="38" t="s">
        <v>152</v>
      </c>
      <c r="B69" s="40">
        <v>2</v>
      </c>
      <c r="C69" s="39" t="s">
        <v>13</v>
      </c>
      <c r="D69" s="52">
        <f t="shared" si="2"/>
        <v>2186.63</v>
      </c>
      <c r="E69" s="53">
        <v>4373.26</v>
      </c>
    </row>
    <row r="70" spans="1:5" ht="30" x14ac:dyDescent="0.2">
      <c r="A70" s="38" t="s">
        <v>137</v>
      </c>
      <c r="B70" s="43">
        <v>1.4E-2</v>
      </c>
      <c r="C70" s="39" t="s">
        <v>138</v>
      </c>
      <c r="D70" s="52">
        <f t="shared" si="2"/>
        <v>19867.857142857141</v>
      </c>
      <c r="E70" s="53">
        <v>278.14999999999998</v>
      </c>
    </row>
    <row r="71" spans="1:5" ht="15" x14ac:dyDescent="0.2">
      <c r="A71" s="38" t="s">
        <v>153</v>
      </c>
      <c r="B71" s="41">
        <v>0.01</v>
      </c>
      <c r="C71" s="39" t="s">
        <v>154</v>
      </c>
      <c r="D71" s="52">
        <f t="shared" si="2"/>
        <v>112598</v>
      </c>
      <c r="E71" s="53">
        <v>1125.98</v>
      </c>
    </row>
    <row r="72" spans="1:5" ht="15" x14ac:dyDescent="0.2">
      <c r="A72" s="38" t="s">
        <v>155</v>
      </c>
      <c r="B72" s="41">
        <v>0.02</v>
      </c>
      <c r="C72" s="39" t="s">
        <v>17</v>
      </c>
      <c r="D72" s="52">
        <f t="shared" si="2"/>
        <v>192542.5</v>
      </c>
      <c r="E72" s="53">
        <v>3850.85</v>
      </c>
    </row>
    <row r="73" spans="1:5" ht="30" x14ac:dyDescent="0.2">
      <c r="A73" s="38" t="s">
        <v>130</v>
      </c>
      <c r="B73" s="43">
        <v>1.4999999999999999E-2</v>
      </c>
      <c r="C73" s="39" t="s">
        <v>15</v>
      </c>
      <c r="D73" s="52">
        <f t="shared" si="2"/>
        <v>64326.666666666664</v>
      </c>
      <c r="E73" s="53">
        <v>964.9</v>
      </c>
    </row>
    <row r="74" spans="1:5" ht="30" x14ac:dyDescent="0.2">
      <c r="A74" s="38" t="s">
        <v>156</v>
      </c>
      <c r="B74" s="40">
        <v>1</v>
      </c>
      <c r="C74" s="39" t="s">
        <v>85</v>
      </c>
      <c r="D74" s="52">
        <f t="shared" si="2"/>
        <v>1077.3</v>
      </c>
      <c r="E74" s="53">
        <v>1077.3</v>
      </c>
    </row>
    <row r="75" spans="1:5" ht="15" x14ac:dyDescent="0.2">
      <c r="A75" s="38" t="s">
        <v>157</v>
      </c>
      <c r="B75" s="40">
        <v>1</v>
      </c>
      <c r="C75" s="39" t="s">
        <v>158</v>
      </c>
      <c r="D75" s="52">
        <f t="shared" si="2"/>
        <v>192.37</v>
      </c>
      <c r="E75" s="53">
        <v>192.37</v>
      </c>
    </row>
    <row r="76" spans="1:5" ht="14.25" x14ac:dyDescent="0.2">
      <c r="A76" s="44" t="s">
        <v>84</v>
      </c>
      <c r="B76" s="37"/>
      <c r="C76" s="37"/>
      <c r="D76" s="50"/>
      <c r="E76" s="51"/>
    </row>
    <row r="77" spans="1:5" ht="30" x14ac:dyDescent="0.2">
      <c r="A77" s="38" t="s">
        <v>131</v>
      </c>
      <c r="B77" s="41">
        <v>0.01</v>
      </c>
      <c r="C77" s="39" t="s">
        <v>17</v>
      </c>
      <c r="D77" s="52">
        <f t="shared" ref="D77:D90" si="3">E77/B77</f>
        <v>12198</v>
      </c>
      <c r="E77" s="53">
        <v>121.98</v>
      </c>
    </row>
    <row r="78" spans="1:5" ht="15" x14ac:dyDescent="0.2">
      <c r="A78" s="38" t="s">
        <v>159</v>
      </c>
      <c r="B78" s="40">
        <v>2</v>
      </c>
      <c r="C78" s="39" t="s">
        <v>80</v>
      </c>
      <c r="D78" s="52">
        <f t="shared" si="3"/>
        <v>461.03500000000003</v>
      </c>
      <c r="E78" s="53">
        <v>922.07</v>
      </c>
    </row>
    <row r="79" spans="1:5" ht="45" x14ac:dyDescent="0.2">
      <c r="A79" s="38" t="s">
        <v>160</v>
      </c>
      <c r="B79" s="42">
        <v>0.2</v>
      </c>
      <c r="C79" s="39" t="s">
        <v>161</v>
      </c>
      <c r="D79" s="52">
        <f t="shared" si="3"/>
        <v>4499.7</v>
      </c>
      <c r="E79" s="53">
        <v>899.94</v>
      </c>
    </row>
    <row r="80" spans="1:5" ht="15" x14ac:dyDescent="0.2">
      <c r="A80" s="38" t="s">
        <v>89</v>
      </c>
      <c r="B80" s="42">
        <v>1.5</v>
      </c>
      <c r="C80" s="39" t="s">
        <v>17</v>
      </c>
      <c r="D80" s="52">
        <f t="shared" si="3"/>
        <v>4732.5</v>
      </c>
      <c r="E80" s="53">
        <v>7098.75</v>
      </c>
    </row>
    <row r="81" spans="1:5" ht="15" x14ac:dyDescent="0.2">
      <c r="A81" s="38" t="s">
        <v>162</v>
      </c>
      <c r="B81" s="39" t="s">
        <v>22</v>
      </c>
      <c r="C81" s="39" t="s">
        <v>13</v>
      </c>
      <c r="D81" s="52">
        <f>E81</f>
        <v>71428.98</v>
      </c>
      <c r="E81" s="53">
        <v>71428.98</v>
      </c>
    </row>
    <row r="82" spans="1:5" ht="15" x14ac:dyDescent="0.2">
      <c r="A82" s="38" t="s">
        <v>163</v>
      </c>
      <c r="B82" s="41">
        <v>0.01</v>
      </c>
      <c r="C82" s="39" t="s">
        <v>17</v>
      </c>
      <c r="D82" s="52">
        <f t="shared" si="3"/>
        <v>38896</v>
      </c>
      <c r="E82" s="53">
        <v>388.96</v>
      </c>
    </row>
    <row r="83" spans="1:5" ht="15" x14ac:dyDescent="0.2">
      <c r="A83" s="38" t="s">
        <v>132</v>
      </c>
      <c r="B83" s="43">
        <v>3.7999999999999999E-2</v>
      </c>
      <c r="C83" s="39" t="s">
        <v>133</v>
      </c>
      <c r="D83" s="52">
        <f t="shared" si="3"/>
        <v>16009.21052631579</v>
      </c>
      <c r="E83" s="53">
        <v>608.35</v>
      </c>
    </row>
    <row r="84" spans="1:5" ht="30" x14ac:dyDescent="0.2">
      <c r="A84" s="38" t="s">
        <v>134</v>
      </c>
      <c r="B84" s="42">
        <v>0.1</v>
      </c>
      <c r="C84" s="39" t="s">
        <v>120</v>
      </c>
      <c r="D84" s="52">
        <f t="shared" si="3"/>
        <v>1128.0999999999999</v>
      </c>
      <c r="E84" s="53">
        <v>112.81</v>
      </c>
    </row>
    <row r="85" spans="1:5" ht="30" x14ac:dyDescent="0.2">
      <c r="A85" s="38" t="s">
        <v>164</v>
      </c>
      <c r="B85" s="43">
        <v>9.9000000000000005E-2</v>
      </c>
      <c r="C85" s="39" t="s">
        <v>15</v>
      </c>
      <c r="D85" s="52">
        <f t="shared" si="3"/>
        <v>106155.35353535353</v>
      </c>
      <c r="E85" s="53">
        <v>10509.38</v>
      </c>
    </row>
    <row r="86" spans="1:5" ht="15" x14ac:dyDescent="0.2">
      <c r="A86" s="38" t="s">
        <v>165</v>
      </c>
      <c r="B86" s="41">
        <v>0.01</v>
      </c>
      <c r="C86" s="39" t="s">
        <v>17</v>
      </c>
      <c r="D86" s="52">
        <f t="shared" si="3"/>
        <v>34158</v>
      </c>
      <c r="E86" s="53">
        <v>341.58</v>
      </c>
    </row>
    <row r="87" spans="1:5" ht="15" x14ac:dyDescent="0.2">
      <c r="A87" s="38" t="s">
        <v>166</v>
      </c>
      <c r="B87" s="42">
        <v>0.1</v>
      </c>
      <c r="C87" s="39" t="s">
        <v>17</v>
      </c>
      <c r="D87" s="52">
        <f t="shared" si="3"/>
        <v>22692.3</v>
      </c>
      <c r="E87" s="53">
        <v>2269.23</v>
      </c>
    </row>
    <row r="88" spans="1:5" ht="15" x14ac:dyDescent="0.2">
      <c r="A88" s="38" t="s">
        <v>167</v>
      </c>
      <c r="B88" s="43">
        <v>9.9000000000000005E-2</v>
      </c>
      <c r="C88" s="39" t="s">
        <v>15</v>
      </c>
      <c r="D88" s="52">
        <f t="shared" si="3"/>
        <v>41509.696969696968</v>
      </c>
      <c r="E88" s="53">
        <v>4109.46</v>
      </c>
    </row>
    <row r="89" spans="1:5" ht="15" x14ac:dyDescent="0.2">
      <c r="A89" s="38" t="s">
        <v>168</v>
      </c>
      <c r="B89" s="41">
        <v>0.15</v>
      </c>
      <c r="C89" s="39" t="s">
        <v>17</v>
      </c>
      <c r="D89" s="52">
        <f t="shared" si="3"/>
        <v>50527.8</v>
      </c>
      <c r="E89" s="53">
        <v>7579.17</v>
      </c>
    </row>
    <row r="90" spans="1:5" ht="15" x14ac:dyDescent="0.2">
      <c r="A90" s="38" t="s">
        <v>169</v>
      </c>
      <c r="B90" s="41">
        <v>0.15</v>
      </c>
      <c r="C90" s="39" t="s">
        <v>105</v>
      </c>
      <c r="D90" s="52">
        <f t="shared" si="3"/>
        <v>19165.333333333336</v>
      </c>
      <c r="E90" s="53">
        <v>2874.8</v>
      </c>
    </row>
    <row r="91" spans="1:5" ht="14.25" x14ac:dyDescent="0.2">
      <c r="A91" s="36" t="s">
        <v>41</v>
      </c>
      <c r="B91" s="37"/>
      <c r="C91" s="37"/>
      <c r="D91" s="50"/>
      <c r="E91" s="51"/>
    </row>
    <row r="92" spans="1:5" ht="15" x14ac:dyDescent="0.2">
      <c r="A92" s="38" t="s">
        <v>73</v>
      </c>
      <c r="B92" s="39" t="s">
        <v>22</v>
      </c>
      <c r="C92" s="39" t="s">
        <v>11</v>
      </c>
      <c r="D92" s="52">
        <f>E92</f>
        <v>8333.33</v>
      </c>
      <c r="E92" s="53">
        <v>8333.33</v>
      </c>
    </row>
    <row r="93" spans="1:5" ht="15" x14ac:dyDescent="0.2">
      <c r="A93" s="38" t="s">
        <v>64</v>
      </c>
      <c r="B93" s="39" t="s">
        <v>22</v>
      </c>
      <c r="C93" s="39" t="s">
        <v>11</v>
      </c>
      <c r="D93" s="52">
        <f>E93</f>
        <v>18530.759999999998</v>
      </c>
      <c r="E93" s="53">
        <v>18530.759999999998</v>
      </c>
    </row>
    <row r="94" spans="1:5" ht="14.25" x14ac:dyDescent="0.2">
      <c r="A94" s="36" t="s">
        <v>86</v>
      </c>
      <c r="B94" s="37"/>
      <c r="C94" s="37"/>
      <c r="D94" s="50"/>
      <c r="E94" s="51"/>
    </row>
    <row r="95" spans="1:5" ht="15" x14ac:dyDescent="0.2">
      <c r="A95" s="38" t="s">
        <v>87</v>
      </c>
      <c r="B95" s="39" t="s">
        <v>23</v>
      </c>
      <c r="C95" s="39" t="s">
        <v>12</v>
      </c>
      <c r="D95" s="52">
        <f>E95</f>
        <v>107220.89</v>
      </c>
      <c r="E95" s="53">
        <v>107220.89</v>
      </c>
    </row>
    <row r="96" spans="1:5" ht="14.25" x14ac:dyDescent="0.2">
      <c r="A96" s="36" t="s">
        <v>9</v>
      </c>
      <c r="B96" s="37"/>
      <c r="C96" s="37"/>
      <c r="D96" s="50"/>
      <c r="E96" s="51"/>
    </row>
    <row r="97" spans="1:5" ht="15" x14ac:dyDescent="0.2">
      <c r="A97" s="38" t="s">
        <v>65</v>
      </c>
      <c r="B97" s="39" t="s">
        <v>23</v>
      </c>
      <c r="C97" s="39" t="s">
        <v>12</v>
      </c>
      <c r="D97" s="52">
        <f>E97</f>
        <v>128788.31</v>
      </c>
      <c r="E97" s="53">
        <v>128788.31</v>
      </c>
    </row>
    <row r="98" spans="1:5" ht="14.25" x14ac:dyDescent="0.2">
      <c r="A98" s="36" t="s">
        <v>10</v>
      </c>
      <c r="B98" s="37"/>
      <c r="C98" s="37"/>
      <c r="D98" s="50"/>
      <c r="E98" s="51"/>
    </row>
    <row r="99" spans="1:5" ht="15" x14ac:dyDescent="0.2">
      <c r="A99" s="38" t="s">
        <v>66</v>
      </c>
      <c r="B99" s="39" t="s">
        <v>21</v>
      </c>
      <c r="C99" s="39" t="s">
        <v>11</v>
      </c>
      <c r="D99" s="52">
        <f>E99</f>
        <v>84272.597000000009</v>
      </c>
      <c r="E99" s="53">
        <f>Бюджет!C33*10%</f>
        <v>84272.597000000009</v>
      </c>
    </row>
    <row r="100" spans="1:5" ht="14.25" customHeight="1" x14ac:dyDescent="0.2">
      <c r="A100" s="25" t="s">
        <v>24</v>
      </c>
      <c r="B100" s="28" t="s">
        <v>20</v>
      </c>
      <c r="C100" s="26"/>
      <c r="D100" s="54"/>
      <c r="E100" s="27">
        <f>SUM(E7:E99)</f>
        <v>882654.43699999992</v>
      </c>
    </row>
    <row r="101" spans="1:5" ht="15" customHeight="1" x14ac:dyDescent="0.2">
      <c r="D101" s="55"/>
    </row>
    <row r="102" spans="1:5" ht="15" customHeight="1" x14ac:dyDescent="0.2">
      <c r="A102" s="13" t="s">
        <v>30</v>
      </c>
      <c r="B102" s="13"/>
      <c r="C102" s="13"/>
      <c r="D102" s="55"/>
      <c r="E102" s="55"/>
    </row>
    <row r="103" spans="1:5" ht="15" x14ac:dyDescent="0.2">
      <c r="A103" s="13" t="s">
        <v>174</v>
      </c>
      <c r="B103" s="13"/>
      <c r="C103" s="13"/>
      <c r="D103" s="55"/>
      <c r="E103" s="55"/>
    </row>
    <row r="104" spans="1:5" ht="15" customHeight="1" x14ac:dyDescent="0.2">
      <c r="A104" s="13" t="s">
        <v>31</v>
      </c>
      <c r="B104" s="13"/>
      <c r="C104" s="13"/>
      <c r="D104" s="55"/>
      <c r="E104" s="55"/>
    </row>
    <row r="105" spans="1:5" ht="15" customHeight="1" x14ac:dyDescent="0.2">
      <c r="A105" s="13" t="s">
        <v>32</v>
      </c>
      <c r="B105" s="13"/>
      <c r="C105" s="13"/>
      <c r="D105" s="57"/>
      <c r="E105" s="55"/>
    </row>
    <row r="106" spans="1:5" ht="15" customHeight="1" x14ac:dyDescent="0.2">
      <c r="A106" s="34" t="s">
        <v>67</v>
      </c>
      <c r="B106" s="14"/>
      <c r="C106" s="14"/>
      <c r="E106" s="57"/>
    </row>
    <row r="107" spans="1:5" ht="15" customHeight="1" x14ac:dyDescent="0.25">
      <c r="A107" s="34" t="s">
        <v>68</v>
      </c>
      <c r="D107" s="58"/>
    </row>
    <row r="108" spans="1:5" ht="15" customHeight="1" x14ac:dyDescent="0.25">
      <c r="A108" s="34"/>
      <c r="D108" s="58"/>
    </row>
    <row r="109" spans="1:5" ht="15" x14ac:dyDescent="0.25">
      <c r="A109" s="6" t="s">
        <v>25</v>
      </c>
      <c r="B109" s="2"/>
      <c r="C109" s="2"/>
      <c r="D109" s="58"/>
      <c r="E109" s="58"/>
    </row>
    <row r="110" spans="1:5" ht="15" customHeight="1" x14ac:dyDescent="0.25">
      <c r="A110" s="6"/>
      <c r="B110" s="2"/>
      <c r="C110" s="2"/>
      <c r="D110" s="59"/>
      <c r="E110" s="58"/>
    </row>
    <row r="111" spans="1:5" ht="15" x14ac:dyDescent="0.25">
      <c r="A111" s="205" t="s">
        <v>48</v>
      </c>
      <c r="B111" s="205"/>
      <c r="C111" s="35" t="s">
        <v>29</v>
      </c>
      <c r="D111" s="60"/>
      <c r="E111" s="61"/>
    </row>
    <row r="112" spans="1:5" ht="15" customHeight="1" x14ac:dyDescent="0.25">
      <c r="A112" s="209" t="s">
        <v>49</v>
      </c>
      <c r="B112" s="209"/>
      <c r="C112" s="4" t="s">
        <v>26</v>
      </c>
      <c r="D112" s="58"/>
      <c r="E112" s="58"/>
    </row>
    <row r="113" spans="1:5" ht="15" x14ac:dyDescent="0.25">
      <c r="A113" s="6"/>
      <c r="B113" s="2"/>
      <c r="C113" s="2"/>
      <c r="D113" s="59"/>
      <c r="E113" s="58"/>
    </row>
    <row r="114" spans="1:5" ht="15" customHeight="1" x14ac:dyDescent="0.25">
      <c r="A114" s="205" t="s">
        <v>28</v>
      </c>
      <c r="B114" s="205"/>
      <c r="C114" s="35" t="s">
        <v>29</v>
      </c>
      <c r="D114" s="60"/>
      <c r="E114" s="58"/>
    </row>
    <row r="115" spans="1:5" ht="15" customHeight="1" x14ac:dyDescent="0.25">
      <c r="A115" s="15" t="s">
        <v>27</v>
      </c>
      <c r="B115" s="5"/>
      <c r="C115" s="4" t="s">
        <v>26</v>
      </c>
      <c r="D115" s="58"/>
      <c r="E115" s="58"/>
    </row>
    <row r="116" spans="1:5" ht="15" x14ac:dyDescent="0.25">
      <c r="A116" s="2"/>
      <c r="B116" s="2"/>
      <c r="C116" s="2"/>
      <c r="E116" s="58"/>
    </row>
  </sheetData>
  <mergeCells count="6">
    <mergeCell ref="A114:B114"/>
    <mergeCell ref="A2:E2"/>
    <mergeCell ref="A1:E1"/>
    <mergeCell ref="D3:E3"/>
    <mergeCell ref="A112:B112"/>
    <mergeCell ref="A111:B111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="90" zoomScaleSheetLayoutView="90" workbookViewId="0">
      <selection activeCell="B17" sqref="B17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210" t="s">
        <v>170</v>
      </c>
      <c r="B1" s="210"/>
      <c r="C1" s="210"/>
      <c r="D1" s="210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217"/>
      <c r="D3" s="217"/>
    </row>
    <row r="4" spans="1:4" x14ac:dyDescent="0.25">
      <c r="A4" s="8"/>
      <c r="B4" s="9"/>
      <c r="C4" s="12"/>
      <c r="D4" s="12"/>
    </row>
    <row r="5" spans="1:4" x14ac:dyDescent="0.25">
      <c r="A5" s="21" t="s">
        <v>33</v>
      </c>
      <c r="B5" s="21" t="s">
        <v>34</v>
      </c>
      <c r="C5" s="22" t="s">
        <v>35</v>
      </c>
      <c r="D5" s="22" t="s">
        <v>36</v>
      </c>
    </row>
    <row r="6" spans="1:4" x14ac:dyDescent="0.25">
      <c r="A6" s="24" t="s">
        <v>111</v>
      </c>
      <c r="B6" s="211">
        <v>223716.77</v>
      </c>
      <c r="C6" s="212"/>
      <c r="D6" s="213"/>
    </row>
    <row r="7" spans="1:4" x14ac:dyDescent="0.25">
      <c r="A7" s="29" t="s">
        <v>46</v>
      </c>
      <c r="B7" s="46" t="s">
        <v>20</v>
      </c>
      <c r="C7" s="30">
        <v>487489.56</v>
      </c>
      <c r="D7" s="47">
        <v>471724.62</v>
      </c>
    </row>
    <row r="8" spans="1:4" x14ac:dyDescent="0.25">
      <c r="A8" s="29" t="s">
        <v>112</v>
      </c>
      <c r="B8" s="46" t="s">
        <v>20</v>
      </c>
      <c r="C8" s="30">
        <v>10500</v>
      </c>
      <c r="D8" s="47">
        <v>3768.32</v>
      </c>
    </row>
    <row r="9" spans="1:4" x14ac:dyDescent="0.25">
      <c r="A9" s="29" t="s">
        <v>50</v>
      </c>
      <c r="B9" s="46" t="s">
        <v>20</v>
      </c>
      <c r="C9" s="30">
        <v>95212.800000000003</v>
      </c>
      <c r="D9" s="47">
        <v>98974.88</v>
      </c>
    </row>
    <row r="10" spans="1:4" x14ac:dyDescent="0.25">
      <c r="A10" s="29" t="s">
        <v>106</v>
      </c>
      <c r="B10" s="46" t="s">
        <v>20</v>
      </c>
      <c r="C10" s="30">
        <v>9976.4</v>
      </c>
      <c r="D10" s="47">
        <v>4749.59</v>
      </c>
    </row>
    <row r="11" spans="1:4" x14ac:dyDescent="0.25">
      <c r="A11" s="29" t="s">
        <v>135</v>
      </c>
      <c r="B11" s="46" t="s">
        <v>20</v>
      </c>
      <c r="C11" s="30">
        <v>6664.92</v>
      </c>
      <c r="D11" s="47">
        <v>6608.76</v>
      </c>
    </row>
    <row r="12" spans="1:4" x14ac:dyDescent="0.25">
      <c r="A12" s="29" t="s">
        <v>90</v>
      </c>
      <c r="B12" s="46" t="s">
        <v>20</v>
      </c>
      <c r="C12" s="30">
        <v>21422.880000000001</v>
      </c>
      <c r="D12" s="47">
        <v>14663.05</v>
      </c>
    </row>
    <row r="13" spans="1:4" x14ac:dyDescent="0.25">
      <c r="A13" s="29" t="s">
        <v>107</v>
      </c>
      <c r="B13" s="46" t="s">
        <v>20</v>
      </c>
      <c r="C13" s="30">
        <v>3763.11</v>
      </c>
      <c r="D13" s="47" t="s">
        <v>20</v>
      </c>
    </row>
    <row r="14" spans="1:4" x14ac:dyDescent="0.25">
      <c r="A14" s="29" t="s">
        <v>108</v>
      </c>
      <c r="B14" s="46" t="s">
        <v>20</v>
      </c>
      <c r="C14" s="30">
        <v>192610.96</v>
      </c>
      <c r="D14" s="47">
        <v>173747.35</v>
      </c>
    </row>
    <row r="15" spans="1:4" x14ac:dyDescent="0.25">
      <c r="A15" s="45" t="s">
        <v>109</v>
      </c>
      <c r="B15" s="46" t="s">
        <v>20</v>
      </c>
      <c r="C15" s="30">
        <v>2620.7800000000002</v>
      </c>
      <c r="D15" s="47">
        <v>8522.83</v>
      </c>
    </row>
    <row r="16" spans="1:4" x14ac:dyDescent="0.25">
      <c r="A16" s="45" t="s">
        <v>110</v>
      </c>
      <c r="B16" s="46" t="s">
        <v>20</v>
      </c>
      <c r="C16" s="30">
        <v>12464.56</v>
      </c>
      <c r="D16" s="47">
        <v>3689.84</v>
      </c>
    </row>
    <row r="17" spans="1:4" x14ac:dyDescent="0.25">
      <c r="A17" s="45" t="s">
        <v>172</v>
      </c>
      <c r="B17" s="46">
        <v>7502.43</v>
      </c>
      <c r="C17" s="30"/>
      <c r="D17" s="47"/>
    </row>
    <row r="18" spans="1:4" x14ac:dyDescent="0.25">
      <c r="A18" s="29" t="s">
        <v>8</v>
      </c>
      <c r="B18" s="46">
        <f>Акт!E7</f>
        <v>8010.76</v>
      </c>
      <c r="C18" s="30" t="s">
        <v>20</v>
      </c>
      <c r="D18" s="47" t="s">
        <v>20</v>
      </c>
    </row>
    <row r="19" spans="1:4" x14ac:dyDescent="0.25">
      <c r="A19" s="29" t="s">
        <v>37</v>
      </c>
      <c r="B19" s="46">
        <f>SUM(Акт!E9:E12)</f>
        <v>108225.68999999999</v>
      </c>
      <c r="C19" s="30" t="s">
        <v>20</v>
      </c>
      <c r="D19" s="47" t="s">
        <v>20</v>
      </c>
    </row>
    <row r="20" spans="1:4" ht="30" x14ac:dyDescent="0.25">
      <c r="A20" s="29" t="s">
        <v>51</v>
      </c>
      <c r="B20" s="46">
        <f>Акт!E14</f>
        <v>123242.4</v>
      </c>
      <c r="C20" s="30" t="s">
        <v>20</v>
      </c>
      <c r="D20" s="47" t="s">
        <v>20</v>
      </c>
    </row>
    <row r="21" spans="1:4" ht="30" x14ac:dyDescent="0.25">
      <c r="A21" s="29" t="s">
        <v>97</v>
      </c>
      <c r="B21" s="46">
        <f>SUM(Акт!E16:E19)</f>
        <v>18471.55</v>
      </c>
      <c r="C21" s="30" t="s">
        <v>20</v>
      </c>
      <c r="D21" s="47" t="s">
        <v>20</v>
      </c>
    </row>
    <row r="22" spans="1:4" ht="30" x14ac:dyDescent="0.25">
      <c r="A22" s="29" t="s">
        <v>77</v>
      </c>
      <c r="B22" s="46">
        <f>Акт!E21</f>
        <v>11852.22</v>
      </c>
      <c r="C22" s="30" t="s">
        <v>20</v>
      </c>
      <c r="D22" s="47" t="s">
        <v>20</v>
      </c>
    </row>
    <row r="23" spans="1:4" x14ac:dyDescent="0.25">
      <c r="A23" s="29" t="s">
        <v>38</v>
      </c>
      <c r="B23" s="46">
        <f>SUM(Акт!E23:E48)</f>
        <v>56669.48</v>
      </c>
      <c r="C23" s="30" t="s">
        <v>20</v>
      </c>
      <c r="D23" s="47" t="s">
        <v>20</v>
      </c>
    </row>
    <row r="24" spans="1:4" x14ac:dyDescent="0.25">
      <c r="A24" s="29" t="s">
        <v>39</v>
      </c>
      <c r="B24" s="46">
        <f>SUM(Акт!E50:E61)</f>
        <v>51486.659999999996</v>
      </c>
      <c r="C24" s="30" t="s">
        <v>20</v>
      </c>
      <c r="D24" s="47" t="s">
        <v>20</v>
      </c>
    </row>
    <row r="25" spans="1:4" x14ac:dyDescent="0.25">
      <c r="A25" s="29" t="s">
        <v>90</v>
      </c>
      <c r="B25" s="46">
        <f>Акт!E63</f>
        <v>21600</v>
      </c>
      <c r="C25" s="30" t="s">
        <v>20</v>
      </c>
      <c r="D25" s="47" t="s">
        <v>20</v>
      </c>
    </row>
    <row r="26" spans="1:4" ht="30" x14ac:dyDescent="0.25">
      <c r="A26" s="29" t="s">
        <v>113</v>
      </c>
      <c r="B26" s="46">
        <f>Акт!E65</f>
        <v>13623.18</v>
      </c>
      <c r="C26" s="30" t="s">
        <v>20</v>
      </c>
      <c r="D26" s="47" t="s">
        <v>20</v>
      </c>
    </row>
    <row r="27" spans="1:4" x14ac:dyDescent="0.25">
      <c r="A27" s="29" t="s">
        <v>40</v>
      </c>
      <c r="B27" s="46">
        <f>SUM(Акт!E67:E75)</f>
        <v>13061.15</v>
      </c>
      <c r="C27" s="30" t="s">
        <v>20</v>
      </c>
      <c r="D27" s="47" t="s">
        <v>20</v>
      </c>
    </row>
    <row r="28" spans="1:4" ht="30" x14ac:dyDescent="0.25">
      <c r="A28" s="29" t="s">
        <v>84</v>
      </c>
      <c r="B28" s="46">
        <f>SUM(Акт!E77:E90)</f>
        <v>109265.46000000002</v>
      </c>
      <c r="C28" s="30" t="s">
        <v>20</v>
      </c>
      <c r="D28" s="47" t="s">
        <v>20</v>
      </c>
    </row>
    <row r="29" spans="1:4" s="11" customFormat="1" ht="15.75" customHeight="1" x14ac:dyDescent="0.25">
      <c r="A29" s="45" t="s">
        <v>41</v>
      </c>
      <c r="B29" s="46">
        <f>SUM(Акт!E92:E93)</f>
        <v>26864.089999999997</v>
      </c>
      <c r="C29" s="30" t="s">
        <v>20</v>
      </c>
      <c r="D29" s="47" t="s">
        <v>20</v>
      </c>
    </row>
    <row r="30" spans="1:4" s="11" customFormat="1" x14ac:dyDescent="0.25">
      <c r="A30" s="29" t="s">
        <v>86</v>
      </c>
      <c r="B30" s="46">
        <f>Акт!E95</f>
        <v>107220.89</v>
      </c>
      <c r="C30" s="30" t="s">
        <v>20</v>
      </c>
      <c r="D30" s="47" t="s">
        <v>20</v>
      </c>
    </row>
    <row r="31" spans="1:4" s="11" customFormat="1" ht="15.75" customHeight="1" x14ac:dyDescent="0.25">
      <c r="A31" s="45" t="s">
        <v>9</v>
      </c>
      <c r="B31" s="46">
        <f>Акт!E97</f>
        <v>128788.31</v>
      </c>
      <c r="C31" s="30" t="s">
        <v>20</v>
      </c>
      <c r="D31" s="47" t="s">
        <v>20</v>
      </c>
    </row>
    <row r="32" spans="1:4" s="11" customFormat="1" x14ac:dyDescent="0.25">
      <c r="A32" s="29" t="s">
        <v>10</v>
      </c>
      <c r="B32" s="46">
        <f>Акт!E99</f>
        <v>84272.597000000009</v>
      </c>
      <c r="C32" s="30" t="s">
        <v>20</v>
      </c>
      <c r="D32" s="47" t="s">
        <v>20</v>
      </c>
    </row>
    <row r="33" spans="1:5" x14ac:dyDescent="0.25">
      <c r="A33" s="23" t="s">
        <v>24</v>
      </c>
      <c r="B33" s="63">
        <f>SUM(B7:B32)</f>
        <v>890156.86700000009</v>
      </c>
      <c r="C33" s="63">
        <f>SUM(C7:C32)</f>
        <v>842725.97000000009</v>
      </c>
      <c r="D33" s="63">
        <f>SUM(D7:D32)</f>
        <v>786449.24</v>
      </c>
    </row>
    <row r="34" spans="1:5" s="11" customFormat="1" ht="24.75" customHeight="1" x14ac:dyDescent="0.25">
      <c r="A34" s="214" t="s">
        <v>173</v>
      </c>
      <c r="B34" s="215"/>
      <c r="C34" s="215"/>
      <c r="D34" s="216"/>
      <c r="E34" s="62">
        <f>B6+D33-B33</f>
        <v>120009.14299999992</v>
      </c>
    </row>
    <row r="35" spans="1:5" s="11" customFormat="1" ht="24.75" customHeight="1" x14ac:dyDescent="0.25">
      <c r="A35" s="214" t="s">
        <v>171</v>
      </c>
      <c r="B35" s="215"/>
      <c r="C35" s="215"/>
      <c r="D35" s="216"/>
    </row>
    <row r="36" spans="1:5" s="11" customFormat="1" ht="24.75" customHeight="1" x14ac:dyDescent="0.25">
      <c r="A36" s="2"/>
      <c r="B36" s="2"/>
      <c r="C36" s="2"/>
      <c r="D36" s="2"/>
    </row>
    <row r="37" spans="1:5" ht="15" customHeight="1" x14ac:dyDescent="0.25">
      <c r="A37" s="10" t="s">
        <v>44</v>
      </c>
      <c r="B37" s="9"/>
      <c r="C37" s="9"/>
      <c r="D37" s="7"/>
    </row>
    <row r="38" spans="1:5" ht="22.5" customHeight="1" x14ac:dyDescent="0.25">
      <c r="A38" s="9" t="s">
        <v>45</v>
      </c>
      <c r="B38" s="9"/>
      <c r="C38" s="9"/>
      <c r="D38" s="7"/>
    </row>
    <row r="39" spans="1:5" ht="22.5" customHeight="1" x14ac:dyDescent="0.25">
      <c r="A39" s="10" t="s">
        <v>42</v>
      </c>
      <c r="B39" s="9"/>
      <c r="C39" s="9"/>
      <c r="D39" s="7"/>
    </row>
    <row r="40" spans="1:5" ht="22.5" customHeight="1" x14ac:dyDescent="0.25">
      <c r="A40" s="10" t="s">
        <v>43</v>
      </c>
      <c r="B40" s="9"/>
      <c r="C40" s="9"/>
      <c r="D40" s="7"/>
    </row>
    <row r="41" spans="1:5" ht="22.5" customHeight="1" x14ac:dyDescent="0.25">
      <c r="A41" s="1"/>
      <c r="B41" s="1"/>
      <c r="C41" s="1"/>
    </row>
  </sheetData>
  <mergeCells count="5">
    <mergeCell ref="A1:D1"/>
    <mergeCell ref="B6:D6"/>
    <mergeCell ref="A34:D34"/>
    <mergeCell ref="A35:D35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D39" sqref="D39"/>
    </sheetView>
  </sheetViews>
  <sheetFormatPr defaultColWidth="9.140625"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16384" width="9.140625" style="91"/>
  </cols>
  <sheetData>
    <row r="1" spans="1:19" s="58" customFormat="1" ht="35.25" customHeight="1" x14ac:dyDescent="0.3">
      <c r="A1" s="226" t="s">
        <v>201</v>
      </c>
      <c r="B1" s="226"/>
      <c r="C1" s="226"/>
      <c r="D1" s="226"/>
      <c r="E1" s="226"/>
      <c r="F1" s="226"/>
    </row>
    <row r="2" spans="1:19" s="58" customFormat="1" x14ac:dyDescent="0.25">
      <c r="A2" s="64"/>
      <c r="B2" s="64"/>
      <c r="C2" s="64"/>
      <c r="D2" s="64"/>
      <c r="E2" s="64"/>
      <c r="F2" s="64"/>
    </row>
    <row r="3" spans="1:19" s="58" customFormat="1" ht="19.5" customHeight="1" x14ac:dyDescent="0.25">
      <c r="A3" s="65" t="s">
        <v>175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58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58" customFormat="1" ht="36.75" customHeight="1" x14ac:dyDescent="0.25">
      <c r="A5" s="227" t="s">
        <v>176</v>
      </c>
      <c r="B5" s="227"/>
      <c r="C5" s="227"/>
      <c r="D5" s="227"/>
      <c r="E5" s="227"/>
      <c r="F5" s="2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25" t="s">
        <v>177</v>
      </c>
      <c r="B6" s="125">
        <v>4</v>
      </c>
      <c r="C6" s="125" t="s">
        <v>178</v>
      </c>
      <c r="D6" s="126">
        <v>3888.5</v>
      </c>
      <c r="E6" s="125" t="s">
        <v>179</v>
      </c>
      <c r="F6" s="127">
        <v>2225</v>
      </c>
      <c r="G6" s="68"/>
      <c r="H6" s="70"/>
      <c r="I6" s="71"/>
      <c r="J6" s="72"/>
      <c r="K6" s="73"/>
      <c r="L6" s="74"/>
      <c r="M6" s="74"/>
      <c r="N6" s="74"/>
      <c r="O6" s="74"/>
      <c r="P6" s="75"/>
      <c r="Q6" s="228"/>
      <c r="R6" s="229"/>
      <c r="S6" s="76"/>
    </row>
    <row r="7" spans="1:19" s="79" customFormat="1" ht="32.25" customHeight="1" x14ac:dyDescent="0.25">
      <c r="A7" s="125" t="s">
        <v>180</v>
      </c>
      <c r="B7" s="125">
        <v>5</v>
      </c>
      <c r="C7" s="125" t="s">
        <v>181</v>
      </c>
      <c r="D7" s="126">
        <v>1246.5999999999999</v>
      </c>
      <c r="E7" s="125" t="s">
        <v>182</v>
      </c>
      <c r="F7" s="127">
        <v>1483.3</v>
      </c>
      <c r="G7" s="68"/>
      <c r="H7" s="70"/>
      <c r="I7" s="71"/>
      <c r="J7" s="72"/>
      <c r="K7" s="73"/>
      <c r="L7" s="74"/>
      <c r="M7" s="74"/>
      <c r="N7" s="74"/>
      <c r="O7" s="74"/>
      <c r="P7" s="75"/>
      <c r="Q7" s="228"/>
      <c r="R7" s="230"/>
      <c r="S7" s="78"/>
    </row>
    <row r="8" spans="1:19" s="79" customFormat="1" ht="33.75" customHeight="1" x14ac:dyDescent="0.25">
      <c r="A8" s="125" t="s">
        <v>183</v>
      </c>
      <c r="B8" s="125">
        <v>59</v>
      </c>
      <c r="C8" s="125" t="s">
        <v>184</v>
      </c>
      <c r="D8" s="127">
        <v>480.2</v>
      </c>
      <c r="E8" s="125" t="s">
        <v>185</v>
      </c>
      <c r="F8" s="127">
        <v>398.5</v>
      </c>
      <c r="G8" s="68"/>
      <c r="H8" s="70"/>
      <c r="I8" s="71"/>
      <c r="J8" s="72"/>
      <c r="K8" s="73"/>
      <c r="L8" s="74"/>
      <c r="M8" s="74"/>
      <c r="N8" s="74"/>
      <c r="O8" s="74"/>
      <c r="P8" s="75"/>
      <c r="Q8" s="228"/>
      <c r="R8" s="229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73"/>
      <c r="L9" s="74"/>
      <c r="M9" s="74"/>
      <c r="N9" s="74"/>
      <c r="O9" s="74"/>
      <c r="P9" s="68"/>
      <c r="Q9" s="73"/>
      <c r="R9" s="82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84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5" customFormat="1" ht="30" customHeight="1" x14ac:dyDescent="0.25">
      <c r="A11" s="231" t="s">
        <v>186</v>
      </c>
      <c r="B11" s="232"/>
      <c r="C11" s="232"/>
      <c r="D11" s="232"/>
      <c r="E11" s="233"/>
      <c r="F11" s="86" t="s">
        <v>187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19" customFormat="1" ht="30" customHeight="1" x14ac:dyDescent="0.25">
      <c r="A12" s="234" t="s">
        <v>202</v>
      </c>
      <c r="B12" s="235"/>
      <c r="C12" s="235"/>
      <c r="D12" s="235"/>
      <c r="E12" s="236"/>
      <c r="F12" s="117">
        <v>8056.56</v>
      </c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</row>
    <row r="13" spans="1:19" s="122" customFormat="1" ht="30" customHeight="1" x14ac:dyDescent="0.25">
      <c r="A13" s="219" t="s">
        <v>188</v>
      </c>
      <c r="B13" s="220"/>
      <c r="C13" s="220"/>
      <c r="D13" s="220"/>
      <c r="E13" s="221"/>
      <c r="F13" s="120">
        <f>120009.14+F12</f>
        <v>128065.7</v>
      </c>
      <c r="G13" s="121"/>
    </row>
    <row r="14" spans="1:19" s="122" customFormat="1" ht="30" customHeight="1" x14ac:dyDescent="0.25">
      <c r="A14" s="219" t="s">
        <v>189</v>
      </c>
      <c r="B14" s="220"/>
      <c r="C14" s="220"/>
      <c r="D14" s="220"/>
      <c r="E14" s="221"/>
      <c r="F14" s="120">
        <f>296768.14+59205.76</f>
        <v>355973.9</v>
      </c>
    </row>
    <row r="15" spans="1:19" s="122" customFormat="1" ht="30" customHeight="1" x14ac:dyDescent="0.25">
      <c r="A15" s="219" t="s">
        <v>190</v>
      </c>
      <c r="B15" s="220"/>
      <c r="C15" s="220"/>
      <c r="D15" s="220"/>
      <c r="E15" s="221"/>
      <c r="F15" s="123">
        <f>SUM(F16:F18)</f>
        <v>832732.04</v>
      </c>
    </row>
    <row r="16" spans="1:19" s="85" customFormat="1" ht="28.5" customHeight="1" x14ac:dyDescent="0.25">
      <c r="A16" s="222" t="s">
        <v>191</v>
      </c>
      <c r="B16" s="223"/>
      <c r="C16" s="223"/>
      <c r="D16" s="223"/>
      <c r="E16" s="224"/>
      <c r="F16" s="116">
        <f>610884.42+9983.25</f>
        <v>620867.67000000004</v>
      </c>
    </row>
    <row r="17" spans="1:19" s="85" customFormat="1" ht="24.75" customHeight="1" x14ac:dyDescent="0.25">
      <c r="A17" s="222" t="s">
        <v>192</v>
      </c>
      <c r="B17" s="223"/>
      <c r="C17" s="223"/>
      <c r="D17" s="223"/>
      <c r="E17" s="224"/>
      <c r="F17" s="116">
        <v>202414.33</v>
      </c>
    </row>
    <row r="18" spans="1:19" s="85" customFormat="1" ht="30" customHeight="1" x14ac:dyDescent="0.25">
      <c r="A18" s="222" t="s">
        <v>193</v>
      </c>
      <c r="B18" s="223"/>
      <c r="C18" s="223"/>
      <c r="D18" s="223"/>
      <c r="E18" s="224"/>
      <c r="F18" s="116">
        <v>9450.0400000000009</v>
      </c>
    </row>
    <row r="19" spans="1:19" s="122" customFormat="1" ht="30" customHeight="1" x14ac:dyDescent="0.25">
      <c r="A19" s="219" t="s">
        <v>194</v>
      </c>
      <c r="B19" s="220"/>
      <c r="C19" s="220"/>
      <c r="D19" s="220"/>
      <c r="E19" s="221"/>
      <c r="F19" s="123">
        <f>SUM(F20:F22)</f>
        <v>744065.35</v>
      </c>
    </row>
    <row r="20" spans="1:19" s="85" customFormat="1" ht="30" customHeight="1" x14ac:dyDescent="0.25">
      <c r="A20" s="222" t="s">
        <v>191</v>
      </c>
      <c r="B20" s="223"/>
      <c r="C20" s="223"/>
      <c r="D20" s="223"/>
      <c r="E20" s="224"/>
      <c r="F20" s="116">
        <v>592861.98</v>
      </c>
    </row>
    <row r="21" spans="1:19" s="85" customFormat="1" ht="30" customHeight="1" x14ac:dyDescent="0.25">
      <c r="A21" s="222" t="s">
        <v>192</v>
      </c>
      <c r="B21" s="223"/>
      <c r="C21" s="223"/>
      <c r="D21" s="223"/>
      <c r="E21" s="224"/>
      <c r="F21" s="116">
        <v>145540.85</v>
      </c>
    </row>
    <row r="22" spans="1:19" s="88" customFormat="1" ht="30" customHeight="1" x14ac:dyDescent="0.2">
      <c r="A22" s="222" t="s">
        <v>193</v>
      </c>
      <c r="B22" s="223"/>
      <c r="C22" s="223"/>
      <c r="D22" s="223"/>
      <c r="E22" s="224"/>
      <c r="F22" s="116">
        <v>5662.52</v>
      </c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</row>
    <row r="23" spans="1:19" s="124" customFormat="1" ht="30" customHeight="1" x14ac:dyDescent="0.25">
      <c r="A23" s="219" t="s">
        <v>195</v>
      </c>
      <c r="B23" s="220"/>
      <c r="C23" s="220"/>
      <c r="D23" s="220"/>
      <c r="E23" s="221"/>
      <c r="F23" s="123">
        <f>F13+F19</f>
        <v>872131.04999999993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</row>
    <row r="24" spans="1:19" s="124" customFormat="1" ht="30" customHeight="1" x14ac:dyDescent="0.25">
      <c r="A24" s="219" t="s">
        <v>196</v>
      </c>
      <c r="B24" s="220"/>
      <c r="C24" s="220"/>
      <c r="D24" s="220"/>
      <c r="E24" s="221"/>
      <c r="F24" s="123">
        <f>'Акт (2)'!E109</f>
        <v>736813.96799999999</v>
      </c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</row>
    <row r="25" spans="1:19" s="124" customFormat="1" ht="30" customHeight="1" x14ac:dyDescent="0.25">
      <c r="A25" s="219" t="s">
        <v>197</v>
      </c>
      <c r="B25" s="220"/>
      <c r="C25" s="220"/>
      <c r="D25" s="220"/>
      <c r="E25" s="221"/>
      <c r="F25" s="123">
        <f>F23-F24</f>
        <v>135317.08199999994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</row>
    <row r="26" spans="1:19" s="124" customFormat="1" ht="30" customHeight="1" x14ac:dyDescent="0.25">
      <c r="A26" s="219" t="s">
        <v>198</v>
      </c>
      <c r="B26" s="220"/>
      <c r="C26" s="220"/>
      <c r="D26" s="220"/>
      <c r="E26" s="221"/>
      <c r="F26" s="120">
        <f>F14+F15-F19</f>
        <v>444640.58999999997</v>
      </c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</row>
    <row r="27" spans="1:19" s="88" customFormat="1" ht="11.45" customHeight="1" x14ac:dyDescent="0.25">
      <c r="A27" s="89"/>
      <c r="B27" s="89"/>
      <c r="C27" s="89"/>
      <c r="D27" s="89"/>
      <c r="E27" s="89"/>
      <c r="F27" s="89"/>
    </row>
    <row r="28" spans="1:19" s="90" customFormat="1" ht="40.5" customHeight="1" x14ac:dyDescent="0.2">
      <c r="A28" s="218" t="s">
        <v>199</v>
      </c>
      <c r="B28" s="218"/>
      <c r="C28" s="218"/>
      <c r="D28" s="218"/>
    </row>
    <row r="29" spans="1:19" s="58" customFormat="1" ht="21.75" customHeight="1" x14ac:dyDescent="0.25">
      <c r="A29" s="225" t="s">
        <v>200</v>
      </c>
      <c r="B29" s="225"/>
      <c r="C29" s="225"/>
      <c r="D29" s="225"/>
    </row>
    <row r="30" spans="1:19" s="58" customFormat="1" ht="22.5" customHeight="1" x14ac:dyDescent="0.25">
      <c r="A30" s="218" t="s">
        <v>42</v>
      </c>
      <c r="B30" s="218"/>
      <c r="C30" s="218"/>
      <c r="D30" s="218"/>
    </row>
    <row r="31" spans="1:19" s="58" customFormat="1" ht="22.5" customHeight="1" x14ac:dyDescent="0.25">
      <c r="A31" s="218" t="s">
        <v>43</v>
      </c>
      <c r="B31" s="218"/>
      <c r="C31" s="218"/>
      <c r="D31" s="64"/>
    </row>
  </sheetData>
  <mergeCells count="25">
    <mergeCell ref="A18:E18"/>
    <mergeCell ref="A1:F1"/>
    <mergeCell ref="A5:F5"/>
    <mergeCell ref="Q6:R6"/>
    <mergeCell ref="Q7:R7"/>
    <mergeCell ref="Q8:R8"/>
    <mergeCell ref="A11:E11"/>
    <mergeCell ref="A13:E13"/>
    <mergeCell ref="A14:E14"/>
    <mergeCell ref="A15:E15"/>
    <mergeCell ref="A16:E16"/>
    <mergeCell ref="A17:E17"/>
    <mergeCell ref="A12:E12"/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view="pageBreakPreview" topLeftCell="A31" zoomScaleSheetLayoutView="100" workbookViewId="0">
      <selection activeCell="B39" sqref="B39:E39"/>
    </sheetView>
  </sheetViews>
  <sheetFormatPr defaultColWidth="9.140625" defaultRowHeight="12.75" x14ac:dyDescent="0.2"/>
  <cols>
    <col min="1" max="1" width="50.42578125" style="1" customWidth="1"/>
    <col min="2" max="2" width="16.28515625" style="110" bestFit="1" customWidth="1"/>
    <col min="3" max="3" width="12.85546875" style="110" customWidth="1"/>
    <col min="4" max="4" width="13.85546875" style="111" customWidth="1"/>
    <col min="5" max="5" width="15" style="111" customWidth="1"/>
    <col min="6" max="6" width="10.7109375" style="1" bestFit="1" customWidth="1"/>
    <col min="7" max="16384" width="9.140625" style="1"/>
  </cols>
  <sheetData>
    <row r="1" spans="1:9" ht="14.25" x14ac:dyDescent="0.2">
      <c r="A1" s="207" t="s">
        <v>263</v>
      </c>
      <c r="B1" s="207"/>
      <c r="C1" s="207"/>
      <c r="D1" s="207"/>
      <c r="E1" s="207"/>
      <c r="I1" s="3"/>
    </row>
    <row r="2" spans="1:9" ht="31.5" customHeight="1" x14ac:dyDescent="0.2">
      <c r="A2" s="206" t="s">
        <v>140</v>
      </c>
      <c r="B2" s="206"/>
      <c r="C2" s="206"/>
      <c r="D2" s="206"/>
      <c r="E2" s="206"/>
      <c r="I2" s="3"/>
    </row>
    <row r="3" spans="1:9" ht="14.25" x14ac:dyDescent="0.2">
      <c r="A3" s="19" t="s">
        <v>6</v>
      </c>
      <c r="B3" s="109"/>
      <c r="C3" s="109"/>
      <c r="D3" s="237" t="s">
        <v>264</v>
      </c>
      <c r="E3" s="237"/>
      <c r="I3" s="3" t="s">
        <v>5</v>
      </c>
    </row>
    <row r="4" spans="1:9" x14ac:dyDescent="0.2">
      <c r="A4" s="16"/>
      <c r="I4" s="3"/>
    </row>
    <row r="5" spans="1:9" s="18" customFormat="1" ht="120" x14ac:dyDescent="0.2">
      <c r="A5" s="31" t="s">
        <v>2</v>
      </c>
      <c r="B5" s="31" t="s">
        <v>3</v>
      </c>
      <c r="C5" s="31" t="s">
        <v>0</v>
      </c>
      <c r="D5" s="49" t="s">
        <v>4</v>
      </c>
      <c r="E5" s="49" t="s">
        <v>1</v>
      </c>
      <c r="I5" s="3"/>
    </row>
    <row r="6" spans="1:9" s="94" customFormat="1" ht="14.25" x14ac:dyDescent="0.2">
      <c r="A6" s="28" t="s">
        <v>8</v>
      </c>
      <c r="B6" s="112"/>
      <c r="C6" s="112"/>
      <c r="D6" s="112"/>
      <c r="E6" s="112"/>
    </row>
    <row r="7" spans="1:9" s="93" customFormat="1" ht="15" x14ac:dyDescent="0.25">
      <c r="A7" s="95" t="s">
        <v>52</v>
      </c>
      <c r="B7" s="100" t="s">
        <v>21</v>
      </c>
      <c r="C7" s="100" t="s">
        <v>11</v>
      </c>
      <c r="D7" s="102">
        <f>E7</f>
        <v>8010.76</v>
      </c>
      <c r="E7" s="102">
        <v>8010.76</v>
      </c>
    </row>
    <row r="8" spans="1:9" s="94" customFormat="1" ht="14.25" x14ac:dyDescent="0.2">
      <c r="A8" s="28" t="s">
        <v>37</v>
      </c>
      <c r="B8" s="112"/>
      <c r="C8" s="112"/>
      <c r="D8" s="112"/>
      <c r="E8" s="112"/>
    </row>
    <row r="9" spans="1:9" s="93" customFormat="1" ht="15" x14ac:dyDescent="0.25">
      <c r="A9" s="95" t="s">
        <v>203</v>
      </c>
      <c r="B9" s="103">
        <v>1</v>
      </c>
      <c r="C9" s="100" t="s">
        <v>204</v>
      </c>
      <c r="D9" s="115">
        <f>E9/B9</f>
        <v>1609.46</v>
      </c>
      <c r="E9" s="102">
        <v>1609.46</v>
      </c>
    </row>
    <row r="10" spans="1:9" s="93" customFormat="1" ht="30" x14ac:dyDescent="0.25">
      <c r="A10" s="95" t="s">
        <v>205</v>
      </c>
      <c r="B10" s="104">
        <v>0.24099999999999999</v>
      </c>
      <c r="C10" s="100" t="s">
        <v>105</v>
      </c>
      <c r="D10" s="115">
        <f t="shared" ref="D10:D11" si="0">E10/B10</f>
        <v>4710.0829875518675</v>
      </c>
      <c r="E10" s="102">
        <v>1135.1300000000001</v>
      </c>
    </row>
    <row r="11" spans="1:9" s="93" customFormat="1" ht="15" x14ac:dyDescent="0.25">
      <c r="A11" s="95" t="s">
        <v>206</v>
      </c>
      <c r="B11" s="103">
        <v>1</v>
      </c>
      <c r="C11" s="100" t="s">
        <v>13</v>
      </c>
      <c r="D11" s="115">
        <f t="shared" si="0"/>
        <v>2123.5500000000002</v>
      </c>
      <c r="E11" s="102">
        <v>2123.5500000000002</v>
      </c>
    </row>
    <row r="12" spans="1:9" s="94" customFormat="1" ht="28.5" x14ac:dyDescent="0.2">
      <c r="A12" s="28" t="s">
        <v>51</v>
      </c>
      <c r="B12" s="112"/>
      <c r="C12" s="112"/>
      <c r="D12" s="112"/>
      <c r="E12" s="112"/>
    </row>
    <row r="13" spans="1:9" s="93" customFormat="1" ht="30" x14ac:dyDescent="0.25">
      <c r="A13" s="95" t="s">
        <v>207</v>
      </c>
      <c r="B13" s="100" t="s">
        <v>21</v>
      </c>
      <c r="C13" s="100" t="s">
        <v>11</v>
      </c>
      <c r="D13" s="102">
        <f>E13</f>
        <v>123242.4</v>
      </c>
      <c r="E13" s="102">
        <v>123242.4</v>
      </c>
    </row>
    <row r="14" spans="1:9" s="94" customFormat="1" ht="28.5" x14ac:dyDescent="0.2">
      <c r="A14" s="28" t="s">
        <v>97</v>
      </c>
      <c r="B14" s="112"/>
      <c r="C14" s="112"/>
      <c r="D14" s="102"/>
      <c r="E14" s="112"/>
    </row>
    <row r="15" spans="1:9" s="93" customFormat="1" ht="30" x14ac:dyDescent="0.25">
      <c r="A15" s="95" t="s">
        <v>208</v>
      </c>
      <c r="B15" s="100" t="s">
        <v>22</v>
      </c>
      <c r="C15" s="100" t="s">
        <v>11</v>
      </c>
      <c r="D15" s="102">
        <f t="shared" ref="D15:D19" si="1">E15</f>
        <v>16209.43</v>
      </c>
      <c r="E15" s="102">
        <v>16209.43</v>
      </c>
    </row>
    <row r="16" spans="1:9" s="94" customFormat="1" ht="15" x14ac:dyDescent="0.2">
      <c r="A16" s="28" t="s">
        <v>209</v>
      </c>
      <c r="B16" s="112"/>
      <c r="C16" s="112"/>
      <c r="D16" s="102"/>
      <c r="E16" s="112"/>
    </row>
    <row r="17" spans="1:5" s="93" customFormat="1" ht="15" x14ac:dyDescent="0.25">
      <c r="A17" s="95" t="s">
        <v>210</v>
      </c>
      <c r="B17" s="100" t="s">
        <v>260</v>
      </c>
      <c r="C17" s="100" t="s">
        <v>211</v>
      </c>
      <c r="D17" s="102">
        <f t="shared" si="1"/>
        <v>18389.96</v>
      </c>
      <c r="E17" s="102">
        <v>18389.96</v>
      </c>
    </row>
    <row r="18" spans="1:5" s="94" customFormat="1" ht="28.5" x14ac:dyDescent="0.2">
      <c r="A18" s="28" t="s">
        <v>77</v>
      </c>
      <c r="B18" s="112"/>
      <c r="C18" s="112"/>
      <c r="D18" s="102"/>
      <c r="E18" s="112"/>
    </row>
    <row r="19" spans="1:5" s="93" customFormat="1" ht="30" x14ac:dyDescent="0.25">
      <c r="A19" s="95" t="s">
        <v>78</v>
      </c>
      <c r="B19" s="100" t="s">
        <v>262</v>
      </c>
      <c r="C19" s="100" t="s">
        <v>11</v>
      </c>
      <c r="D19" s="102">
        <f t="shared" si="1"/>
        <v>18463.599999999999</v>
      </c>
      <c r="E19" s="102">
        <f>5839.43+12624.17</f>
        <v>18463.599999999999</v>
      </c>
    </row>
    <row r="20" spans="1:5" s="93" customFormat="1" ht="15" x14ac:dyDescent="0.25">
      <c r="A20" s="95" t="s">
        <v>212</v>
      </c>
      <c r="B20" s="103">
        <v>4</v>
      </c>
      <c r="C20" s="100" t="s">
        <v>13</v>
      </c>
      <c r="D20" s="115">
        <f>E20/B20</f>
        <v>5146.8975</v>
      </c>
      <c r="E20" s="102">
        <v>20587.59</v>
      </c>
    </row>
    <row r="21" spans="1:5" s="94" customFormat="1" ht="15" x14ac:dyDescent="0.2">
      <c r="A21" s="28" t="s">
        <v>38</v>
      </c>
      <c r="B21" s="112"/>
      <c r="C21" s="112"/>
      <c r="D21" s="115"/>
      <c r="E21" s="112"/>
    </row>
    <row r="22" spans="1:5" s="93" customFormat="1" ht="15" x14ac:dyDescent="0.25">
      <c r="A22" s="95" t="s">
        <v>213</v>
      </c>
      <c r="B22" s="102">
        <v>0.01</v>
      </c>
      <c r="C22" s="100" t="s">
        <v>17</v>
      </c>
      <c r="D22" s="115">
        <f t="shared" ref="D22:D84" si="2">E22/B22</f>
        <v>23497</v>
      </c>
      <c r="E22" s="102">
        <v>234.97</v>
      </c>
    </row>
    <row r="23" spans="1:5" s="93" customFormat="1" ht="15" x14ac:dyDescent="0.25">
      <c r="A23" s="95" t="s">
        <v>74</v>
      </c>
      <c r="B23" s="103">
        <v>1</v>
      </c>
      <c r="C23" s="100" t="s">
        <v>75</v>
      </c>
      <c r="D23" s="115">
        <f t="shared" si="2"/>
        <v>83.75</v>
      </c>
      <c r="E23" s="102">
        <v>83.75</v>
      </c>
    </row>
    <row r="24" spans="1:5" s="93" customFormat="1" ht="15" x14ac:dyDescent="0.25">
      <c r="A24" s="95" t="s">
        <v>55</v>
      </c>
      <c r="B24" s="103">
        <v>1</v>
      </c>
      <c r="C24" s="100" t="s">
        <v>14</v>
      </c>
      <c r="D24" s="115">
        <f t="shared" si="2"/>
        <v>839.52</v>
      </c>
      <c r="E24" s="102">
        <v>839.52</v>
      </c>
    </row>
    <row r="25" spans="1:5" s="93" customFormat="1" ht="15" x14ac:dyDescent="0.25">
      <c r="A25" s="95" t="s">
        <v>114</v>
      </c>
      <c r="B25" s="102">
        <v>0.09</v>
      </c>
      <c r="C25" s="100" t="s">
        <v>15</v>
      </c>
      <c r="D25" s="115">
        <f t="shared" si="2"/>
        <v>6088.8888888888887</v>
      </c>
      <c r="E25" s="102">
        <v>548</v>
      </c>
    </row>
    <row r="26" spans="1:5" s="93" customFormat="1" ht="30" x14ac:dyDescent="0.25">
      <c r="A26" s="95" t="s">
        <v>214</v>
      </c>
      <c r="B26" s="103">
        <v>1</v>
      </c>
      <c r="C26" s="100" t="s">
        <v>14</v>
      </c>
      <c r="D26" s="115">
        <f t="shared" si="2"/>
        <v>254.67</v>
      </c>
      <c r="E26" s="102">
        <v>254.67</v>
      </c>
    </row>
    <row r="27" spans="1:5" s="93" customFormat="1" ht="30" x14ac:dyDescent="0.25">
      <c r="A27" s="95" t="s">
        <v>141</v>
      </c>
      <c r="B27" s="102">
        <v>0.27</v>
      </c>
      <c r="C27" s="100" t="s">
        <v>16</v>
      </c>
      <c r="D27" s="115">
        <f t="shared" si="2"/>
        <v>1687.2962962962961</v>
      </c>
      <c r="E27" s="102">
        <v>455.57</v>
      </c>
    </row>
    <row r="28" spans="1:5" s="93" customFormat="1" ht="15" x14ac:dyDescent="0.25">
      <c r="A28" s="95" t="s">
        <v>70</v>
      </c>
      <c r="B28" s="102">
        <v>0.14000000000000001</v>
      </c>
      <c r="C28" s="100" t="s">
        <v>71</v>
      </c>
      <c r="D28" s="115">
        <f t="shared" si="2"/>
        <v>25596.285714285714</v>
      </c>
      <c r="E28" s="102">
        <v>3583.48</v>
      </c>
    </row>
    <row r="29" spans="1:5" s="93" customFormat="1" ht="30" x14ac:dyDescent="0.25">
      <c r="A29" s="95" t="s">
        <v>56</v>
      </c>
      <c r="B29" s="104">
        <v>6.6020000000000003</v>
      </c>
      <c r="C29" s="100" t="s">
        <v>16</v>
      </c>
      <c r="D29" s="115">
        <f t="shared" si="2"/>
        <v>1678.7518933656468</v>
      </c>
      <c r="E29" s="102">
        <v>11083.12</v>
      </c>
    </row>
    <row r="30" spans="1:5" s="93" customFormat="1" ht="15" x14ac:dyDescent="0.25">
      <c r="A30" s="95" t="s">
        <v>215</v>
      </c>
      <c r="B30" s="102">
        <v>0.04</v>
      </c>
      <c r="C30" s="100" t="s">
        <v>71</v>
      </c>
      <c r="D30" s="115">
        <f t="shared" si="2"/>
        <v>25131.75</v>
      </c>
      <c r="E30" s="102">
        <v>1005.27</v>
      </c>
    </row>
    <row r="31" spans="1:5" s="93" customFormat="1" ht="30" x14ac:dyDescent="0.25">
      <c r="A31" s="95" t="s">
        <v>58</v>
      </c>
      <c r="B31" s="103">
        <v>1</v>
      </c>
      <c r="C31" s="100" t="s">
        <v>14</v>
      </c>
      <c r="D31" s="115">
        <f t="shared" si="2"/>
        <v>503.4</v>
      </c>
      <c r="E31" s="102">
        <v>503.4</v>
      </c>
    </row>
    <row r="32" spans="1:5" s="93" customFormat="1" ht="15" x14ac:dyDescent="0.25">
      <c r="A32" s="95" t="s">
        <v>88</v>
      </c>
      <c r="B32" s="102">
        <v>0.35</v>
      </c>
      <c r="C32" s="100" t="s">
        <v>15</v>
      </c>
      <c r="D32" s="115">
        <f t="shared" si="2"/>
        <v>14239.571428571431</v>
      </c>
      <c r="E32" s="102">
        <v>4983.8500000000004</v>
      </c>
    </row>
    <row r="33" spans="1:5" s="93" customFormat="1" ht="30" x14ac:dyDescent="0.25">
      <c r="A33" s="95" t="s">
        <v>59</v>
      </c>
      <c r="B33" s="103">
        <v>4</v>
      </c>
      <c r="C33" s="100" t="s">
        <v>18</v>
      </c>
      <c r="D33" s="115">
        <f t="shared" si="2"/>
        <v>217.9725</v>
      </c>
      <c r="E33" s="102">
        <v>871.89</v>
      </c>
    </row>
    <row r="34" spans="1:5" s="93" customFormat="1" ht="15" x14ac:dyDescent="0.25">
      <c r="A34" s="95" t="s">
        <v>142</v>
      </c>
      <c r="B34" s="103">
        <v>1</v>
      </c>
      <c r="C34" s="100" t="s">
        <v>14</v>
      </c>
      <c r="D34" s="115">
        <f t="shared" si="2"/>
        <v>861.91</v>
      </c>
      <c r="E34" s="102">
        <v>861.91</v>
      </c>
    </row>
    <row r="35" spans="1:5" s="93" customFormat="1" ht="15" x14ac:dyDescent="0.25">
      <c r="A35" s="95" t="s">
        <v>76</v>
      </c>
      <c r="B35" s="103">
        <v>2</v>
      </c>
      <c r="C35" s="100" t="s">
        <v>75</v>
      </c>
      <c r="D35" s="115">
        <f t="shared" si="2"/>
        <v>66.430000000000007</v>
      </c>
      <c r="E35" s="102">
        <v>132.86000000000001</v>
      </c>
    </row>
    <row r="36" spans="1:5" s="93" customFormat="1" ht="15" x14ac:dyDescent="0.25">
      <c r="A36" s="95" t="s">
        <v>115</v>
      </c>
      <c r="B36" s="103">
        <v>1</v>
      </c>
      <c r="C36" s="100" t="s">
        <v>13</v>
      </c>
      <c r="D36" s="115">
        <f t="shared" si="2"/>
        <v>5327.8</v>
      </c>
      <c r="E36" s="102">
        <v>5327.8</v>
      </c>
    </row>
    <row r="37" spans="1:5" s="93" customFormat="1" ht="30" x14ac:dyDescent="0.25">
      <c r="A37" s="95" t="s">
        <v>216</v>
      </c>
      <c r="B37" s="103">
        <v>1</v>
      </c>
      <c r="C37" s="100" t="s">
        <v>13</v>
      </c>
      <c r="D37" s="115">
        <f t="shared" si="2"/>
        <v>114.65</v>
      </c>
      <c r="E37" s="102">
        <v>114.65</v>
      </c>
    </row>
    <row r="38" spans="1:5" s="93" customFormat="1" ht="30" x14ac:dyDescent="0.25">
      <c r="A38" s="95" t="s">
        <v>217</v>
      </c>
      <c r="B38" s="102">
        <v>0.01</v>
      </c>
      <c r="C38" s="100" t="s">
        <v>116</v>
      </c>
      <c r="D38" s="115">
        <f t="shared" si="2"/>
        <v>6606</v>
      </c>
      <c r="E38" s="102">
        <v>66.06</v>
      </c>
    </row>
    <row r="39" spans="1:5" s="93" customFormat="1" ht="15" x14ac:dyDescent="0.25">
      <c r="A39" s="95" t="s">
        <v>82</v>
      </c>
      <c r="B39" s="103">
        <v>19875</v>
      </c>
      <c r="C39" s="100" t="s">
        <v>83</v>
      </c>
      <c r="D39" s="115">
        <f t="shared" si="2"/>
        <v>1.1732020125786162</v>
      </c>
      <c r="E39" s="102">
        <v>23317.39</v>
      </c>
    </row>
    <row r="40" spans="1:5" s="93" customFormat="1" ht="15" x14ac:dyDescent="0.25">
      <c r="A40" s="95" t="s">
        <v>218</v>
      </c>
      <c r="B40" s="103">
        <v>1</v>
      </c>
      <c r="C40" s="100" t="s">
        <v>13</v>
      </c>
      <c r="D40" s="115">
        <f t="shared" si="2"/>
        <v>1254.21</v>
      </c>
      <c r="E40" s="102">
        <v>1254.21</v>
      </c>
    </row>
    <row r="41" spans="1:5" s="93" customFormat="1" ht="15" x14ac:dyDescent="0.25">
      <c r="A41" s="95" t="s">
        <v>144</v>
      </c>
      <c r="B41" s="103">
        <v>1</v>
      </c>
      <c r="C41" s="100" t="s">
        <v>69</v>
      </c>
      <c r="D41" s="115">
        <f t="shared" si="2"/>
        <v>650.22</v>
      </c>
      <c r="E41" s="102">
        <v>650.22</v>
      </c>
    </row>
    <row r="42" spans="1:5" s="93" customFormat="1" ht="30" x14ac:dyDescent="0.25">
      <c r="A42" s="95" t="s">
        <v>72</v>
      </c>
      <c r="B42" s="103">
        <v>3</v>
      </c>
      <c r="C42" s="100" t="s">
        <v>69</v>
      </c>
      <c r="D42" s="115">
        <f t="shared" si="2"/>
        <v>141.09333333333333</v>
      </c>
      <c r="E42" s="102">
        <v>423.28</v>
      </c>
    </row>
    <row r="43" spans="1:5" s="93" customFormat="1" ht="30" x14ac:dyDescent="0.25">
      <c r="A43" s="95" t="s">
        <v>145</v>
      </c>
      <c r="B43" s="103">
        <v>1</v>
      </c>
      <c r="C43" s="100" t="s">
        <v>69</v>
      </c>
      <c r="D43" s="115">
        <f t="shared" si="2"/>
        <v>111.11</v>
      </c>
      <c r="E43" s="102">
        <v>111.11</v>
      </c>
    </row>
    <row r="44" spans="1:5" s="93" customFormat="1" ht="15" x14ac:dyDescent="0.25">
      <c r="A44" s="95" t="s">
        <v>219</v>
      </c>
      <c r="B44" s="103">
        <v>1</v>
      </c>
      <c r="C44" s="100" t="s">
        <v>13</v>
      </c>
      <c r="D44" s="115">
        <f t="shared" si="2"/>
        <v>174.06</v>
      </c>
      <c r="E44" s="102">
        <v>174.06</v>
      </c>
    </row>
    <row r="45" spans="1:5" s="93" customFormat="1" ht="30" x14ac:dyDescent="0.25">
      <c r="A45" s="95" t="s">
        <v>220</v>
      </c>
      <c r="B45" s="103">
        <v>1</v>
      </c>
      <c r="C45" s="100" t="s">
        <v>13</v>
      </c>
      <c r="D45" s="115">
        <f t="shared" si="2"/>
        <v>243.8</v>
      </c>
      <c r="E45" s="102">
        <v>243.8</v>
      </c>
    </row>
    <row r="46" spans="1:5" s="93" customFormat="1" ht="15" x14ac:dyDescent="0.25">
      <c r="A46" s="95" t="s">
        <v>117</v>
      </c>
      <c r="B46" s="103">
        <v>2</v>
      </c>
      <c r="C46" s="100" t="s">
        <v>118</v>
      </c>
      <c r="D46" s="115">
        <f t="shared" si="2"/>
        <v>253.14</v>
      </c>
      <c r="E46" s="102">
        <v>506.28</v>
      </c>
    </row>
    <row r="47" spans="1:5" s="93" customFormat="1" ht="15" x14ac:dyDescent="0.25">
      <c r="A47" s="95" t="s">
        <v>62</v>
      </c>
      <c r="B47" s="103">
        <v>44</v>
      </c>
      <c r="C47" s="100" t="s">
        <v>19</v>
      </c>
      <c r="D47" s="115">
        <f t="shared" si="2"/>
        <v>254.86818181818182</v>
      </c>
      <c r="E47" s="102">
        <v>11214.2</v>
      </c>
    </row>
    <row r="48" spans="1:5" s="93" customFormat="1" ht="15" x14ac:dyDescent="0.25">
      <c r="A48" s="95" t="s">
        <v>147</v>
      </c>
      <c r="B48" s="103">
        <v>2</v>
      </c>
      <c r="C48" s="100" t="s">
        <v>148</v>
      </c>
      <c r="D48" s="115">
        <f t="shared" si="2"/>
        <v>251.7</v>
      </c>
      <c r="E48" s="102">
        <v>503.4</v>
      </c>
    </row>
    <row r="49" spans="1:5" s="93" customFormat="1" ht="30" x14ac:dyDescent="0.25">
      <c r="A49" s="95" t="s">
        <v>221</v>
      </c>
      <c r="B49" s="103">
        <v>1</v>
      </c>
      <c r="C49" s="100" t="s">
        <v>103</v>
      </c>
      <c r="D49" s="115">
        <f t="shared" si="2"/>
        <v>118.96</v>
      </c>
      <c r="E49" s="102">
        <v>118.96</v>
      </c>
    </row>
    <row r="50" spans="1:5" s="94" customFormat="1" ht="15" x14ac:dyDescent="0.2">
      <c r="A50" s="28" t="s">
        <v>39</v>
      </c>
      <c r="B50" s="112"/>
      <c r="C50" s="112"/>
      <c r="D50" s="115"/>
      <c r="E50" s="112"/>
    </row>
    <row r="51" spans="1:5" s="93" customFormat="1" ht="30" x14ac:dyDescent="0.25">
      <c r="A51" s="95" t="s">
        <v>222</v>
      </c>
      <c r="B51" s="104">
        <v>1.6E-2</v>
      </c>
      <c r="C51" s="100" t="s">
        <v>223</v>
      </c>
      <c r="D51" s="115">
        <f t="shared" si="2"/>
        <v>19701.25</v>
      </c>
      <c r="E51" s="102">
        <v>315.22000000000003</v>
      </c>
    </row>
    <row r="52" spans="1:5" s="93" customFormat="1" ht="15" x14ac:dyDescent="0.25">
      <c r="A52" s="95" t="s">
        <v>224</v>
      </c>
      <c r="B52" s="104">
        <v>2.5000000000000001E-2</v>
      </c>
      <c r="C52" s="100" t="s">
        <v>223</v>
      </c>
      <c r="D52" s="115">
        <f t="shared" si="2"/>
        <v>1919.6</v>
      </c>
      <c r="E52" s="102">
        <v>47.99</v>
      </c>
    </row>
    <row r="53" spans="1:5" s="93" customFormat="1" ht="30" x14ac:dyDescent="0.25">
      <c r="A53" s="95" t="s">
        <v>225</v>
      </c>
      <c r="B53" s="105">
        <v>0.3</v>
      </c>
      <c r="C53" s="100" t="s">
        <v>120</v>
      </c>
      <c r="D53" s="115">
        <f t="shared" si="2"/>
        <v>1926.0666666666668</v>
      </c>
      <c r="E53" s="102">
        <v>577.82000000000005</v>
      </c>
    </row>
    <row r="54" spans="1:5" s="93" customFormat="1" ht="15" x14ac:dyDescent="0.25">
      <c r="A54" s="95" t="s">
        <v>226</v>
      </c>
      <c r="B54" s="102">
        <v>0.01</v>
      </c>
      <c r="C54" s="100" t="s">
        <v>71</v>
      </c>
      <c r="D54" s="115">
        <f t="shared" si="2"/>
        <v>24370</v>
      </c>
      <c r="E54" s="102">
        <v>243.7</v>
      </c>
    </row>
    <row r="55" spans="1:5" s="93" customFormat="1" ht="30" x14ac:dyDescent="0.25">
      <c r="A55" s="95" t="s">
        <v>123</v>
      </c>
      <c r="B55" s="104">
        <v>2.3610000000000002</v>
      </c>
      <c r="C55" s="100" t="s">
        <v>16</v>
      </c>
      <c r="D55" s="115">
        <f t="shared" si="2"/>
        <v>1651.2918254976703</v>
      </c>
      <c r="E55" s="102">
        <v>3898.7</v>
      </c>
    </row>
    <row r="56" spans="1:5" s="93" customFormat="1" ht="15" x14ac:dyDescent="0.25">
      <c r="A56" s="95" t="s">
        <v>227</v>
      </c>
      <c r="B56" s="105">
        <v>4.5</v>
      </c>
      <c r="C56" s="100" t="s">
        <v>80</v>
      </c>
      <c r="D56" s="115">
        <f t="shared" si="2"/>
        <v>82.771111111111111</v>
      </c>
      <c r="E56" s="102">
        <v>372.47</v>
      </c>
    </row>
    <row r="57" spans="1:5" s="93" customFormat="1" ht="15" x14ac:dyDescent="0.25">
      <c r="A57" s="95" t="s">
        <v>136</v>
      </c>
      <c r="B57" s="103">
        <v>75</v>
      </c>
      <c r="C57" s="100" t="s">
        <v>80</v>
      </c>
      <c r="D57" s="115">
        <f t="shared" si="2"/>
        <v>47.073333333333331</v>
      </c>
      <c r="E57" s="102">
        <v>3530.5</v>
      </c>
    </row>
    <row r="58" spans="1:5" s="93" customFormat="1" ht="30" x14ac:dyDescent="0.25">
      <c r="A58" s="95" t="s">
        <v>228</v>
      </c>
      <c r="B58" s="100" t="s">
        <v>20</v>
      </c>
      <c r="C58" s="100" t="s">
        <v>12</v>
      </c>
      <c r="D58" s="115">
        <f>E58</f>
        <v>17697.91</v>
      </c>
      <c r="E58" s="102">
        <v>17697.91</v>
      </c>
    </row>
    <row r="59" spans="1:5" s="93" customFormat="1" ht="15" x14ac:dyDescent="0.25">
      <c r="A59" s="95" t="s">
        <v>229</v>
      </c>
      <c r="B59" s="102">
        <v>0.05</v>
      </c>
      <c r="C59" s="100" t="s">
        <v>16</v>
      </c>
      <c r="D59" s="115">
        <f t="shared" si="2"/>
        <v>1708.6000000000001</v>
      </c>
      <c r="E59" s="102">
        <v>85.43</v>
      </c>
    </row>
    <row r="60" spans="1:5" s="93" customFormat="1" ht="15" x14ac:dyDescent="0.25">
      <c r="A60" s="95" t="s">
        <v>230</v>
      </c>
      <c r="B60" s="104">
        <v>5.0000000000000001E-3</v>
      </c>
      <c r="C60" s="100" t="s">
        <v>15</v>
      </c>
      <c r="D60" s="115">
        <f t="shared" si="2"/>
        <v>10262</v>
      </c>
      <c r="E60" s="102">
        <v>51.31</v>
      </c>
    </row>
    <row r="61" spans="1:5" s="93" customFormat="1" ht="15" x14ac:dyDescent="0.25">
      <c r="A61" s="95" t="s">
        <v>126</v>
      </c>
      <c r="B61" s="102">
        <v>0.01</v>
      </c>
      <c r="C61" s="100" t="s">
        <v>116</v>
      </c>
      <c r="D61" s="115">
        <f t="shared" si="2"/>
        <v>28881</v>
      </c>
      <c r="E61" s="102">
        <v>288.81</v>
      </c>
    </row>
    <row r="62" spans="1:5" s="93" customFormat="1" ht="15" x14ac:dyDescent="0.25">
      <c r="A62" s="95" t="s">
        <v>127</v>
      </c>
      <c r="B62" s="102">
        <v>0.04</v>
      </c>
      <c r="C62" s="100" t="s">
        <v>116</v>
      </c>
      <c r="D62" s="115">
        <f t="shared" si="2"/>
        <v>31303.75</v>
      </c>
      <c r="E62" s="102">
        <v>1252.1500000000001</v>
      </c>
    </row>
    <row r="63" spans="1:5" s="93" customFormat="1" ht="15" x14ac:dyDescent="0.25">
      <c r="A63" s="95" t="s">
        <v>231</v>
      </c>
      <c r="B63" s="102">
        <v>0.01</v>
      </c>
      <c r="C63" s="100" t="s">
        <v>116</v>
      </c>
      <c r="D63" s="115">
        <f t="shared" si="2"/>
        <v>33971</v>
      </c>
      <c r="E63" s="102">
        <v>339.71</v>
      </c>
    </row>
    <row r="64" spans="1:5" s="93" customFormat="1" ht="15" x14ac:dyDescent="0.25">
      <c r="A64" s="95" t="s">
        <v>232</v>
      </c>
      <c r="B64" s="102">
        <v>0.05</v>
      </c>
      <c r="C64" s="100" t="s">
        <v>17</v>
      </c>
      <c r="D64" s="115">
        <f t="shared" si="2"/>
        <v>18474.399999999998</v>
      </c>
      <c r="E64" s="102">
        <v>923.72</v>
      </c>
    </row>
    <row r="65" spans="1:5" s="93" customFormat="1" ht="30" x14ac:dyDescent="0.25">
      <c r="A65" s="95" t="s">
        <v>104</v>
      </c>
      <c r="B65" s="104">
        <v>3.0000000000000001E-3</v>
      </c>
      <c r="C65" s="100" t="s">
        <v>105</v>
      </c>
      <c r="D65" s="115">
        <f t="shared" si="2"/>
        <v>196496.66666666666</v>
      </c>
      <c r="E65" s="102">
        <v>589.49</v>
      </c>
    </row>
    <row r="66" spans="1:5" s="93" customFormat="1" ht="15" x14ac:dyDescent="0.25">
      <c r="A66" s="95" t="s">
        <v>233</v>
      </c>
      <c r="B66" s="104">
        <v>1.7999999999999999E-2</v>
      </c>
      <c r="C66" s="100" t="s">
        <v>105</v>
      </c>
      <c r="D66" s="115">
        <f t="shared" si="2"/>
        <v>13941.111111111111</v>
      </c>
      <c r="E66" s="102">
        <v>250.94</v>
      </c>
    </row>
    <row r="67" spans="1:5" s="93" customFormat="1" ht="30" x14ac:dyDescent="0.25">
      <c r="A67" s="95" t="s">
        <v>128</v>
      </c>
      <c r="B67" s="102">
        <v>0.04</v>
      </c>
      <c r="C67" s="100" t="s">
        <v>17</v>
      </c>
      <c r="D67" s="115">
        <f t="shared" si="2"/>
        <v>43509</v>
      </c>
      <c r="E67" s="102">
        <v>1740.36</v>
      </c>
    </row>
    <row r="68" spans="1:5" s="94" customFormat="1" ht="15" x14ac:dyDescent="0.2">
      <c r="A68" s="28" t="s">
        <v>90</v>
      </c>
      <c r="B68" s="112"/>
      <c r="C68" s="112"/>
      <c r="D68" s="115"/>
      <c r="E68" s="112"/>
    </row>
    <row r="69" spans="1:5" s="93" customFormat="1" ht="15" x14ac:dyDescent="0.25">
      <c r="A69" s="95" t="s">
        <v>92</v>
      </c>
      <c r="B69" s="100" t="s">
        <v>260</v>
      </c>
      <c r="C69" s="100" t="s">
        <v>11</v>
      </c>
      <c r="D69" s="115">
        <f>E69</f>
        <v>21600</v>
      </c>
      <c r="E69" s="102">
        <v>21600</v>
      </c>
    </row>
    <row r="70" spans="1:5" s="93" customFormat="1" ht="28.5" x14ac:dyDescent="0.25">
      <c r="A70" s="28" t="s">
        <v>113</v>
      </c>
      <c r="B70" s="113"/>
      <c r="C70" s="113"/>
      <c r="D70" s="115"/>
      <c r="E70" s="113"/>
    </row>
    <row r="71" spans="1:5" s="93" customFormat="1" ht="15" x14ac:dyDescent="0.25">
      <c r="A71" s="95" t="s">
        <v>129</v>
      </c>
      <c r="B71" s="100" t="s">
        <v>22</v>
      </c>
      <c r="C71" s="100" t="s">
        <v>11</v>
      </c>
      <c r="D71" s="115">
        <f>E71</f>
        <v>2400</v>
      </c>
      <c r="E71" s="102">
        <v>2400</v>
      </c>
    </row>
    <row r="72" spans="1:5" s="94" customFormat="1" ht="15" x14ac:dyDescent="0.2">
      <c r="A72" s="28" t="s">
        <v>40</v>
      </c>
      <c r="B72" s="112"/>
      <c r="C72" s="112"/>
      <c r="D72" s="115"/>
      <c r="E72" s="112"/>
    </row>
    <row r="73" spans="1:5" s="93" customFormat="1" ht="30" x14ac:dyDescent="0.25">
      <c r="A73" s="95" t="s">
        <v>137</v>
      </c>
      <c r="B73" s="104">
        <v>0.22700000000000001</v>
      </c>
      <c r="C73" s="100" t="s">
        <v>138</v>
      </c>
      <c r="D73" s="115">
        <f t="shared" si="2"/>
        <v>21036.828193832596</v>
      </c>
      <c r="E73" s="102">
        <v>4775.3599999999997</v>
      </c>
    </row>
    <row r="74" spans="1:5" s="93" customFormat="1" ht="15" x14ac:dyDescent="0.25">
      <c r="A74" s="95" t="s">
        <v>234</v>
      </c>
      <c r="B74" s="102">
        <v>0.01</v>
      </c>
      <c r="C74" s="100" t="s">
        <v>235</v>
      </c>
      <c r="D74" s="115">
        <f t="shared" si="2"/>
        <v>25297</v>
      </c>
      <c r="E74" s="102">
        <v>252.97</v>
      </c>
    </row>
    <row r="75" spans="1:5" s="93" customFormat="1" ht="15" x14ac:dyDescent="0.25">
      <c r="A75" s="95" t="s">
        <v>236</v>
      </c>
      <c r="B75" s="103">
        <v>4</v>
      </c>
      <c r="C75" s="100" t="s">
        <v>13</v>
      </c>
      <c r="D75" s="115">
        <f t="shared" si="2"/>
        <v>997.255</v>
      </c>
      <c r="E75" s="102">
        <v>3989.02</v>
      </c>
    </row>
    <row r="76" spans="1:5" s="93" customFormat="1" ht="30" x14ac:dyDescent="0.25">
      <c r="A76" s="95" t="s">
        <v>237</v>
      </c>
      <c r="B76" s="103">
        <v>1</v>
      </c>
      <c r="C76" s="100" t="s">
        <v>13</v>
      </c>
      <c r="D76" s="115">
        <f t="shared" si="2"/>
        <v>342.61</v>
      </c>
      <c r="E76" s="102">
        <v>342.61</v>
      </c>
    </row>
    <row r="77" spans="1:5" s="93" customFormat="1" ht="30" x14ac:dyDescent="0.25">
      <c r="A77" s="95" t="s">
        <v>238</v>
      </c>
      <c r="B77" s="103">
        <v>2</v>
      </c>
      <c r="C77" s="100" t="s">
        <v>69</v>
      </c>
      <c r="D77" s="115">
        <f t="shared" si="2"/>
        <v>168.84</v>
      </c>
      <c r="E77" s="102">
        <v>337.68</v>
      </c>
    </row>
    <row r="78" spans="1:5" s="93" customFormat="1" ht="15" x14ac:dyDescent="0.25">
      <c r="A78" s="95" t="s">
        <v>239</v>
      </c>
      <c r="B78" s="103">
        <v>1</v>
      </c>
      <c r="C78" s="100" t="s">
        <v>13</v>
      </c>
      <c r="D78" s="115">
        <f t="shared" si="2"/>
        <v>863.17</v>
      </c>
      <c r="E78" s="102">
        <v>863.17</v>
      </c>
    </row>
    <row r="79" spans="1:5" s="93" customFormat="1" ht="30" x14ac:dyDescent="0.25">
      <c r="A79" s="95" t="s">
        <v>240</v>
      </c>
      <c r="B79" s="102">
        <v>0.03</v>
      </c>
      <c r="C79" s="100" t="s">
        <v>15</v>
      </c>
      <c r="D79" s="115">
        <f t="shared" si="2"/>
        <v>52766.666666666672</v>
      </c>
      <c r="E79" s="102">
        <v>1583</v>
      </c>
    </row>
    <row r="80" spans="1:5" s="93" customFormat="1" ht="30" x14ac:dyDescent="0.25">
      <c r="A80" s="95" t="s">
        <v>241</v>
      </c>
      <c r="B80" s="102">
        <v>0.01</v>
      </c>
      <c r="C80" s="100" t="s">
        <v>17</v>
      </c>
      <c r="D80" s="115">
        <f t="shared" si="2"/>
        <v>53840.999999999993</v>
      </c>
      <c r="E80" s="102">
        <v>538.41</v>
      </c>
    </row>
    <row r="81" spans="1:5" s="94" customFormat="1" ht="28.5" x14ac:dyDescent="0.2">
      <c r="A81" s="28" t="s">
        <v>84</v>
      </c>
      <c r="B81" s="112"/>
      <c r="C81" s="112"/>
      <c r="D81" s="115"/>
      <c r="E81" s="112"/>
    </row>
    <row r="82" spans="1:5" s="93" customFormat="1" ht="15" x14ac:dyDescent="0.25">
      <c r="A82" s="95" t="s">
        <v>242</v>
      </c>
      <c r="B82" s="102">
        <v>0.01</v>
      </c>
      <c r="C82" s="100" t="s">
        <v>17</v>
      </c>
      <c r="D82" s="115">
        <f t="shared" si="2"/>
        <v>46354</v>
      </c>
      <c r="E82" s="102">
        <v>463.54</v>
      </c>
    </row>
    <row r="83" spans="1:5" s="93" customFormat="1" ht="15" x14ac:dyDescent="0.25">
      <c r="A83" s="95" t="s">
        <v>243</v>
      </c>
      <c r="B83" s="102">
        <v>0.01</v>
      </c>
      <c r="C83" s="100" t="s">
        <v>17</v>
      </c>
      <c r="D83" s="115">
        <f t="shared" si="2"/>
        <v>9919</v>
      </c>
      <c r="E83" s="102">
        <v>99.19</v>
      </c>
    </row>
    <row r="84" spans="1:5" s="93" customFormat="1" ht="15" x14ac:dyDescent="0.25">
      <c r="A84" s="95" t="s">
        <v>244</v>
      </c>
      <c r="B84" s="102">
        <v>0.01</v>
      </c>
      <c r="C84" s="100" t="s">
        <v>17</v>
      </c>
      <c r="D84" s="115">
        <f t="shared" si="2"/>
        <v>18778</v>
      </c>
      <c r="E84" s="102">
        <v>187.78</v>
      </c>
    </row>
    <row r="85" spans="1:5" s="93" customFormat="1" ht="30" x14ac:dyDescent="0.25">
      <c r="A85" s="95" t="s">
        <v>245</v>
      </c>
      <c r="B85" s="102">
        <v>0.04</v>
      </c>
      <c r="C85" s="100" t="s">
        <v>15</v>
      </c>
      <c r="D85" s="115">
        <f t="shared" ref="D85:D97" si="3">E85/B85</f>
        <v>46516.5</v>
      </c>
      <c r="E85" s="102">
        <v>1860.66</v>
      </c>
    </row>
    <row r="86" spans="1:5" s="93" customFormat="1" ht="15" x14ac:dyDescent="0.25">
      <c r="A86" s="95" t="s">
        <v>246</v>
      </c>
      <c r="B86" s="104">
        <v>1.7999999999999999E-2</v>
      </c>
      <c r="C86" s="100" t="s">
        <v>105</v>
      </c>
      <c r="D86" s="115">
        <f t="shared" si="3"/>
        <v>18590</v>
      </c>
      <c r="E86" s="102">
        <v>334.62</v>
      </c>
    </row>
    <row r="87" spans="1:5" s="93" customFormat="1" ht="15" x14ac:dyDescent="0.25">
      <c r="A87" s="95" t="s">
        <v>89</v>
      </c>
      <c r="B87" s="102">
        <v>0.28000000000000003</v>
      </c>
      <c r="C87" s="100" t="s">
        <v>17</v>
      </c>
      <c r="D87" s="115">
        <f t="shared" si="3"/>
        <v>3705.4999999999995</v>
      </c>
      <c r="E87" s="102">
        <v>1037.54</v>
      </c>
    </row>
    <row r="88" spans="1:5" s="93" customFormat="1" ht="30" x14ac:dyDescent="0.25">
      <c r="A88" s="95" t="s">
        <v>247</v>
      </c>
      <c r="B88" s="103">
        <v>2</v>
      </c>
      <c r="C88" s="100" t="s">
        <v>13</v>
      </c>
      <c r="D88" s="115">
        <f t="shared" si="3"/>
        <v>369.35</v>
      </c>
      <c r="E88" s="102">
        <v>738.7</v>
      </c>
    </row>
    <row r="89" spans="1:5" s="93" customFormat="1" ht="30" x14ac:dyDescent="0.25">
      <c r="A89" s="95" t="s">
        <v>248</v>
      </c>
      <c r="B89" s="105">
        <v>1.6</v>
      </c>
      <c r="C89" s="100" t="s">
        <v>12</v>
      </c>
      <c r="D89" s="115">
        <f t="shared" si="3"/>
        <v>363.47499999999997</v>
      </c>
      <c r="E89" s="102">
        <v>581.55999999999995</v>
      </c>
    </row>
    <row r="90" spans="1:5" s="93" customFormat="1" ht="30" x14ac:dyDescent="0.25">
      <c r="A90" s="95" t="s">
        <v>249</v>
      </c>
      <c r="B90" s="103">
        <v>1</v>
      </c>
      <c r="C90" s="100" t="s">
        <v>13</v>
      </c>
      <c r="D90" s="115">
        <f t="shared" si="3"/>
        <v>367.21</v>
      </c>
      <c r="E90" s="102">
        <v>367.21</v>
      </c>
    </row>
    <row r="91" spans="1:5" s="93" customFormat="1" ht="15" x14ac:dyDescent="0.25">
      <c r="A91" s="95" t="s">
        <v>250</v>
      </c>
      <c r="B91" s="103">
        <v>3</v>
      </c>
      <c r="C91" s="100" t="s">
        <v>13</v>
      </c>
      <c r="D91" s="115">
        <f t="shared" si="3"/>
        <v>351.19666666666666</v>
      </c>
      <c r="E91" s="102">
        <v>1053.5899999999999</v>
      </c>
    </row>
    <row r="92" spans="1:5" s="93" customFormat="1" ht="15" x14ac:dyDescent="0.25">
      <c r="A92" s="95" t="s">
        <v>132</v>
      </c>
      <c r="B92" s="102">
        <v>0.04</v>
      </c>
      <c r="C92" s="100" t="s">
        <v>133</v>
      </c>
      <c r="D92" s="115">
        <f t="shared" si="3"/>
        <v>13555</v>
      </c>
      <c r="E92" s="102">
        <v>542.20000000000005</v>
      </c>
    </row>
    <row r="93" spans="1:5" s="93" customFormat="1" ht="15" x14ac:dyDescent="0.25">
      <c r="A93" s="95" t="s">
        <v>251</v>
      </c>
      <c r="B93" s="102">
        <v>0.06</v>
      </c>
      <c r="C93" s="100" t="s">
        <v>116</v>
      </c>
      <c r="D93" s="115">
        <f t="shared" si="3"/>
        <v>69172.166666666672</v>
      </c>
      <c r="E93" s="102">
        <v>4150.33</v>
      </c>
    </row>
    <row r="94" spans="1:5" s="93" customFormat="1" ht="30" x14ac:dyDescent="0.25">
      <c r="A94" s="95" t="s">
        <v>252</v>
      </c>
      <c r="B94" s="104">
        <v>1.0999999999999999E-2</v>
      </c>
      <c r="C94" s="100" t="s">
        <v>15</v>
      </c>
      <c r="D94" s="115">
        <f t="shared" si="3"/>
        <v>48830</v>
      </c>
      <c r="E94" s="102">
        <v>537.13</v>
      </c>
    </row>
    <row r="95" spans="1:5" s="93" customFormat="1" ht="30" x14ac:dyDescent="0.25">
      <c r="A95" s="95" t="s">
        <v>253</v>
      </c>
      <c r="B95" s="103">
        <v>8</v>
      </c>
      <c r="C95" s="100" t="s">
        <v>13</v>
      </c>
      <c r="D95" s="115">
        <f t="shared" si="3"/>
        <v>2086.2975000000001</v>
      </c>
      <c r="E95" s="102">
        <v>16690.38</v>
      </c>
    </row>
    <row r="96" spans="1:5" s="93" customFormat="1" ht="15" x14ac:dyDescent="0.25">
      <c r="A96" s="95" t="s">
        <v>254</v>
      </c>
      <c r="B96" s="102">
        <v>7.0000000000000007E-2</v>
      </c>
      <c r="C96" s="100" t="s">
        <v>17</v>
      </c>
      <c r="D96" s="115">
        <f t="shared" si="3"/>
        <v>58415.571428571428</v>
      </c>
      <c r="E96" s="102">
        <v>4089.09</v>
      </c>
    </row>
    <row r="97" spans="1:5" s="93" customFormat="1" ht="30" x14ac:dyDescent="0.25">
      <c r="A97" s="95" t="s">
        <v>255</v>
      </c>
      <c r="B97" s="103">
        <v>5</v>
      </c>
      <c r="C97" s="100" t="s">
        <v>256</v>
      </c>
      <c r="D97" s="115">
        <f t="shared" si="3"/>
        <v>5200.8339999999998</v>
      </c>
      <c r="E97" s="102">
        <v>26004.17</v>
      </c>
    </row>
    <row r="98" spans="1:5" s="94" customFormat="1" ht="14.25" x14ac:dyDescent="0.2">
      <c r="A98" s="28" t="s">
        <v>41</v>
      </c>
      <c r="B98" s="112"/>
      <c r="C98" s="112"/>
      <c r="D98" s="112"/>
      <c r="E98" s="112"/>
    </row>
    <row r="99" spans="1:5" s="93" customFormat="1" ht="15" x14ac:dyDescent="0.25">
      <c r="A99" s="95" t="s">
        <v>64</v>
      </c>
      <c r="B99" s="100" t="s">
        <v>22</v>
      </c>
      <c r="C99" s="100" t="s">
        <v>11</v>
      </c>
      <c r="D99" s="102">
        <f>E99</f>
        <v>8900</v>
      </c>
      <c r="E99" s="102">
        <v>8900</v>
      </c>
    </row>
    <row r="100" spans="1:5" s="94" customFormat="1" ht="15" x14ac:dyDescent="0.2">
      <c r="A100" s="28" t="s">
        <v>86</v>
      </c>
      <c r="B100" s="112"/>
      <c r="C100" s="112"/>
      <c r="D100" s="102"/>
      <c r="E100" s="112"/>
    </row>
    <row r="101" spans="1:5" s="93" customFormat="1" ht="15" x14ac:dyDescent="0.25">
      <c r="A101" s="95" t="s">
        <v>87</v>
      </c>
      <c r="B101" s="100" t="s">
        <v>261</v>
      </c>
      <c r="C101" s="100" t="s">
        <v>12</v>
      </c>
      <c r="D101" s="102">
        <f t="shared" ref="D101:D106" si="4">E101</f>
        <v>107220.89</v>
      </c>
      <c r="E101" s="102">
        <v>107220.89</v>
      </c>
    </row>
    <row r="102" spans="1:5" s="94" customFormat="1" ht="15" x14ac:dyDescent="0.2">
      <c r="A102" s="28" t="s">
        <v>9</v>
      </c>
      <c r="B102" s="112"/>
      <c r="C102" s="112"/>
      <c r="D102" s="102"/>
      <c r="E102" s="112"/>
    </row>
    <row r="103" spans="1:5" s="93" customFormat="1" ht="15" x14ac:dyDescent="0.25">
      <c r="A103" s="95" t="s">
        <v>65</v>
      </c>
      <c r="B103" s="100" t="s">
        <v>261</v>
      </c>
      <c r="C103" s="100" t="s">
        <v>12</v>
      </c>
      <c r="D103" s="102">
        <f t="shared" si="4"/>
        <v>137415.28</v>
      </c>
      <c r="E103" s="102">
        <v>137415.28</v>
      </c>
    </row>
    <row r="104" spans="1:5" s="93" customFormat="1" ht="30" x14ac:dyDescent="0.25">
      <c r="A104" s="95" t="s">
        <v>257</v>
      </c>
      <c r="B104" s="100" t="s">
        <v>22</v>
      </c>
      <c r="C104" s="100" t="s">
        <v>11</v>
      </c>
      <c r="D104" s="102">
        <f t="shared" si="4"/>
        <v>4602.29</v>
      </c>
      <c r="E104" s="102">
        <v>4602.29</v>
      </c>
    </row>
    <row r="105" spans="1:5" s="94" customFormat="1" ht="15" x14ac:dyDescent="0.2">
      <c r="A105" s="28" t="s">
        <v>258</v>
      </c>
      <c r="B105" s="112"/>
      <c r="C105" s="112"/>
      <c r="D105" s="102"/>
      <c r="E105" s="112"/>
    </row>
    <row r="106" spans="1:5" s="93" customFormat="1" ht="15" x14ac:dyDescent="0.25">
      <c r="A106" s="95" t="s">
        <v>259</v>
      </c>
      <c r="B106" s="100" t="s">
        <v>22</v>
      </c>
      <c r="C106" s="100" t="s">
        <v>12</v>
      </c>
      <c r="D106" s="102">
        <f t="shared" si="4"/>
        <v>4826.72</v>
      </c>
      <c r="E106" s="102">
        <v>4826.72</v>
      </c>
    </row>
    <row r="107" spans="1:5" ht="14.25" x14ac:dyDescent="0.2">
      <c r="A107" s="96" t="s">
        <v>10</v>
      </c>
      <c r="B107" s="97"/>
      <c r="C107" s="97"/>
      <c r="D107" s="98"/>
      <c r="E107" s="98"/>
    </row>
    <row r="108" spans="1:5" ht="15" x14ac:dyDescent="0.2">
      <c r="A108" s="99" t="s">
        <v>66</v>
      </c>
      <c r="B108" s="100" t="s">
        <v>21</v>
      </c>
      <c r="C108" s="100" t="s">
        <v>11</v>
      </c>
      <c r="D108" s="101">
        <f>E108</f>
        <v>66983.088000000003</v>
      </c>
      <c r="E108" s="101">
        <f>SUM(E7:E106)*10%</f>
        <v>66983.088000000003</v>
      </c>
    </row>
    <row r="109" spans="1:5" ht="14.25" customHeight="1" x14ac:dyDescent="0.2">
      <c r="A109" s="25" t="s">
        <v>24</v>
      </c>
      <c r="B109" s="112" t="s">
        <v>20</v>
      </c>
      <c r="C109" s="26"/>
      <c r="D109" s="114"/>
      <c r="E109" s="27">
        <f>SUM(E7:E108)</f>
        <v>736813.96799999999</v>
      </c>
    </row>
    <row r="110" spans="1:5" ht="15" customHeight="1" x14ac:dyDescent="0.2">
      <c r="D110" s="106"/>
    </row>
    <row r="111" spans="1:5" ht="15" customHeight="1" x14ac:dyDescent="0.2">
      <c r="A111" s="238" t="s">
        <v>267</v>
      </c>
      <c r="B111" s="238"/>
      <c r="C111" s="238"/>
      <c r="D111" s="238"/>
      <c r="E111" s="238"/>
    </row>
    <row r="112" spans="1:5" ht="15" customHeight="1" x14ac:dyDescent="0.2">
      <c r="A112" s="238"/>
      <c r="B112" s="238"/>
      <c r="C112" s="238"/>
      <c r="D112" s="238"/>
      <c r="E112" s="238"/>
    </row>
    <row r="113" spans="1:5" ht="15" customHeight="1" x14ac:dyDescent="0.2">
      <c r="A113" s="239" t="s">
        <v>31</v>
      </c>
      <c r="B113" s="239"/>
      <c r="C113" s="239"/>
      <c r="D113" s="239"/>
      <c r="E113" s="239"/>
    </row>
    <row r="114" spans="1:5" ht="15" customHeight="1" x14ac:dyDescent="0.2">
      <c r="A114" s="239" t="s">
        <v>32</v>
      </c>
      <c r="B114" s="239"/>
      <c r="C114" s="239"/>
      <c r="D114" s="239"/>
      <c r="E114" s="239"/>
    </row>
    <row r="115" spans="1:5" ht="15" customHeight="1" x14ac:dyDescent="0.2">
      <c r="A115" s="240" t="s">
        <v>265</v>
      </c>
      <c r="B115" s="240"/>
      <c r="C115" s="240"/>
      <c r="D115" s="240"/>
      <c r="E115" s="240"/>
    </row>
    <row r="116" spans="1:5" ht="15" customHeight="1" x14ac:dyDescent="0.2">
      <c r="A116" s="240"/>
      <c r="B116" s="240"/>
      <c r="C116" s="240"/>
      <c r="D116" s="240"/>
      <c r="E116" s="240"/>
    </row>
    <row r="117" spans="1:5" ht="15" customHeight="1" x14ac:dyDescent="0.2">
      <c r="A117" s="241"/>
      <c r="B117" s="241"/>
      <c r="C117" s="241"/>
      <c r="D117" s="241"/>
      <c r="E117" s="241"/>
    </row>
    <row r="118" spans="1:5" ht="15" x14ac:dyDescent="0.2">
      <c r="A118" s="14"/>
      <c r="B118" s="108"/>
      <c r="C118" s="108"/>
      <c r="D118" s="107"/>
      <c r="E118" s="108"/>
    </row>
    <row r="119" spans="1:5" ht="15" customHeight="1" x14ac:dyDescent="0.2">
      <c r="A119" s="6" t="s">
        <v>25</v>
      </c>
      <c r="B119" s="92"/>
      <c r="C119" s="92"/>
      <c r="D119" s="59"/>
      <c r="E119" s="92"/>
    </row>
    <row r="120" spans="1:5" ht="15" x14ac:dyDescent="0.2">
      <c r="A120" s="6"/>
      <c r="B120" s="92"/>
      <c r="C120" s="92" t="s">
        <v>20</v>
      </c>
      <c r="D120" s="59" t="s">
        <v>20</v>
      </c>
      <c r="E120" s="92"/>
    </row>
    <row r="121" spans="1:5" ht="15" customHeight="1" x14ac:dyDescent="0.2">
      <c r="A121" s="205" t="s">
        <v>266</v>
      </c>
      <c r="B121" s="205"/>
      <c r="C121" s="209" t="s">
        <v>29</v>
      </c>
      <c r="D121" s="209"/>
      <c r="E121" s="92"/>
    </row>
    <row r="122" spans="1:5" ht="15" customHeight="1" x14ac:dyDescent="0.2">
      <c r="A122" s="209" t="s">
        <v>49</v>
      </c>
      <c r="B122" s="209"/>
      <c r="C122" s="209" t="s">
        <v>26</v>
      </c>
      <c r="D122" s="209"/>
      <c r="E122" s="92"/>
    </row>
    <row r="123" spans="1:5" ht="15" customHeight="1" x14ac:dyDescent="0.2">
      <c r="A123" s="6"/>
      <c r="B123" s="92"/>
      <c r="C123" s="92"/>
      <c r="D123" s="59"/>
      <c r="E123" s="92"/>
    </row>
    <row r="124" spans="1:5" ht="15" customHeight="1" x14ac:dyDescent="0.2">
      <c r="A124" s="205" t="s">
        <v>28</v>
      </c>
      <c r="B124" s="205"/>
      <c r="C124" s="209" t="s">
        <v>29</v>
      </c>
      <c r="D124" s="209"/>
      <c r="E124" s="92"/>
    </row>
    <row r="125" spans="1:5" ht="15" x14ac:dyDescent="0.2">
      <c r="A125" s="15" t="s">
        <v>27</v>
      </c>
      <c r="B125" s="92"/>
      <c r="C125" s="209" t="s">
        <v>26</v>
      </c>
      <c r="D125" s="209"/>
      <c r="E125" s="92"/>
    </row>
  </sheetData>
  <mergeCells count="15">
    <mergeCell ref="C125:D125"/>
    <mergeCell ref="A117:E117"/>
    <mergeCell ref="C121:D121"/>
    <mergeCell ref="A122:B122"/>
    <mergeCell ref="C122:D122"/>
    <mergeCell ref="A124:B124"/>
    <mergeCell ref="C124:D124"/>
    <mergeCell ref="A1:E1"/>
    <mergeCell ref="A2:E2"/>
    <mergeCell ref="D3:E3"/>
    <mergeCell ref="A121:B121"/>
    <mergeCell ref="A111:E112"/>
    <mergeCell ref="A113:E113"/>
    <mergeCell ref="A114:E114"/>
    <mergeCell ref="A115:E11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I13" sqref="I13"/>
    </sheetView>
  </sheetViews>
  <sheetFormatPr defaultColWidth="9.140625"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8" width="9.140625" style="91"/>
    <col min="9" max="9" width="10.28515625" style="91" bestFit="1" customWidth="1"/>
    <col min="10" max="16384" width="9.140625" style="91"/>
  </cols>
  <sheetData>
    <row r="1" spans="1:19" s="58" customFormat="1" ht="35.25" customHeight="1" x14ac:dyDescent="0.3">
      <c r="A1" s="226" t="s">
        <v>268</v>
      </c>
      <c r="B1" s="226"/>
      <c r="C1" s="226"/>
      <c r="D1" s="226"/>
      <c r="E1" s="226"/>
      <c r="F1" s="226"/>
    </row>
    <row r="2" spans="1:19" s="58" customFormat="1" x14ac:dyDescent="0.25">
      <c r="A2" s="64"/>
      <c r="B2" s="64"/>
      <c r="C2" s="64"/>
      <c r="D2" s="64"/>
      <c r="E2" s="64"/>
      <c r="F2" s="64"/>
    </row>
    <row r="3" spans="1:19" s="58" customFormat="1" ht="19.5" customHeight="1" x14ac:dyDescent="0.25">
      <c r="A3" s="65" t="s">
        <v>334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58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58" customFormat="1" ht="36.75" customHeight="1" x14ac:dyDescent="0.25">
      <c r="A5" s="227" t="s">
        <v>176</v>
      </c>
      <c r="B5" s="227"/>
      <c r="C5" s="227"/>
      <c r="D5" s="227"/>
      <c r="E5" s="227"/>
      <c r="F5" s="2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25" t="s">
        <v>177</v>
      </c>
      <c r="B6" s="125">
        <v>4</v>
      </c>
      <c r="C6" s="125" t="s">
        <v>178</v>
      </c>
      <c r="D6" s="153">
        <v>3888.5</v>
      </c>
      <c r="E6" s="125" t="s">
        <v>179</v>
      </c>
      <c r="F6" s="127">
        <v>2225</v>
      </c>
      <c r="G6" s="68"/>
      <c r="H6" s="70"/>
      <c r="I6" s="71"/>
      <c r="J6" s="72"/>
      <c r="K6" s="128"/>
      <c r="L6" s="74"/>
      <c r="M6" s="74"/>
      <c r="N6" s="74"/>
      <c r="O6" s="74"/>
      <c r="P6" s="75"/>
      <c r="Q6" s="228"/>
      <c r="R6" s="229"/>
      <c r="S6" s="76"/>
    </row>
    <row r="7" spans="1:19" s="79" customFormat="1" ht="32.25" customHeight="1" x14ac:dyDescent="0.25">
      <c r="A7" s="125" t="s">
        <v>180</v>
      </c>
      <c r="B7" s="125">
        <v>5</v>
      </c>
      <c r="C7" s="125" t="s">
        <v>181</v>
      </c>
      <c r="D7" s="153">
        <v>1246.5999999999999</v>
      </c>
      <c r="E7" s="125" t="s">
        <v>182</v>
      </c>
      <c r="F7" s="127">
        <v>1483.3</v>
      </c>
      <c r="G7" s="68"/>
      <c r="H7" s="70"/>
      <c r="I7" s="71"/>
      <c r="J7" s="72"/>
      <c r="K7" s="128"/>
      <c r="L7" s="74"/>
      <c r="M7" s="74"/>
      <c r="N7" s="74"/>
      <c r="O7" s="74"/>
      <c r="P7" s="75"/>
      <c r="Q7" s="228"/>
      <c r="R7" s="230"/>
      <c r="S7" s="78"/>
    </row>
    <row r="8" spans="1:19" s="79" customFormat="1" ht="48.75" customHeight="1" x14ac:dyDescent="0.25">
      <c r="A8" s="125" t="s">
        <v>183</v>
      </c>
      <c r="B8" s="125">
        <v>59</v>
      </c>
      <c r="C8" s="125" t="s">
        <v>184</v>
      </c>
      <c r="D8" s="127">
        <v>480.2</v>
      </c>
      <c r="E8" s="125" t="s">
        <v>185</v>
      </c>
      <c r="F8" s="127">
        <v>398.5</v>
      </c>
      <c r="G8" s="68"/>
      <c r="H8" s="70"/>
      <c r="I8" s="71"/>
      <c r="J8" s="72"/>
      <c r="K8" s="128"/>
      <c r="L8" s="74"/>
      <c r="M8" s="74"/>
      <c r="N8" s="74"/>
      <c r="O8" s="74"/>
      <c r="P8" s="75"/>
      <c r="Q8" s="228"/>
      <c r="R8" s="229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28"/>
      <c r="L9" s="74"/>
      <c r="M9" s="74"/>
      <c r="N9" s="74"/>
      <c r="O9" s="74"/>
      <c r="P9" s="68"/>
      <c r="Q9" s="128"/>
      <c r="R9" s="129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30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5" customFormat="1" ht="30" customHeight="1" x14ac:dyDescent="0.25">
      <c r="A11" s="231" t="s">
        <v>186</v>
      </c>
      <c r="B11" s="232"/>
      <c r="C11" s="232"/>
      <c r="D11" s="232"/>
      <c r="E11" s="233"/>
      <c r="F11" s="86" t="s">
        <v>187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22" customFormat="1" ht="30" customHeight="1" x14ac:dyDescent="0.25">
      <c r="A12" s="219" t="s">
        <v>188</v>
      </c>
      <c r="B12" s="220"/>
      <c r="C12" s="220"/>
      <c r="D12" s="220"/>
      <c r="E12" s="221"/>
      <c r="F12" s="120">
        <v>135317.08199999994</v>
      </c>
      <c r="G12" s="121"/>
    </row>
    <row r="13" spans="1:19" s="122" customFormat="1" ht="30" customHeight="1" x14ac:dyDescent="0.25">
      <c r="A13" s="219" t="s">
        <v>189</v>
      </c>
      <c r="B13" s="220"/>
      <c r="C13" s="220"/>
      <c r="D13" s="220"/>
      <c r="E13" s="221"/>
      <c r="F13" s="120">
        <v>443061.77</v>
      </c>
    </row>
    <row r="14" spans="1:19" s="122" customFormat="1" ht="30" customHeight="1" x14ac:dyDescent="0.25">
      <c r="A14" s="219" t="s">
        <v>190</v>
      </c>
      <c r="B14" s="220"/>
      <c r="C14" s="220"/>
      <c r="D14" s="220"/>
      <c r="E14" s="221"/>
      <c r="F14" s="123">
        <f>SUM(F15:F17)</f>
        <v>854968.36999999988</v>
      </c>
    </row>
    <row r="15" spans="1:19" s="85" customFormat="1" ht="28.5" customHeight="1" x14ac:dyDescent="0.25">
      <c r="A15" s="222" t="s">
        <v>191</v>
      </c>
      <c r="B15" s="223"/>
      <c r="C15" s="223"/>
      <c r="D15" s="223"/>
      <c r="E15" s="224"/>
      <c r="F15" s="116">
        <f>3196.19+640670.46-816.63</f>
        <v>643050.0199999999</v>
      </c>
    </row>
    <row r="16" spans="1:19" s="85" customFormat="1" ht="24.75" customHeight="1" x14ac:dyDescent="0.25">
      <c r="A16" s="222" t="s">
        <v>192</v>
      </c>
      <c r="B16" s="223"/>
      <c r="C16" s="223"/>
      <c r="D16" s="223"/>
      <c r="E16" s="224"/>
      <c r="F16" s="116">
        <v>202243.31</v>
      </c>
    </row>
    <row r="17" spans="1:19" s="85" customFormat="1" ht="30" customHeight="1" x14ac:dyDescent="0.25">
      <c r="A17" s="222" t="s">
        <v>193</v>
      </c>
      <c r="B17" s="223"/>
      <c r="C17" s="223"/>
      <c r="D17" s="223"/>
      <c r="E17" s="224"/>
      <c r="F17" s="116">
        <v>9675.0400000000009</v>
      </c>
    </row>
    <row r="18" spans="1:19" s="122" customFormat="1" ht="30" customHeight="1" x14ac:dyDescent="0.25">
      <c r="A18" s="219" t="s">
        <v>194</v>
      </c>
      <c r="B18" s="220"/>
      <c r="C18" s="220"/>
      <c r="D18" s="220"/>
      <c r="E18" s="221"/>
      <c r="F18" s="123">
        <f>SUM(F19:F21)</f>
        <v>930668</v>
      </c>
    </row>
    <row r="19" spans="1:19" s="85" customFormat="1" ht="30" customHeight="1" x14ac:dyDescent="0.25">
      <c r="A19" s="222" t="s">
        <v>191</v>
      </c>
      <c r="B19" s="223"/>
      <c r="C19" s="223"/>
      <c r="D19" s="223"/>
      <c r="E19" s="224"/>
      <c r="F19" s="116">
        <f>684022.49+3196.19</f>
        <v>687218.67999999993</v>
      </c>
    </row>
    <row r="20" spans="1:19" s="85" customFormat="1" ht="30" customHeight="1" x14ac:dyDescent="0.25">
      <c r="A20" s="222" t="s">
        <v>192</v>
      </c>
      <c r="B20" s="223"/>
      <c r="C20" s="223"/>
      <c r="D20" s="223"/>
      <c r="E20" s="224"/>
      <c r="F20" s="116">
        <v>236243.05</v>
      </c>
    </row>
    <row r="21" spans="1:19" s="88" customFormat="1" ht="30" customHeight="1" x14ac:dyDescent="0.2">
      <c r="A21" s="222" t="s">
        <v>193</v>
      </c>
      <c r="B21" s="223"/>
      <c r="C21" s="223"/>
      <c r="D21" s="223"/>
      <c r="E21" s="224"/>
      <c r="F21" s="116">
        <v>7206.27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24" customFormat="1" ht="30" customHeight="1" x14ac:dyDescent="0.25">
      <c r="A22" s="219" t="s">
        <v>195</v>
      </c>
      <c r="B22" s="220"/>
      <c r="C22" s="220"/>
      <c r="D22" s="220"/>
      <c r="E22" s="221"/>
      <c r="F22" s="123">
        <f>F12+F18</f>
        <v>1065985.0819999999</v>
      </c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</row>
    <row r="23" spans="1:19" s="124" customFormat="1" ht="30" customHeight="1" x14ac:dyDescent="0.25">
      <c r="A23" s="219" t="s">
        <v>196</v>
      </c>
      <c r="B23" s="220"/>
      <c r="C23" s="220"/>
      <c r="D23" s="220"/>
      <c r="E23" s="221"/>
      <c r="F23" s="123">
        <f>Лист3!E100</f>
        <v>640164.92099999997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</row>
    <row r="24" spans="1:19" s="124" customFormat="1" ht="30" customHeight="1" x14ac:dyDescent="0.25">
      <c r="A24" s="219" t="s">
        <v>197</v>
      </c>
      <c r="B24" s="220"/>
      <c r="C24" s="220"/>
      <c r="D24" s="220"/>
      <c r="E24" s="221"/>
      <c r="F24" s="123">
        <f>F22-F23</f>
        <v>425820.16099999996</v>
      </c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</row>
    <row r="25" spans="1:19" s="124" customFormat="1" ht="30" customHeight="1" x14ac:dyDescent="0.25">
      <c r="A25" s="219" t="s">
        <v>198</v>
      </c>
      <c r="B25" s="220"/>
      <c r="C25" s="220"/>
      <c r="D25" s="220"/>
      <c r="E25" s="221"/>
      <c r="F25" s="120">
        <f>F13+F14-F18</f>
        <v>367362.1399999999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0.5" customHeight="1" x14ac:dyDescent="0.2">
      <c r="A27" s="218" t="s">
        <v>199</v>
      </c>
      <c r="B27" s="218"/>
      <c r="C27" s="218"/>
      <c r="D27" s="218"/>
    </row>
    <row r="28" spans="1:19" s="58" customFormat="1" ht="21.75" customHeight="1" x14ac:dyDescent="0.25">
      <c r="A28" s="225" t="s">
        <v>200</v>
      </c>
      <c r="B28" s="225"/>
      <c r="C28" s="225"/>
      <c r="D28" s="225"/>
    </row>
    <row r="29" spans="1:19" s="58" customFormat="1" ht="22.5" customHeight="1" x14ac:dyDescent="0.25">
      <c r="A29" s="218" t="s">
        <v>42</v>
      </c>
      <c r="B29" s="218"/>
      <c r="C29" s="218"/>
      <c r="D29" s="218"/>
    </row>
    <row r="30" spans="1:19" s="58" customFormat="1" ht="22.5" customHeight="1" x14ac:dyDescent="0.25">
      <c r="A30" s="218" t="s">
        <v>43</v>
      </c>
      <c r="B30" s="218"/>
      <c r="C30" s="218"/>
      <c r="D30" s="64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5"/>
  <sheetViews>
    <sheetView view="pageBreakPreview" topLeftCell="A46" zoomScale="60" workbookViewId="0">
      <selection activeCell="E60" sqref="E60"/>
    </sheetView>
  </sheetViews>
  <sheetFormatPr defaultRowHeight="15" x14ac:dyDescent="0.25"/>
  <cols>
    <col min="1" max="1" width="51" style="93" customWidth="1"/>
    <col min="2" max="2" width="13.85546875" style="93" customWidth="1"/>
    <col min="3" max="3" width="14.140625" style="135" customWidth="1"/>
    <col min="4" max="4" width="17.5703125" style="93" customWidth="1"/>
    <col min="5" max="5" width="14.7109375" style="93" customWidth="1"/>
    <col min="6" max="255" width="9.140625" style="93"/>
    <col min="256" max="256" width="8.7109375" style="93" customWidth="1"/>
    <col min="257" max="257" width="31.5703125" style="93" customWidth="1"/>
    <col min="258" max="258" width="13.85546875" style="93" customWidth="1"/>
    <col min="259" max="259" width="19.140625" style="93" customWidth="1"/>
    <col min="260" max="260" width="17.5703125" style="93" customWidth="1"/>
    <col min="261" max="261" width="14.7109375" style="93" customWidth="1"/>
    <col min="262" max="511" width="9.140625" style="93"/>
    <col min="512" max="512" width="8.7109375" style="93" customWidth="1"/>
    <col min="513" max="513" width="31.5703125" style="93" customWidth="1"/>
    <col min="514" max="514" width="13.85546875" style="93" customWidth="1"/>
    <col min="515" max="515" width="19.140625" style="93" customWidth="1"/>
    <col min="516" max="516" width="17.5703125" style="93" customWidth="1"/>
    <col min="517" max="517" width="14.7109375" style="93" customWidth="1"/>
    <col min="518" max="767" width="9.140625" style="93"/>
    <col min="768" max="768" width="8.7109375" style="93" customWidth="1"/>
    <col min="769" max="769" width="31.5703125" style="93" customWidth="1"/>
    <col min="770" max="770" width="13.85546875" style="93" customWidth="1"/>
    <col min="771" max="771" width="19.140625" style="93" customWidth="1"/>
    <col min="772" max="772" width="17.5703125" style="93" customWidth="1"/>
    <col min="773" max="773" width="14.7109375" style="93" customWidth="1"/>
    <col min="774" max="1023" width="9.140625" style="93"/>
    <col min="1024" max="1024" width="8.7109375" style="93" customWidth="1"/>
    <col min="1025" max="1025" width="31.5703125" style="93" customWidth="1"/>
    <col min="1026" max="1026" width="13.85546875" style="93" customWidth="1"/>
    <col min="1027" max="1027" width="19.140625" style="93" customWidth="1"/>
    <col min="1028" max="1028" width="17.5703125" style="93" customWidth="1"/>
    <col min="1029" max="1029" width="14.7109375" style="93" customWidth="1"/>
    <col min="1030" max="1279" width="9.140625" style="93"/>
    <col min="1280" max="1280" width="8.7109375" style="93" customWidth="1"/>
    <col min="1281" max="1281" width="31.5703125" style="93" customWidth="1"/>
    <col min="1282" max="1282" width="13.85546875" style="93" customWidth="1"/>
    <col min="1283" max="1283" width="19.140625" style="93" customWidth="1"/>
    <col min="1284" max="1284" width="17.5703125" style="93" customWidth="1"/>
    <col min="1285" max="1285" width="14.7109375" style="93" customWidth="1"/>
    <col min="1286" max="1535" width="9.140625" style="93"/>
    <col min="1536" max="1536" width="8.7109375" style="93" customWidth="1"/>
    <col min="1537" max="1537" width="31.5703125" style="93" customWidth="1"/>
    <col min="1538" max="1538" width="13.85546875" style="93" customWidth="1"/>
    <col min="1539" max="1539" width="19.140625" style="93" customWidth="1"/>
    <col min="1540" max="1540" width="17.5703125" style="93" customWidth="1"/>
    <col min="1541" max="1541" width="14.7109375" style="93" customWidth="1"/>
    <col min="1542" max="1791" width="9.140625" style="93"/>
    <col min="1792" max="1792" width="8.7109375" style="93" customWidth="1"/>
    <col min="1793" max="1793" width="31.5703125" style="93" customWidth="1"/>
    <col min="1794" max="1794" width="13.85546875" style="93" customWidth="1"/>
    <col min="1795" max="1795" width="19.140625" style="93" customWidth="1"/>
    <col min="1796" max="1796" width="17.5703125" style="93" customWidth="1"/>
    <col min="1797" max="1797" width="14.7109375" style="93" customWidth="1"/>
    <col min="1798" max="2047" width="9.140625" style="93"/>
    <col min="2048" max="2048" width="8.7109375" style="93" customWidth="1"/>
    <col min="2049" max="2049" width="31.5703125" style="93" customWidth="1"/>
    <col min="2050" max="2050" width="13.85546875" style="93" customWidth="1"/>
    <col min="2051" max="2051" width="19.140625" style="93" customWidth="1"/>
    <col min="2052" max="2052" width="17.5703125" style="93" customWidth="1"/>
    <col min="2053" max="2053" width="14.7109375" style="93" customWidth="1"/>
    <col min="2054" max="2303" width="9.140625" style="93"/>
    <col min="2304" max="2304" width="8.7109375" style="93" customWidth="1"/>
    <col min="2305" max="2305" width="31.5703125" style="93" customWidth="1"/>
    <col min="2306" max="2306" width="13.85546875" style="93" customWidth="1"/>
    <col min="2307" max="2307" width="19.140625" style="93" customWidth="1"/>
    <col min="2308" max="2308" width="17.5703125" style="93" customWidth="1"/>
    <col min="2309" max="2309" width="14.7109375" style="93" customWidth="1"/>
    <col min="2310" max="2559" width="9.140625" style="93"/>
    <col min="2560" max="2560" width="8.7109375" style="93" customWidth="1"/>
    <col min="2561" max="2561" width="31.5703125" style="93" customWidth="1"/>
    <col min="2562" max="2562" width="13.85546875" style="93" customWidth="1"/>
    <col min="2563" max="2563" width="19.140625" style="93" customWidth="1"/>
    <col min="2564" max="2564" width="17.5703125" style="93" customWidth="1"/>
    <col min="2565" max="2565" width="14.7109375" style="93" customWidth="1"/>
    <col min="2566" max="2815" width="9.140625" style="93"/>
    <col min="2816" max="2816" width="8.7109375" style="93" customWidth="1"/>
    <col min="2817" max="2817" width="31.5703125" style="93" customWidth="1"/>
    <col min="2818" max="2818" width="13.85546875" style="93" customWidth="1"/>
    <col min="2819" max="2819" width="19.140625" style="93" customWidth="1"/>
    <col min="2820" max="2820" width="17.5703125" style="93" customWidth="1"/>
    <col min="2821" max="2821" width="14.7109375" style="93" customWidth="1"/>
    <col min="2822" max="3071" width="9.140625" style="93"/>
    <col min="3072" max="3072" width="8.7109375" style="93" customWidth="1"/>
    <col min="3073" max="3073" width="31.5703125" style="93" customWidth="1"/>
    <col min="3074" max="3074" width="13.85546875" style="93" customWidth="1"/>
    <col min="3075" max="3075" width="19.140625" style="93" customWidth="1"/>
    <col min="3076" max="3076" width="17.5703125" style="93" customWidth="1"/>
    <col min="3077" max="3077" width="14.7109375" style="93" customWidth="1"/>
    <col min="3078" max="3327" width="9.140625" style="93"/>
    <col min="3328" max="3328" width="8.7109375" style="93" customWidth="1"/>
    <col min="3329" max="3329" width="31.5703125" style="93" customWidth="1"/>
    <col min="3330" max="3330" width="13.85546875" style="93" customWidth="1"/>
    <col min="3331" max="3331" width="19.140625" style="93" customWidth="1"/>
    <col min="3332" max="3332" width="17.5703125" style="93" customWidth="1"/>
    <col min="3333" max="3333" width="14.7109375" style="93" customWidth="1"/>
    <col min="3334" max="3583" width="9.140625" style="93"/>
    <col min="3584" max="3584" width="8.7109375" style="93" customWidth="1"/>
    <col min="3585" max="3585" width="31.5703125" style="93" customWidth="1"/>
    <col min="3586" max="3586" width="13.85546875" style="93" customWidth="1"/>
    <col min="3587" max="3587" width="19.140625" style="93" customWidth="1"/>
    <col min="3588" max="3588" width="17.5703125" style="93" customWidth="1"/>
    <col min="3589" max="3589" width="14.7109375" style="93" customWidth="1"/>
    <col min="3590" max="3839" width="9.140625" style="93"/>
    <col min="3840" max="3840" width="8.7109375" style="93" customWidth="1"/>
    <col min="3841" max="3841" width="31.5703125" style="93" customWidth="1"/>
    <col min="3842" max="3842" width="13.85546875" style="93" customWidth="1"/>
    <col min="3843" max="3843" width="19.140625" style="93" customWidth="1"/>
    <col min="3844" max="3844" width="17.5703125" style="93" customWidth="1"/>
    <col min="3845" max="3845" width="14.7109375" style="93" customWidth="1"/>
    <col min="3846" max="4095" width="9.140625" style="93"/>
    <col min="4096" max="4096" width="8.7109375" style="93" customWidth="1"/>
    <col min="4097" max="4097" width="31.5703125" style="93" customWidth="1"/>
    <col min="4098" max="4098" width="13.85546875" style="93" customWidth="1"/>
    <col min="4099" max="4099" width="19.140625" style="93" customWidth="1"/>
    <col min="4100" max="4100" width="17.5703125" style="93" customWidth="1"/>
    <col min="4101" max="4101" width="14.7109375" style="93" customWidth="1"/>
    <col min="4102" max="4351" width="9.140625" style="93"/>
    <col min="4352" max="4352" width="8.7109375" style="93" customWidth="1"/>
    <col min="4353" max="4353" width="31.5703125" style="93" customWidth="1"/>
    <col min="4354" max="4354" width="13.85546875" style="93" customWidth="1"/>
    <col min="4355" max="4355" width="19.140625" style="93" customWidth="1"/>
    <col min="4356" max="4356" width="17.5703125" style="93" customWidth="1"/>
    <col min="4357" max="4357" width="14.7109375" style="93" customWidth="1"/>
    <col min="4358" max="4607" width="9.140625" style="93"/>
    <col min="4608" max="4608" width="8.7109375" style="93" customWidth="1"/>
    <col min="4609" max="4609" width="31.5703125" style="93" customWidth="1"/>
    <col min="4610" max="4610" width="13.85546875" style="93" customWidth="1"/>
    <col min="4611" max="4611" width="19.140625" style="93" customWidth="1"/>
    <col min="4612" max="4612" width="17.5703125" style="93" customWidth="1"/>
    <col min="4613" max="4613" width="14.7109375" style="93" customWidth="1"/>
    <col min="4614" max="4863" width="9.140625" style="93"/>
    <col min="4864" max="4864" width="8.7109375" style="93" customWidth="1"/>
    <col min="4865" max="4865" width="31.5703125" style="93" customWidth="1"/>
    <col min="4866" max="4866" width="13.85546875" style="93" customWidth="1"/>
    <col min="4867" max="4867" width="19.140625" style="93" customWidth="1"/>
    <col min="4868" max="4868" width="17.5703125" style="93" customWidth="1"/>
    <col min="4869" max="4869" width="14.7109375" style="93" customWidth="1"/>
    <col min="4870" max="5119" width="9.140625" style="93"/>
    <col min="5120" max="5120" width="8.7109375" style="93" customWidth="1"/>
    <col min="5121" max="5121" width="31.5703125" style="93" customWidth="1"/>
    <col min="5122" max="5122" width="13.85546875" style="93" customWidth="1"/>
    <col min="5123" max="5123" width="19.140625" style="93" customWidth="1"/>
    <col min="5124" max="5124" width="17.5703125" style="93" customWidth="1"/>
    <col min="5125" max="5125" width="14.7109375" style="93" customWidth="1"/>
    <col min="5126" max="5375" width="9.140625" style="93"/>
    <col min="5376" max="5376" width="8.7109375" style="93" customWidth="1"/>
    <col min="5377" max="5377" width="31.5703125" style="93" customWidth="1"/>
    <col min="5378" max="5378" width="13.85546875" style="93" customWidth="1"/>
    <col min="5379" max="5379" width="19.140625" style="93" customWidth="1"/>
    <col min="5380" max="5380" width="17.5703125" style="93" customWidth="1"/>
    <col min="5381" max="5381" width="14.7109375" style="93" customWidth="1"/>
    <col min="5382" max="5631" width="9.140625" style="93"/>
    <col min="5632" max="5632" width="8.7109375" style="93" customWidth="1"/>
    <col min="5633" max="5633" width="31.5703125" style="93" customWidth="1"/>
    <col min="5634" max="5634" width="13.85546875" style="93" customWidth="1"/>
    <col min="5635" max="5635" width="19.140625" style="93" customWidth="1"/>
    <col min="5636" max="5636" width="17.5703125" style="93" customWidth="1"/>
    <col min="5637" max="5637" width="14.7109375" style="93" customWidth="1"/>
    <col min="5638" max="5887" width="9.140625" style="93"/>
    <col min="5888" max="5888" width="8.7109375" style="93" customWidth="1"/>
    <col min="5889" max="5889" width="31.5703125" style="93" customWidth="1"/>
    <col min="5890" max="5890" width="13.85546875" style="93" customWidth="1"/>
    <col min="5891" max="5891" width="19.140625" style="93" customWidth="1"/>
    <col min="5892" max="5892" width="17.5703125" style="93" customWidth="1"/>
    <col min="5893" max="5893" width="14.7109375" style="93" customWidth="1"/>
    <col min="5894" max="6143" width="9.140625" style="93"/>
    <col min="6144" max="6144" width="8.7109375" style="93" customWidth="1"/>
    <col min="6145" max="6145" width="31.5703125" style="93" customWidth="1"/>
    <col min="6146" max="6146" width="13.85546875" style="93" customWidth="1"/>
    <col min="6147" max="6147" width="19.140625" style="93" customWidth="1"/>
    <col min="6148" max="6148" width="17.5703125" style="93" customWidth="1"/>
    <col min="6149" max="6149" width="14.7109375" style="93" customWidth="1"/>
    <col min="6150" max="6399" width="9.140625" style="93"/>
    <col min="6400" max="6400" width="8.7109375" style="93" customWidth="1"/>
    <col min="6401" max="6401" width="31.5703125" style="93" customWidth="1"/>
    <col min="6402" max="6402" width="13.85546875" style="93" customWidth="1"/>
    <col min="6403" max="6403" width="19.140625" style="93" customWidth="1"/>
    <col min="6404" max="6404" width="17.5703125" style="93" customWidth="1"/>
    <col min="6405" max="6405" width="14.7109375" style="93" customWidth="1"/>
    <col min="6406" max="6655" width="9.140625" style="93"/>
    <col min="6656" max="6656" width="8.7109375" style="93" customWidth="1"/>
    <col min="6657" max="6657" width="31.5703125" style="93" customWidth="1"/>
    <col min="6658" max="6658" width="13.85546875" style="93" customWidth="1"/>
    <col min="6659" max="6659" width="19.140625" style="93" customWidth="1"/>
    <col min="6660" max="6660" width="17.5703125" style="93" customWidth="1"/>
    <col min="6661" max="6661" width="14.7109375" style="93" customWidth="1"/>
    <col min="6662" max="6911" width="9.140625" style="93"/>
    <col min="6912" max="6912" width="8.7109375" style="93" customWidth="1"/>
    <col min="6913" max="6913" width="31.5703125" style="93" customWidth="1"/>
    <col min="6914" max="6914" width="13.85546875" style="93" customWidth="1"/>
    <col min="6915" max="6915" width="19.140625" style="93" customWidth="1"/>
    <col min="6916" max="6916" width="17.5703125" style="93" customWidth="1"/>
    <col min="6917" max="6917" width="14.7109375" style="93" customWidth="1"/>
    <col min="6918" max="7167" width="9.140625" style="93"/>
    <col min="7168" max="7168" width="8.7109375" style="93" customWidth="1"/>
    <col min="7169" max="7169" width="31.5703125" style="93" customWidth="1"/>
    <col min="7170" max="7170" width="13.85546875" style="93" customWidth="1"/>
    <col min="7171" max="7171" width="19.140625" style="93" customWidth="1"/>
    <col min="7172" max="7172" width="17.5703125" style="93" customWidth="1"/>
    <col min="7173" max="7173" width="14.7109375" style="93" customWidth="1"/>
    <col min="7174" max="7423" width="9.140625" style="93"/>
    <col min="7424" max="7424" width="8.7109375" style="93" customWidth="1"/>
    <col min="7425" max="7425" width="31.5703125" style="93" customWidth="1"/>
    <col min="7426" max="7426" width="13.85546875" style="93" customWidth="1"/>
    <col min="7427" max="7427" width="19.140625" style="93" customWidth="1"/>
    <col min="7428" max="7428" width="17.5703125" style="93" customWidth="1"/>
    <col min="7429" max="7429" width="14.7109375" style="93" customWidth="1"/>
    <col min="7430" max="7679" width="9.140625" style="93"/>
    <col min="7680" max="7680" width="8.7109375" style="93" customWidth="1"/>
    <col min="7681" max="7681" width="31.5703125" style="93" customWidth="1"/>
    <col min="7682" max="7682" width="13.85546875" style="93" customWidth="1"/>
    <col min="7683" max="7683" width="19.140625" style="93" customWidth="1"/>
    <col min="7684" max="7684" width="17.5703125" style="93" customWidth="1"/>
    <col min="7685" max="7685" width="14.7109375" style="93" customWidth="1"/>
    <col min="7686" max="7935" width="9.140625" style="93"/>
    <col min="7936" max="7936" width="8.7109375" style="93" customWidth="1"/>
    <col min="7937" max="7937" width="31.5703125" style="93" customWidth="1"/>
    <col min="7938" max="7938" width="13.85546875" style="93" customWidth="1"/>
    <col min="7939" max="7939" width="19.140625" style="93" customWidth="1"/>
    <col min="7940" max="7940" width="17.5703125" style="93" customWidth="1"/>
    <col min="7941" max="7941" width="14.7109375" style="93" customWidth="1"/>
    <col min="7942" max="8191" width="9.140625" style="93"/>
    <col min="8192" max="8192" width="8.7109375" style="93" customWidth="1"/>
    <col min="8193" max="8193" width="31.5703125" style="93" customWidth="1"/>
    <col min="8194" max="8194" width="13.85546875" style="93" customWidth="1"/>
    <col min="8195" max="8195" width="19.140625" style="93" customWidth="1"/>
    <col min="8196" max="8196" width="17.5703125" style="93" customWidth="1"/>
    <col min="8197" max="8197" width="14.7109375" style="93" customWidth="1"/>
    <col min="8198" max="8447" width="9.140625" style="93"/>
    <col min="8448" max="8448" width="8.7109375" style="93" customWidth="1"/>
    <col min="8449" max="8449" width="31.5703125" style="93" customWidth="1"/>
    <col min="8450" max="8450" width="13.85546875" style="93" customWidth="1"/>
    <col min="8451" max="8451" width="19.140625" style="93" customWidth="1"/>
    <col min="8452" max="8452" width="17.5703125" style="93" customWidth="1"/>
    <col min="8453" max="8453" width="14.7109375" style="93" customWidth="1"/>
    <col min="8454" max="8703" width="9.140625" style="93"/>
    <col min="8704" max="8704" width="8.7109375" style="93" customWidth="1"/>
    <col min="8705" max="8705" width="31.5703125" style="93" customWidth="1"/>
    <col min="8706" max="8706" width="13.85546875" style="93" customWidth="1"/>
    <col min="8707" max="8707" width="19.140625" style="93" customWidth="1"/>
    <col min="8708" max="8708" width="17.5703125" style="93" customWidth="1"/>
    <col min="8709" max="8709" width="14.7109375" style="93" customWidth="1"/>
    <col min="8710" max="8959" width="9.140625" style="93"/>
    <col min="8960" max="8960" width="8.7109375" style="93" customWidth="1"/>
    <col min="8961" max="8961" width="31.5703125" style="93" customWidth="1"/>
    <col min="8962" max="8962" width="13.85546875" style="93" customWidth="1"/>
    <col min="8963" max="8963" width="19.140625" style="93" customWidth="1"/>
    <col min="8964" max="8964" width="17.5703125" style="93" customWidth="1"/>
    <col min="8965" max="8965" width="14.7109375" style="93" customWidth="1"/>
    <col min="8966" max="9215" width="9.140625" style="93"/>
    <col min="9216" max="9216" width="8.7109375" style="93" customWidth="1"/>
    <col min="9217" max="9217" width="31.5703125" style="93" customWidth="1"/>
    <col min="9218" max="9218" width="13.85546875" style="93" customWidth="1"/>
    <col min="9219" max="9219" width="19.140625" style="93" customWidth="1"/>
    <col min="9220" max="9220" width="17.5703125" style="93" customWidth="1"/>
    <col min="9221" max="9221" width="14.7109375" style="93" customWidth="1"/>
    <col min="9222" max="9471" width="9.140625" style="93"/>
    <col min="9472" max="9472" width="8.7109375" style="93" customWidth="1"/>
    <col min="9473" max="9473" width="31.5703125" style="93" customWidth="1"/>
    <col min="9474" max="9474" width="13.85546875" style="93" customWidth="1"/>
    <col min="9475" max="9475" width="19.140625" style="93" customWidth="1"/>
    <col min="9476" max="9476" width="17.5703125" style="93" customWidth="1"/>
    <col min="9477" max="9477" width="14.7109375" style="93" customWidth="1"/>
    <col min="9478" max="9727" width="9.140625" style="93"/>
    <col min="9728" max="9728" width="8.7109375" style="93" customWidth="1"/>
    <col min="9729" max="9729" width="31.5703125" style="93" customWidth="1"/>
    <col min="9730" max="9730" width="13.85546875" style="93" customWidth="1"/>
    <col min="9731" max="9731" width="19.140625" style="93" customWidth="1"/>
    <col min="9732" max="9732" width="17.5703125" style="93" customWidth="1"/>
    <col min="9733" max="9733" width="14.7109375" style="93" customWidth="1"/>
    <col min="9734" max="9983" width="9.140625" style="93"/>
    <col min="9984" max="9984" width="8.7109375" style="93" customWidth="1"/>
    <col min="9985" max="9985" width="31.5703125" style="93" customWidth="1"/>
    <col min="9986" max="9986" width="13.85546875" style="93" customWidth="1"/>
    <col min="9987" max="9987" width="19.140625" style="93" customWidth="1"/>
    <col min="9988" max="9988" width="17.5703125" style="93" customWidth="1"/>
    <col min="9989" max="9989" width="14.7109375" style="93" customWidth="1"/>
    <col min="9990" max="10239" width="9.140625" style="93"/>
    <col min="10240" max="10240" width="8.7109375" style="93" customWidth="1"/>
    <col min="10241" max="10241" width="31.5703125" style="93" customWidth="1"/>
    <col min="10242" max="10242" width="13.85546875" style="93" customWidth="1"/>
    <col min="10243" max="10243" width="19.140625" style="93" customWidth="1"/>
    <col min="10244" max="10244" width="17.5703125" style="93" customWidth="1"/>
    <col min="10245" max="10245" width="14.7109375" style="93" customWidth="1"/>
    <col min="10246" max="10495" width="9.140625" style="93"/>
    <col min="10496" max="10496" width="8.7109375" style="93" customWidth="1"/>
    <col min="10497" max="10497" width="31.5703125" style="93" customWidth="1"/>
    <col min="10498" max="10498" width="13.85546875" style="93" customWidth="1"/>
    <col min="10499" max="10499" width="19.140625" style="93" customWidth="1"/>
    <col min="10500" max="10500" width="17.5703125" style="93" customWidth="1"/>
    <col min="10501" max="10501" width="14.7109375" style="93" customWidth="1"/>
    <col min="10502" max="10751" width="9.140625" style="93"/>
    <col min="10752" max="10752" width="8.7109375" style="93" customWidth="1"/>
    <col min="10753" max="10753" width="31.5703125" style="93" customWidth="1"/>
    <col min="10754" max="10754" width="13.85546875" style="93" customWidth="1"/>
    <col min="10755" max="10755" width="19.140625" style="93" customWidth="1"/>
    <col min="10756" max="10756" width="17.5703125" style="93" customWidth="1"/>
    <col min="10757" max="10757" width="14.7109375" style="93" customWidth="1"/>
    <col min="10758" max="11007" width="9.140625" style="93"/>
    <col min="11008" max="11008" width="8.7109375" style="93" customWidth="1"/>
    <col min="11009" max="11009" width="31.5703125" style="93" customWidth="1"/>
    <col min="11010" max="11010" width="13.85546875" style="93" customWidth="1"/>
    <col min="11011" max="11011" width="19.140625" style="93" customWidth="1"/>
    <col min="11012" max="11012" width="17.5703125" style="93" customWidth="1"/>
    <col min="11013" max="11013" width="14.7109375" style="93" customWidth="1"/>
    <col min="11014" max="11263" width="9.140625" style="93"/>
    <col min="11264" max="11264" width="8.7109375" style="93" customWidth="1"/>
    <col min="11265" max="11265" width="31.5703125" style="93" customWidth="1"/>
    <col min="11266" max="11266" width="13.85546875" style="93" customWidth="1"/>
    <col min="11267" max="11267" width="19.140625" style="93" customWidth="1"/>
    <col min="11268" max="11268" width="17.5703125" style="93" customWidth="1"/>
    <col min="11269" max="11269" width="14.7109375" style="93" customWidth="1"/>
    <col min="11270" max="11519" width="9.140625" style="93"/>
    <col min="11520" max="11520" width="8.7109375" style="93" customWidth="1"/>
    <col min="11521" max="11521" width="31.5703125" style="93" customWidth="1"/>
    <col min="11522" max="11522" width="13.85546875" style="93" customWidth="1"/>
    <col min="11523" max="11523" width="19.140625" style="93" customWidth="1"/>
    <col min="11524" max="11524" width="17.5703125" style="93" customWidth="1"/>
    <col min="11525" max="11525" width="14.7109375" style="93" customWidth="1"/>
    <col min="11526" max="11775" width="9.140625" style="93"/>
    <col min="11776" max="11776" width="8.7109375" style="93" customWidth="1"/>
    <col min="11777" max="11777" width="31.5703125" style="93" customWidth="1"/>
    <col min="11778" max="11778" width="13.85546875" style="93" customWidth="1"/>
    <col min="11779" max="11779" width="19.140625" style="93" customWidth="1"/>
    <col min="11780" max="11780" width="17.5703125" style="93" customWidth="1"/>
    <col min="11781" max="11781" width="14.7109375" style="93" customWidth="1"/>
    <col min="11782" max="12031" width="9.140625" style="93"/>
    <col min="12032" max="12032" width="8.7109375" style="93" customWidth="1"/>
    <col min="12033" max="12033" width="31.5703125" style="93" customWidth="1"/>
    <col min="12034" max="12034" width="13.85546875" style="93" customWidth="1"/>
    <col min="12035" max="12035" width="19.140625" style="93" customWidth="1"/>
    <col min="12036" max="12036" width="17.5703125" style="93" customWidth="1"/>
    <col min="12037" max="12037" width="14.7109375" style="93" customWidth="1"/>
    <col min="12038" max="12287" width="9.140625" style="93"/>
    <col min="12288" max="12288" width="8.7109375" style="93" customWidth="1"/>
    <col min="12289" max="12289" width="31.5703125" style="93" customWidth="1"/>
    <col min="12290" max="12290" width="13.85546875" style="93" customWidth="1"/>
    <col min="12291" max="12291" width="19.140625" style="93" customWidth="1"/>
    <col min="12292" max="12292" width="17.5703125" style="93" customWidth="1"/>
    <col min="12293" max="12293" width="14.7109375" style="93" customWidth="1"/>
    <col min="12294" max="12543" width="9.140625" style="93"/>
    <col min="12544" max="12544" width="8.7109375" style="93" customWidth="1"/>
    <col min="12545" max="12545" width="31.5703125" style="93" customWidth="1"/>
    <col min="12546" max="12546" width="13.85546875" style="93" customWidth="1"/>
    <col min="12547" max="12547" width="19.140625" style="93" customWidth="1"/>
    <col min="12548" max="12548" width="17.5703125" style="93" customWidth="1"/>
    <col min="12549" max="12549" width="14.7109375" style="93" customWidth="1"/>
    <col min="12550" max="12799" width="9.140625" style="93"/>
    <col min="12800" max="12800" width="8.7109375" style="93" customWidth="1"/>
    <col min="12801" max="12801" width="31.5703125" style="93" customWidth="1"/>
    <col min="12802" max="12802" width="13.85546875" style="93" customWidth="1"/>
    <col min="12803" max="12803" width="19.140625" style="93" customWidth="1"/>
    <col min="12804" max="12804" width="17.5703125" style="93" customWidth="1"/>
    <col min="12805" max="12805" width="14.7109375" style="93" customWidth="1"/>
    <col min="12806" max="13055" width="9.140625" style="93"/>
    <col min="13056" max="13056" width="8.7109375" style="93" customWidth="1"/>
    <col min="13057" max="13057" width="31.5703125" style="93" customWidth="1"/>
    <col min="13058" max="13058" width="13.85546875" style="93" customWidth="1"/>
    <col min="13059" max="13059" width="19.140625" style="93" customWidth="1"/>
    <col min="13060" max="13060" width="17.5703125" style="93" customWidth="1"/>
    <col min="13061" max="13061" width="14.7109375" style="93" customWidth="1"/>
    <col min="13062" max="13311" width="9.140625" style="93"/>
    <col min="13312" max="13312" width="8.7109375" style="93" customWidth="1"/>
    <col min="13313" max="13313" width="31.5703125" style="93" customWidth="1"/>
    <col min="13314" max="13314" width="13.85546875" style="93" customWidth="1"/>
    <col min="13315" max="13315" width="19.140625" style="93" customWidth="1"/>
    <col min="13316" max="13316" width="17.5703125" style="93" customWidth="1"/>
    <col min="13317" max="13317" width="14.7109375" style="93" customWidth="1"/>
    <col min="13318" max="13567" width="9.140625" style="93"/>
    <col min="13568" max="13568" width="8.7109375" style="93" customWidth="1"/>
    <col min="13569" max="13569" width="31.5703125" style="93" customWidth="1"/>
    <col min="13570" max="13570" width="13.85546875" style="93" customWidth="1"/>
    <col min="13571" max="13571" width="19.140625" style="93" customWidth="1"/>
    <col min="13572" max="13572" width="17.5703125" style="93" customWidth="1"/>
    <col min="13573" max="13573" width="14.7109375" style="93" customWidth="1"/>
    <col min="13574" max="13823" width="9.140625" style="93"/>
    <col min="13824" max="13824" width="8.7109375" style="93" customWidth="1"/>
    <col min="13825" max="13825" width="31.5703125" style="93" customWidth="1"/>
    <col min="13826" max="13826" width="13.85546875" style="93" customWidth="1"/>
    <col min="13827" max="13827" width="19.140625" style="93" customWidth="1"/>
    <col min="13828" max="13828" width="17.5703125" style="93" customWidth="1"/>
    <col min="13829" max="13829" width="14.7109375" style="93" customWidth="1"/>
    <col min="13830" max="14079" width="9.140625" style="93"/>
    <col min="14080" max="14080" width="8.7109375" style="93" customWidth="1"/>
    <col min="14081" max="14081" width="31.5703125" style="93" customWidth="1"/>
    <col min="14082" max="14082" width="13.85546875" style="93" customWidth="1"/>
    <col min="14083" max="14083" width="19.140625" style="93" customWidth="1"/>
    <col min="14084" max="14084" width="17.5703125" style="93" customWidth="1"/>
    <col min="14085" max="14085" width="14.7109375" style="93" customWidth="1"/>
    <col min="14086" max="14335" width="9.140625" style="93"/>
    <col min="14336" max="14336" width="8.7109375" style="93" customWidth="1"/>
    <col min="14337" max="14337" width="31.5703125" style="93" customWidth="1"/>
    <col min="14338" max="14338" width="13.85546875" style="93" customWidth="1"/>
    <col min="14339" max="14339" width="19.140625" style="93" customWidth="1"/>
    <col min="14340" max="14340" width="17.5703125" style="93" customWidth="1"/>
    <col min="14341" max="14341" width="14.7109375" style="93" customWidth="1"/>
    <col min="14342" max="14591" width="9.140625" style="93"/>
    <col min="14592" max="14592" width="8.7109375" style="93" customWidth="1"/>
    <col min="14593" max="14593" width="31.5703125" style="93" customWidth="1"/>
    <col min="14594" max="14594" width="13.85546875" style="93" customWidth="1"/>
    <col min="14595" max="14595" width="19.140625" style="93" customWidth="1"/>
    <col min="14596" max="14596" width="17.5703125" style="93" customWidth="1"/>
    <col min="14597" max="14597" width="14.7109375" style="93" customWidth="1"/>
    <col min="14598" max="14847" width="9.140625" style="93"/>
    <col min="14848" max="14848" width="8.7109375" style="93" customWidth="1"/>
    <col min="14849" max="14849" width="31.5703125" style="93" customWidth="1"/>
    <col min="14850" max="14850" width="13.85546875" style="93" customWidth="1"/>
    <col min="14851" max="14851" width="19.140625" style="93" customWidth="1"/>
    <col min="14852" max="14852" width="17.5703125" style="93" customWidth="1"/>
    <col min="14853" max="14853" width="14.7109375" style="93" customWidth="1"/>
    <col min="14854" max="15103" width="9.140625" style="93"/>
    <col min="15104" max="15104" width="8.7109375" style="93" customWidth="1"/>
    <col min="15105" max="15105" width="31.5703125" style="93" customWidth="1"/>
    <col min="15106" max="15106" width="13.85546875" style="93" customWidth="1"/>
    <col min="15107" max="15107" width="19.140625" style="93" customWidth="1"/>
    <col min="15108" max="15108" width="17.5703125" style="93" customWidth="1"/>
    <col min="15109" max="15109" width="14.7109375" style="93" customWidth="1"/>
    <col min="15110" max="15359" width="9.140625" style="93"/>
    <col min="15360" max="15360" width="8.7109375" style="93" customWidth="1"/>
    <col min="15361" max="15361" width="31.5703125" style="93" customWidth="1"/>
    <col min="15362" max="15362" width="13.85546875" style="93" customWidth="1"/>
    <col min="15363" max="15363" width="19.140625" style="93" customWidth="1"/>
    <col min="15364" max="15364" width="17.5703125" style="93" customWidth="1"/>
    <col min="15365" max="15365" width="14.7109375" style="93" customWidth="1"/>
    <col min="15366" max="15615" width="9.140625" style="93"/>
    <col min="15616" max="15616" width="8.7109375" style="93" customWidth="1"/>
    <col min="15617" max="15617" width="31.5703125" style="93" customWidth="1"/>
    <col min="15618" max="15618" width="13.85546875" style="93" customWidth="1"/>
    <col min="15619" max="15619" width="19.140625" style="93" customWidth="1"/>
    <col min="15620" max="15620" width="17.5703125" style="93" customWidth="1"/>
    <col min="15621" max="15621" width="14.7109375" style="93" customWidth="1"/>
    <col min="15622" max="15871" width="9.140625" style="93"/>
    <col min="15872" max="15872" width="8.7109375" style="93" customWidth="1"/>
    <col min="15873" max="15873" width="31.5703125" style="93" customWidth="1"/>
    <col min="15874" max="15874" width="13.85546875" style="93" customWidth="1"/>
    <col min="15875" max="15875" width="19.140625" style="93" customWidth="1"/>
    <col min="15876" max="15876" width="17.5703125" style="93" customWidth="1"/>
    <col min="15877" max="15877" width="14.7109375" style="93" customWidth="1"/>
    <col min="15878" max="16127" width="9.140625" style="93"/>
    <col min="16128" max="16128" width="8.7109375" style="93" customWidth="1"/>
    <col min="16129" max="16129" width="31.5703125" style="93" customWidth="1"/>
    <col min="16130" max="16130" width="13.85546875" style="93" customWidth="1"/>
    <col min="16131" max="16131" width="19.140625" style="93" customWidth="1"/>
    <col min="16132" max="16132" width="17.5703125" style="93" customWidth="1"/>
    <col min="16133" max="16133" width="14.7109375" style="93" customWidth="1"/>
    <col min="16134" max="16384" width="9.140625" style="93"/>
  </cols>
  <sheetData>
    <row r="1" spans="1:5" ht="23.25" customHeight="1" x14ac:dyDescent="0.25">
      <c r="E1" s="135"/>
    </row>
    <row r="2" spans="1:5" x14ac:dyDescent="0.25">
      <c r="A2" s="93" t="s">
        <v>269</v>
      </c>
    </row>
    <row r="3" spans="1:5" ht="15.75" customHeight="1" x14ac:dyDescent="0.25">
      <c r="B3" s="133" t="s">
        <v>330</v>
      </c>
      <c r="C3" s="149"/>
      <c r="D3" s="136"/>
    </row>
    <row r="4" spans="1:5" x14ac:dyDescent="0.25">
      <c r="B4" s="133" t="s">
        <v>270</v>
      </c>
      <c r="C4" s="150"/>
      <c r="D4" s="131"/>
    </row>
    <row r="5" spans="1:5" x14ac:dyDescent="0.25">
      <c r="B5" s="133" t="s">
        <v>271</v>
      </c>
      <c r="C5" s="150"/>
      <c r="D5" s="131"/>
    </row>
    <row r="6" spans="1:5" ht="26.25" customHeight="1" x14ac:dyDescent="0.25">
      <c r="A6" s="132" t="s">
        <v>272</v>
      </c>
      <c r="E6" s="133" t="s">
        <v>273</v>
      </c>
    </row>
    <row r="8" spans="1:5" ht="28.5" customHeight="1" x14ac:dyDescent="0.25">
      <c r="A8" s="242" t="s">
        <v>331</v>
      </c>
      <c r="B8" s="242"/>
      <c r="C8" s="242"/>
      <c r="D8" s="242"/>
      <c r="E8" s="242"/>
    </row>
    <row r="9" spans="1:5" ht="30" customHeight="1" x14ac:dyDescent="0.25">
      <c r="A9" s="242" t="s">
        <v>274</v>
      </c>
      <c r="B9" s="242"/>
      <c r="C9" s="242"/>
      <c r="D9" s="242"/>
      <c r="E9" s="242"/>
    </row>
    <row r="10" spans="1:5" ht="30" customHeight="1" x14ac:dyDescent="0.25">
      <c r="A10" s="242" t="s">
        <v>275</v>
      </c>
      <c r="B10" s="242"/>
      <c r="C10" s="242"/>
      <c r="D10" s="242"/>
      <c r="E10" s="242"/>
    </row>
    <row r="11" spans="1:5" ht="30" customHeight="1" x14ac:dyDescent="0.25">
      <c r="A11" s="242" t="s">
        <v>276</v>
      </c>
      <c r="B11" s="242"/>
      <c r="C11" s="242"/>
      <c r="D11" s="242"/>
      <c r="E11" s="242"/>
    </row>
    <row r="12" spans="1:5" ht="29.25" customHeight="1" x14ac:dyDescent="0.25">
      <c r="A12" s="242" t="s">
        <v>277</v>
      </c>
      <c r="B12" s="242"/>
      <c r="C12" s="242"/>
      <c r="D12" s="242"/>
      <c r="E12" s="242"/>
    </row>
    <row r="13" spans="1:5" ht="28.5" customHeight="1" x14ac:dyDescent="0.25">
      <c r="A13" s="242" t="s">
        <v>278</v>
      </c>
      <c r="B13" s="242"/>
      <c r="C13" s="242"/>
      <c r="D13" s="242"/>
      <c r="E13" s="242"/>
    </row>
    <row r="14" spans="1:5" ht="15.75" customHeight="1" x14ac:dyDescent="0.25"/>
    <row r="15" spans="1:5" ht="150" x14ac:dyDescent="0.25">
      <c r="A15" s="140" t="s">
        <v>2</v>
      </c>
      <c r="B15" s="141" t="s">
        <v>280</v>
      </c>
      <c r="C15" s="141" t="s">
        <v>0</v>
      </c>
      <c r="D15" s="141" t="s">
        <v>279</v>
      </c>
      <c r="E15" s="141" t="s">
        <v>1</v>
      </c>
    </row>
    <row r="16" spans="1:5" s="94" customFormat="1" ht="14.25" x14ac:dyDescent="0.2">
      <c r="A16" s="145" t="s">
        <v>8</v>
      </c>
      <c r="B16" s="145"/>
      <c r="C16" s="145"/>
      <c r="D16" s="145"/>
      <c r="E16" s="145"/>
    </row>
    <row r="17" spans="1:5" x14ac:dyDescent="0.25">
      <c r="A17" s="142" t="s">
        <v>52</v>
      </c>
      <c r="B17" s="144" t="s">
        <v>21</v>
      </c>
      <c r="C17" s="151" t="s">
        <v>11</v>
      </c>
      <c r="D17" s="143">
        <v>0.13</v>
      </c>
      <c r="E17" s="144">
        <v>8010.76</v>
      </c>
    </row>
    <row r="18" spans="1:5" s="94" customFormat="1" ht="28.5" x14ac:dyDescent="0.2">
      <c r="A18" s="145" t="s">
        <v>281</v>
      </c>
      <c r="B18" s="145"/>
      <c r="C18" s="145"/>
      <c r="D18" s="145"/>
      <c r="E18" s="145"/>
    </row>
    <row r="19" spans="1:5" x14ac:dyDescent="0.25">
      <c r="A19" s="142" t="s">
        <v>282</v>
      </c>
      <c r="B19" s="144" t="s">
        <v>20</v>
      </c>
      <c r="C19" s="151" t="s">
        <v>20</v>
      </c>
      <c r="D19" s="143">
        <f>E19</f>
        <v>2666.67</v>
      </c>
      <c r="E19" s="144">
        <v>2666.67</v>
      </c>
    </row>
    <row r="20" spans="1:5" x14ac:dyDescent="0.25">
      <c r="A20" s="142" t="s">
        <v>283</v>
      </c>
      <c r="B20" s="144">
        <v>7</v>
      </c>
      <c r="C20" s="151" t="s">
        <v>284</v>
      </c>
      <c r="D20" s="143">
        <f>E20/B20</f>
        <v>467.34285714285716</v>
      </c>
      <c r="E20" s="144">
        <v>3271.4</v>
      </c>
    </row>
    <row r="21" spans="1:5" x14ac:dyDescent="0.25">
      <c r="A21" s="142" t="s">
        <v>285</v>
      </c>
      <c r="B21" s="144">
        <v>1</v>
      </c>
      <c r="C21" s="151" t="s">
        <v>13</v>
      </c>
      <c r="D21" s="143">
        <f t="shared" ref="D21:D81" si="0">E21/B21</f>
        <v>634.85</v>
      </c>
      <c r="E21" s="144">
        <v>634.85</v>
      </c>
    </row>
    <row r="22" spans="1:5" ht="30" x14ac:dyDescent="0.25">
      <c r="A22" s="142" t="s">
        <v>286</v>
      </c>
      <c r="B22" s="144">
        <v>7.0000000000000007E-2</v>
      </c>
      <c r="C22" s="151" t="s">
        <v>17</v>
      </c>
      <c r="D22" s="143">
        <f t="shared" si="0"/>
        <v>6508.8571428571422</v>
      </c>
      <c r="E22" s="144">
        <v>455.62</v>
      </c>
    </row>
    <row r="23" spans="1:5" x14ac:dyDescent="0.25">
      <c r="A23" s="142" t="s">
        <v>206</v>
      </c>
      <c r="B23" s="144">
        <v>2</v>
      </c>
      <c r="C23" s="151" t="s">
        <v>13</v>
      </c>
      <c r="D23" s="143">
        <f t="shared" si="0"/>
        <v>3495.31</v>
      </c>
      <c r="E23" s="144">
        <v>6990.62</v>
      </c>
    </row>
    <row r="24" spans="1:5" ht="30" x14ac:dyDescent="0.25">
      <c r="A24" s="142" t="s">
        <v>287</v>
      </c>
      <c r="B24" s="144" t="s">
        <v>261</v>
      </c>
      <c r="C24" s="151" t="s">
        <v>12</v>
      </c>
      <c r="D24" s="143">
        <f>E24</f>
        <v>290235.84999999998</v>
      </c>
      <c r="E24" s="144">
        <v>290235.84999999998</v>
      </c>
    </row>
    <row r="25" spans="1:5" x14ac:dyDescent="0.25">
      <c r="A25" s="142" t="s">
        <v>288</v>
      </c>
      <c r="B25" s="144" t="s">
        <v>261</v>
      </c>
      <c r="C25" s="151" t="s">
        <v>12</v>
      </c>
      <c r="D25" s="143">
        <f t="shared" ref="D25:D26" si="1">E25</f>
        <v>7431.2000000000007</v>
      </c>
      <c r="E25" s="144">
        <f>2809.43+4621.77</f>
        <v>7431.2000000000007</v>
      </c>
    </row>
    <row r="26" spans="1:5" ht="30" x14ac:dyDescent="0.25">
      <c r="A26" s="142" t="s">
        <v>289</v>
      </c>
      <c r="B26" s="144" t="s">
        <v>22</v>
      </c>
      <c r="C26" s="151" t="s">
        <v>11</v>
      </c>
      <c r="D26" s="143">
        <f t="shared" si="1"/>
        <v>1447.14</v>
      </c>
      <c r="E26" s="144">
        <v>1447.14</v>
      </c>
    </row>
    <row r="27" spans="1:5" s="94" customFormat="1" x14ac:dyDescent="0.25">
      <c r="A27" s="145" t="s">
        <v>290</v>
      </c>
      <c r="B27" s="145"/>
      <c r="C27" s="145"/>
      <c r="D27" s="143"/>
      <c r="E27" s="145"/>
    </row>
    <row r="28" spans="1:5" x14ac:dyDescent="0.25">
      <c r="A28" s="142" t="s">
        <v>291</v>
      </c>
      <c r="B28" s="144" t="s">
        <v>22</v>
      </c>
      <c r="C28" s="151" t="s">
        <v>11</v>
      </c>
      <c r="D28" s="143">
        <f>E28</f>
        <v>27252.29</v>
      </c>
      <c r="E28" s="144">
        <v>27252.29</v>
      </c>
    </row>
    <row r="29" spans="1:5" s="94" customFormat="1" x14ac:dyDescent="0.25">
      <c r="A29" s="145" t="s">
        <v>292</v>
      </c>
      <c r="B29" s="145"/>
      <c r="C29" s="145"/>
      <c r="D29" s="143"/>
      <c r="E29" s="145"/>
    </row>
    <row r="30" spans="1:5" x14ac:dyDescent="0.25">
      <c r="A30" s="142" t="s">
        <v>293</v>
      </c>
      <c r="B30" s="144" t="s">
        <v>261</v>
      </c>
      <c r="C30" s="151" t="s">
        <v>11</v>
      </c>
      <c r="D30" s="143">
        <f t="shared" ref="D30:D37" si="2">E30</f>
        <v>717.3</v>
      </c>
      <c r="E30" s="144">
        <v>717.3</v>
      </c>
    </row>
    <row r="31" spans="1:5" s="94" customFormat="1" x14ac:dyDescent="0.25">
      <c r="A31" s="145" t="s">
        <v>294</v>
      </c>
      <c r="B31" s="145"/>
      <c r="C31" s="145"/>
      <c r="D31" s="143"/>
      <c r="E31" s="145"/>
    </row>
    <row r="32" spans="1:5" x14ac:dyDescent="0.25">
      <c r="A32" s="142" t="s">
        <v>295</v>
      </c>
      <c r="B32" s="144" t="s">
        <v>260</v>
      </c>
      <c r="C32" s="151" t="s">
        <v>11</v>
      </c>
      <c r="D32" s="143">
        <f t="shared" si="2"/>
        <v>9248.4</v>
      </c>
      <c r="E32" s="144">
        <v>9248.4</v>
      </c>
    </row>
    <row r="33" spans="1:5" s="94" customFormat="1" ht="28.5" x14ac:dyDescent="0.25">
      <c r="A33" s="145" t="s">
        <v>97</v>
      </c>
      <c r="B33" s="145"/>
      <c r="C33" s="145"/>
      <c r="D33" s="143"/>
      <c r="E33" s="145"/>
    </row>
    <row r="34" spans="1:5" ht="30" x14ac:dyDescent="0.25">
      <c r="A34" s="142" t="s">
        <v>208</v>
      </c>
      <c r="B34" s="144" t="s">
        <v>22</v>
      </c>
      <c r="C34" s="151" t="s">
        <v>11</v>
      </c>
      <c r="D34" s="143">
        <f t="shared" si="2"/>
        <v>18115.73</v>
      </c>
      <c r="E34" s="144">
        <v>18115.73</v>
      </c>
    </row>
    <row r="35" spans="1:5" s="94" customFormat="1" x14ac:dyDescent="0.25">
      <c r="A35" s="145" t="s">
        <v>209</v>
      </c>
      <c r="B35" s="145"/>
      <c r="C35" s="145"/>
      <c r="D35" s="143"/>
      <c r="E35" s="145"/>
    </row>
    <row r="36" spans="1:5" x14ac:dyDescent="0.25">
      <c r="A36" s="142" t="s">
        <v>296</v>
      </c>
      <c r="B36" s="144" t="s">
        <v>260</v>
      </c>
      <c r="C36" s="151" t="s">
        <v>11</v>
      </c>
      <c r="D36" s="143">
        <f t="shared" si="2"/>
        <v>29250</v>
      </c>
      <c r="E36" s="144">
        <v>29250</v>
      </c>
    </row>
    <row r="37" spans="1:5" x14ac:dyDescent="0.25">
      <c r="A37" s="142" t="s">
        <v>210</v>
      </c>
      <c r="B37" s="144" t="s">
        <v>260</v>
      </c>
      <c r="C37" s="151" t="s">
        <v>297</v>
      </c>
      <c r="D37" s="143">
        <f t="shared" si="2"/>
        <v>13600</v>
      </c>
      <c r="E37" s="144">
        <v>13600</v>
      </c>
    </row>
    <row r="38" spans="1:5" s="94" customFormat="1" ht="28.5" x14ac:dyDescent="0.25">
      <c r="A38" s="145" t="s">
        <v>298</v>
      </c>
      <c r="B38" s="145"/>
      <c r="C38" s="145"/>
      <c r="D38" s="143"/>
      <c r="E38" s="145"/>
    </row>
    <row r="39" spans="1:5" ht="30" x14ac:dyDescent="0.25">
      <c r="A39" s="142" t="s">
        <v>299</v>
      </c>
      <c r="B39" s="144">
        <v>1</v>
      </c>
      <c r="C39" s="151" t="s">
        <v>13</v>
      </c>
      <c r="D39" s="143">
        <f t="shared" si="0"/>
        <v>615.97</v>
      </c>
      <c r="E39" s="144">
        <v>615.97</v>
      </c>
    </row>
    <row r="40" spans="1:5" ht="30" x14ac:dyDescent="0.25">
      <c r="A40" s="142" t="s">
        <v>237</v>
      </c>
      <c r="B40" s="144">
        <v>1</v>
      </c>
      <c r="C40" s="151" t="s">
        <v>13</v>
      </c>
      <c r="D40" s="143">
        <f t="shared" si="0"/>
        <v>303.61</v>
      </c>
      <c r="E40" s="144">
        <v>303.61</v>
      </c>
    </row>
    <row r="41" spans="1:5" ht="45" x14ac:dyDescent="0.25">
      <c r="A41" s="142" t="s">
        <v>300</v>
      </c>
      <c r="B41" s="144">
        <v>1</v>
      </c>
      <c r="C41" s="151" t="s">
        <v>85</v>
      </c>
      <c r="D41" s="143">
        <f t="shared" si="0"/>
        <v>886.42</v>
      </c>
      <c r="E41" s="144">
        <v>886.42</v>
      </c>
    </row>
    <row r="42" spans="1:5" ht="30" x14ac:dyDescent="0.25">
      <c r="A42" s="142" t="s">
        <v>301</v>
      </c>
      <c r="B42" s="144">
        <v>0.01</v>
      </c>
      <c r="C42" s="151" t="s">
        <v>13</v>
      </c>
      <c r="D42" s="143">
        <f t="shared" si="0"/>
        <v>72514</v>
      </c>
      <c r="E42" s="144">
        <v>725.14</v>
      </c>
    </row>
    <row r="43" spans="1:5" x14ac:dyDescent="0.25">
      <c r="A43" s="142" t="s">
        <v>74</v>
      </c>
      <c r="B43" s="144">
        <v>3</v>
      </c>
      <c r="C43" s="151" t="s">
        <v>75</v>
      </c>
      <c r="D43" s="143">
        <f t="shared" si="0"/>
        <v>90.943333333333328</v>
      </c>
      <c r="E43" s="144">
        <v>272.83</v>
      </c>
    </row>
    <row r="44" spans="1:5" ht="30" x14ac:dyDescent="0.25">
      <c r="A44" s="142" t="s">
        <v>302</v>
      </c>
      <c r="B44" s="144">
        <v>3</v>
      </c>
      <c r="C44" s="151" t="s">
        <v>211</v>
      </c>
      <c r="D44" s="143">
        <f t="shared" si="0"/>
        <v>666.38</v>
      </c>
      <c r="E44" s="144">
        <v>1999.14</v>
      </c>
    </row>
    <row r="45" spans="1:5" x14ac:dyDescent="0.25">
      <c r="A45" s="142" t="s">
        <v>114</v>
      </c>
      <c r="B45" s="144">
        <v>1</v>
      </c>
      <c r="C45" s="151" t="s">
        <v>15</v>
      </c>
      <c r="D45" s="143">
        <f t="shared" si="0"/>
        <v>812.33</v>
      </c>
      <c r="E45" s="144">
        <v>812.33</v>
      </c>
    </row>
    <row r="46" spans="1:5" ht="30" x14ac:dyDescent="0.25">
      <c r="A46" s="142" t="s">
        <v>303</v>
      </c>
      <c r="B46" s="144">
        <v>1</v>
      </c>
      <c r="C46" s="151" t="s">
        <v>13</v>
      </c>
      <c r="D46" s="143">
        <f t="shared" si="0"/>
        <v>150.94</v>
      </c>
      <c r="E46" s="144">
        <v>150.94</v>
      </c>
    </row>
    <row r="47" spans="1:5" ht="30" x14ac:dyDescent="0.25">
      <c r="A47" s="142" t="s">
        <v>304</v>
      </c>
      <c r="B47" s="144">
        <v>0.01</v>
      </c>
      <c r="C47" s="151" t="s">
        <v>116</v>
      </c>
      <c r="D47" s="143">
        <f t="shared" si="0"/>
        <v>10740</v>
      </c>
      <c r="E47" s="144">
        <v>107.4</v>
      </c>
    </row>
    <row r="48" spans="1:5" ht="30" x14ac:dyDescent="0.25">
      <c r="A48" s="142" t="s">
        <v>305</v>
      </c>
      <c r="B48" s="144">
        <v>2</v>
      </c>
      <c r="C48" s="151" t="s">
        <v>306</v>
      </c>
      <c r="D48" s="143">
        <f t="shared" si="0"/>
        <v>546.37</v>
      </c>
      <c r="E48" s="144">
        <v>1092.74</v>
      </c>
    </row>
    <row r="49" spans="1:5" ht="30" x14ac:dyDescent="0.25">
      <c r="A49" s="142" t="s">
        <v>307</v>
      </c>
      <c r="B49" s="144">
        <v>1</v>
      </c>
      <c r="C49" s="151" t="s">
        <v>16</v>
      </c>
      <c r="D49" s="143">
        <f t="shared" si="0"/>
        <v>3636.24</v>
      </c>
      <c r="E49" s="144">
        <v>3636.24</v>
      </c>
    </row>
    <row r="50" spans="1:5" ht="30" x14ac:dyDescent="0.25">
      <c r="A50" s="142" t="s">
        <v>141</v>
      </c>
      <c r="B50" s="144">
        <v>0.1</v>
      </c>
      <c r="C50" s="151" t="s">
        <v>16</v>
      </c>
      <c r="D50" s="143">
        <f t="shared" si="0"/>
        <v>1791.3</v>
      </c>
      <c r="E50" s="144">
        <v>179.13</v>
      </c>
    </row>
    <row r="51" spans="1:5" x14ac:dyDescent="0.25">
      <c r="A51" s="142" t="s">
        <v>70</v>
      </c>
      <c r="B51" s="144">
        <v>0.18</v>
      </c>
      <c r="C51" s="151" t="s">
        <v>71</v>
      </c>
      <c r="D51" s="143">
        <f t="shared" si="0"/>
        <v>27259.611111111109</v>
      </c>
      <c r="E51" s="144">
        <v>4906.7299999999996</v>
      </c>
    </row>
    <row r="52" spans="1:5" ht="30" x14ac:dyDescent="0.25">
      <c r="A52" s="142" t="s">
        <v>56</v>
      </c>
      <c r="B52" s="144">
        <v>4.718</v>
      </c>
      <c r="C52" s="151" t="s">
        <v>16</v>
      </c>
      <c r="D52" s="143">
        <f t="shared" si="0"/>
        <v>1805.24798643493</v>
      </c>
      <c r="E52" s="144">
        <v>8517.16</v>
      </c>
    </row>
    <row r="53" spans="1:5" x14ac:dyDescent="0.25">
      <c r="A53" s="142" t="s">
        <v>308</v>
      </c>
      <c r="B53" s="144">
        <v>0.01</v>
      </c>
      <c r="C53" s="151" t="s">
        <v>71</v>
      </c>
      <c r="D53" s="143">
        <f t="shared" si="0"/>
        <v>26770</v>
      </c>
      <c r="E53" s="144">
        <v>267.7</v>
      </c>
    </row>
    <row r="54" spans="1:5" ht="30" x14ac:dyDescent="0.25">
      <c r="A54" s="142" t="s">
        <v>58</v>
      </c>
      <c r="B54" s="144">
        <v>1</v>
      </c>
      <c r="C54" s="151" t="s">
        <v>14</v>
      </c>
      <c r="D54" s="143">
        <f t="shared" si="0"/>
        <v>549.39</v>
      </c>
      <c r="E54" s="144">
        <v>549.39</v>
      </c>
    </row>
    <row r="55" spans="1:5" x14ac:dyDescent="0.25">
      <c r="A55" s="142" t="s">
        <v>88</v>
      </c>
      <c r="B55" s="144">
        <v>0.35</v>
      </c>
      <c r="C55" s="151" t="s">
        <v>15</v>
      </c>
      <c r="D55" s="143">
        <f t="shared" si="0"/>
        <v>15763.628571428573</v>
      </c>
      <c r="E55" s="144">
        <v>5517.27</v>
      </c>
    </row>
    <row r="56" spans="1:5" ht="30" x14ac:dyDescent="0.25">
      <c r="A56" s="142" t="s">
        <v>59</v>
      </c>
      <c r="B56" s="144">
        <v>5</v>
      </c>
      <c r="C56" s="151" t="s">
        <v>18</v>
      </c>
      <c r="D56" s="143">
        <f t="shared" si="0"/>
        <v>224.97199999999998</v>
      </c>
      <c r="E56" s="144">
        <v>1124.8599999999999</v>
      </c>
    </row>
    <row r="57" spans="1:5" x14ac:dyDescent="0.25">
      <c r="A57" s="142" t="s">
        <v>76</v>
      </c>
      <c r="B57" s="144">
        <v>1</v>
      </c>
      <c r="C57" s="151" t="s">
        <v>75</v>
      </c>
      <c r="D57" s="143">
        <f t="shared" si="0"/>
        <v>73.400000000000006</v>
      </c>
      <c r="E57" s="144">
        <v>73.400000000000006</v>
      </c>
    </row>
    <row r="58" spans="1:5" x14ac:dyDescent="0.25">
      <c r="A58" s="142" t="s">
        <v>309</v>
      </c>
      <c r="B58" s="144">
        <v>1</v>
      </c>
      <c r="C58" s="151" t="s">
        <v>103</v>
      </c>
      <c r="D58" s="143">
        <f t="shared" si="0"/>
        <v>354.06</v>
      </c>
      <c r="E58" s="144">
        <v>354.06</v>
      </c>
    </row>
    <row r="59" spans="1:5" x14ac:dyDescent="0.25">
      <c r="A59" s="142" t="s">
        <v>310</v>
      </c>
      <c r="B59" s="144">
        <v>1</v>
      </c>
      <c r="C59" s="151" t="s">
        <v>13</v>
      </c>
      <c r="D59" s="143">
        <f t="shared" si="0"/>
        <v>7308.67</v>
      </c>
      <c r="E59" s="144">
        <v>7308.67</v>
      </c>
    </row>
    <row r="60" spans="1:5" x14ac:dyDescent="0.25">
      <c r="A60" s="142" t="s">
        <v>82</v>
      </c>
      <c r="B60" s="144">
        <v>19875</v>
      </c>
      <c r="C60" s="151" t="s">
        <v>83</v>
      </c>
      <c r="D60" s="143">
        <f t="shared" si="0"/>
        <v>1.1732020125786162</v>
      </c>
      <c r="E60" s="144">
        <v>23317.39</v>
      </c>
    </row>
    <row r="61" spans="1:5" x14ac:dyDescent="0.25">
      <c r="A61" s="142" t="s">
        <v>311</v>
      </c>
      <c r="B61" s="144">
        <v>1</v>
      </c>
      <c r="C61" s="151" t="s">
        <v>75</v>
      </c>
      <c r="D61" s="143">
        <f t="shared" si="0"/>
        <v>1679.59</v>
      </c>
      <c r="E61" s="144">
        <v>1679.59</v>
      </c>
    </row>
    <row r="62" spans="1:5" ht="30" x14ac:dyDescent="0.25">
      <c r="A62" s="142" t="s">
        <v>312</v>
      </c>
      <c r="B62" s="144">
        <v>1</v>
      </c>
      <c r="C62" s="151" t="s">
        <v>19</v>
      </c>
      <c r="D62" s="143">
        <f t="shared" si="0"/>
        <v>716.63</v>
      </c>
      <c r="E62" s="144">
        <v>716.63</v>
      </c>
    </row>
    <row r="63" spans="1:5" ht="30" x14ac:dyDescent="0.25">
      <c r="A63" s="142" t="s">
        <v>313</v>
      </c>
      <c r="B63" s="144">
        <v>1</v>
      </c>
      <c r="C63" s="151" t="s">
        <v>19</v>
      </c>
      <c r="D63" s="143">
        <f t="shared" si="0"/>
        <v>604.44000000000005</v>
      </c>
      <c r="E63" s="144">
        <v>604.44000000000005</v>
      </c>
    </row>
    <row r="64" spans="1:5" x14ac:dyDescent="0.25">
      <c r="A64" s="142" t="s">
        <v>62</v>
      </c>
      <c r="B64" s="144">
        <v>31</v>
      </c>
      <c r="C64" s="151" t="s">
        <v>19</v>
      </c>
      <c r="D64" s="143">
        <f t="shared" si="0"/>
        <v>271.45935483870966</v>
      </c>
      <c r="E64" s="144">
        <v>8415.24</v>
      </c>
    </row>
    <row r="65" spans="1:5" s="94" customFormat="1" ht="28.5" x14ac:dyDescent="0.25">
      <c r="A65" s="145" t="s">
        <v>314</v>
      </c>
      <c r="B65" s="145"/>
      <c r="C65" s="145"/>
      <c r="D65" s="143"/>
      <c r="E65" s="145"/>
    </row>
    <row r="66" spans="1:5" x14ac:dyDescent="0.25">
      <c r="A66" s="142" t="s">
        <v>246</v>
      </c>
      <c r="B66" s="144">
        <v>8.9999999999999993E-3</v>
      </c>
      <c r="C66" s="151" t="s">
        <v>105</v>
      </c>
      <c r="D66" s="143">
        <f t="shared" si="0"/>
        <v>14204.444444444445</v>
      </c>
      <c r="E66" s="144">
        <v>127.84</v>
      </c>
    </row>
    <row r="67" spans="1:5" ht="30" x14ac:dyDescent="0.25">
      <c r="A67" s="142" t="s">
        <v>315</v>
      </c>
      <c r="B67" s="144">
        <v>3.5000000000000003E-2</v>
      </c>
      <c r="C67" s="151" t="s">
        <v>105</v>
      </c>
      <c r="D67" s="143">
        <f t="shared" si="0"/>
        <v>31930.857142857138</v>
      </c>
      <c r="E67" s="144">
        <v>1117.58</v>
      </c>
    </row>
    <row r="68" spans="1:5" x14ac:dyDescent="0.25">
      <c r="A68" s="142" t="s">
        <v>89</v>
      </c>
      <c r="B68" s="144">
        <v>0.4</v>
      </c>
      <c r="C68" s="151" t="s">
        <v>17</v>
      </c>
      <c r="D68" s="143">
        <f t="shared" si="0"/>
        <v>4068.2749999999996</v>
      </c>
      <c r="E68" s="144">
        <v>1627.31</v>
      </c>
    </row>
    <row r="69" spans="1:5" x14ac:dyDescent="0.25">
      <c r="A69" s="142" t="s">
        <v>316</v>
      </c>
      <c r="B69" s="144">
        <v>0.01</v>
      </c>
      <c r="C69" s="151" t="s">
        <v>17</v>
      </c>
      <c r="D69" s="143">
        <f t="shared" si="0"/>
        <v>129073</v>
      </c>
      <c r="E69" s="144">
        <v>1290.73</v>
      </c>
    </row>
    <row r="70" spans="1:5" ht="30" x14ac:dyDescent="0.25">
      <c r="A70" s="142" t="s">
        <v>247</v>
      </c>
      <c r="B70" s="144">
        <v>1</v>
      </c>
      <c r="C70" s="151" t="s">
        <v>13</v>
      </c>
      <c r="D70" s="143">
        <f t="shared" si="0"/>
        <v>405.16</v>
      </c>
      <c r="E70" s="144">
        <v>405.16</v>
      </c>
    </row>
    <row r="71" spans="1:5" ht="30" x14ac:dyDescent="0.25">
      <c r="A71" s="142" t="s">
        <v>252</v>
      </c>
      <c r="B71" s="144">
        <v>4.3999999999999997E-2</v>
      </c>
      <c r="C71" s="151" t="s">
        <v>15</v>
      </c>
      <c r="D71" s="143">
        <f t="shared" si="0"/>
        <v>49765.227272727279</v>
      </c>
      <c r="E71" s="144">
        <v>2189.67</v>
      </c>
    </row>
    <row r="72" spans="1:5" x14ac:dyDescent="0.25">
      <c r="A72" s="142" t="s">
        <v>254</v>
      </c>
      <c r="B72" s="144">
        <v>0.04</v>
      </c>
      <c r="C72" s="151" t="s">
        <v>17</v>
      </c>
      <c r="D72" s="143">
        <f t="shared" si="0"/>
        <v>58215.499999999993</v>
      </c>
      <c r="E72" s="144">
        <v>2328.62</v>
      </c>
    </row>
    <row r="73" spans="1:5" x14ac:dyDescent="0.25">
      <c r="A73" s="142" t="s">
        <v>317</v>
      </c>
      <c r="B73" s="144">
        <v>0.05</v>
      </c>
      <c r="C73" s="151" t="s">
        <v>17</v>
      </c>
      <c r="D73" s="143">
        <f t="shared" si="0"/>
        <v>50698.400000000001</v>
      </c>
      <c r="E73" s="144">
        <v>2534.92</v>
      </c>
    </row>
    <row r="74" spans="1:5" ht="30" x14ac:dyDescent="0.25">
      <c r="A74" s="142" t="s">
        <v>318</v>
      </c>
      <c r="B74" s="144">
        <v>1.0999999999999999E-2</v>
      </c>
      <c r="C74" s="151" t="s">
        <v>15</v>
      </c>
      <c r="D74" s="143">
        <f t="shared" si="0"/>
        <v>43311.818181818184</v>
      </c>
      <c r="E74" s="144">
        <v>476.43</v>
      </c>
    </row>
    <row r="75" spans="1:5" ht="30" x14ac:dyDescent="0.25">
      <c r="A75" s="142" t="s">
        <v>225</v>
      </c>
      <c r="B75" s="144">
        <v>0.2</v>
      </c>
      <c r="C75" s="151" t="s">
        <v>120</v>
      </c>
      <c r="D75" s="143">
        <f t="shared" si="0"/>
        <v>2126.15</v>
      </c>
      <c r="E75" s="144">
        <v>425.23</v>
      </c>
    </row>
    <row r="76" spans="1:5" ht="30" x14ac:dyDescent="0.25">
      <c r="A76" s="142" t="s">
        <v>121</v>
      </c>
      <c r="B76" s="144">
        <v>3</v>
      </c>
      <c r="C76" s="151" t="s">
        <v>122</v>
      </c>
      <c r="D76" s="143">
        <f t="shared" si="0"/>
        <v>390.02666666666664</v>
      </c>
      <c r="E76" s="144">
        <v>1170.08</v>
      </c>
    </row>
    <row r="77" spans="1:5" x14ac:dyDescent="0.25">
      <c r="A77" s="142" t="s">
        <v>226</v>
      </c>
      <c r="B77" s="144">
        <v>0.01</v>
      </c>
      <c r="C77" s="151" t="s">
        <v>71</v>
      </c>
      <c r="D77" s="143">
        <f t="shared" si="0"/>
        <v>28595.999999999996</v>
      </c>
      <c r="E77" s="144">
        <v>285.95999999999998</v>
      </c>
    </row>
    <row r="78" spans="1:5" x14ac:dyDescent="0.25">
      <c r="A78" s="142" t="s">
        <v>319</v>
      </c>
      <c r="B78" s="144">
        <v>0.17</v>
      </c>
      <c r="C78" s="151" t="s">
        <v>16</v>
      </c>
      <c r="D78" s="143">
        <f t="shared" si="0"/>
        <v>1906.9411764705881</v>
      </c>
      <c r="E78" s="144">
        <v>324.18</v>
      </c>
    </row>
    <row r="79" spans="1:5" ht="30" x14ac:dyDescent="0.25">
      <c r="A79" s="142" t="s">
        <v>63</v>
      </c>
      <c r="B79" s="144">
        <v>2.2999999999999998</v>
      </c>
      <c r="C79" s="151" t="s">
        <v>16</v>
      </c>
      <c r="D79" s="143">
        <f t="shared" si="0"/>
        <v>1849.8434782608699</v>
      </c>
      <c r="E79" s="144">
        <v>4254.6400000000003</v>
      </c>
    </row>
    <row r="80" spans="1:5" ht="30" x14ac:dyDescent="0.25">
      <c r="A80" s="142" t="s">
        <v>123</v>
      </c>
      <c r="B80" s="144">
        <v>0.878</v>
      </c>
      <c r="C80" s="151" t="s">
        <v>16</v>
      </c>
      <c r="D80" s="143">
        <f t="shared" si="0"/>
        <v>1834.4646924829158</v>
      </c>
      <c r="E80" s="144">
        <v>1610.66</v>
      </c>
    </row>
    <row r="81" spans="1:5" x14ac:dyDescent="0.25">
      <c r="A81" s="142" t="s">
        <v>320</v>
      </c>
      <c r="B81" s="144">
        <v>0.01</v>
      </c>
      <c r="C81" s="151" t="s">
        <v>17</v>
      </c>
      <c r="D81" s="143">
        <f t="shared" si="0"/>
        <v>27627.999999999996</v>
      </c>
      <c r="E81" s="144">
        <v>276.27999999999997</v>
      </c>
    </row>
    <row r="82" spans="1:5" ht="30" x14ac:dyDescent="0.25">
      <c r="A82" s="142" t="s">
        <v>321</v>
      </c>
      <c r="B82" s="144">
        <v>13</v>
      </c>
      <c r="C82" s="151" t="s">
        <v>322</v>
      </c>
      <c r="D82" s="143">
        <f t="shared" ref="D82:D90" si="3">E82/B82</f>
        <v>101.13692307692307</v>
      </c>
      <c r="E82" s="144">
        <v>1314.78</v>
      </c>
    </row>
    <row r="83" spans="1:5" ht="30" x14ac:dyDescent="0.25">
      <c r="A83" s="142" t="s">
        <v>323</v>
      </c>
      <c r="B83" s="144">
        <v>2</v>
      </c>
      <c r="C83" s="151" t="s">
        <v>13</v>
      </c>
      <c r="D83" s="143">
        <f t="shared" si="3"/>
        <v>457.60500000000002</v>
      </c>
      <c r="E83" s="144">
        <v>915.21</v>
      </c>
    </row>
    <row r="84" spans="1:5" ht="30" x14ac:dyDescent="0.25">
      <c r="A84" s="142" t="s">
        <v>228</v>
      </c>
      <c r="B84" s="144" t="s">
        <v>332</v>
      </c>
      <c r="C84" s="151" t="s">
        <v>16</v>
      </c>
      <c r="D84" s="143">
        <f>E84</f>
        <v>10189.73</v>
      </c>
      <c r="E84" s="144">
        <v>10189.73</v>
      </c>
    </row>
    <row r="85" spans="1:5" x14ac:dyDescent="0.25">
      <c r="A85" s="142" t="s">
        <v>324</v>
      </c>
      <c r="B85" s="144">
        <v>10</v>
      </c>
      <c r="C85" s="151" t="s">
        <v>325</v>
      </c>
      <c r="D85" s="143">
        <f t="shared" si="3"/>
        <v>239.51500000000001</v>
      </c>
      <c r="E85" s="144">
        <v>2395.15</v>
      </c>
    </row>
    <row r="86" spans="1:5" x14ac:dyDescent="0.25">
      <c r="A86" s="142" t="s">
        <v>231</v>
      </c>
      <c r="B86" s="144">
        <v>0.01</v>
      </c>
      <c r="C86" s="151" t="s">
        <v>116</v>
      </c>
      <c r="D86" s="143">
        <f t="shared" si="3"/>
        <v>26898</v>
      </c>
      <c r="E86" s="144">
        <v>268.98</v>
      </c>
    </row>
    <row r="87" spans="1:5" x14ac:dyDescent="0.25">
      <c r="A87" s="142" t="s">
        <v>232</v>
      </c>
      <c r="B87" s="144">
        <v>0.02</v>
      </c>
      <c r="C87" s="151" t="s">
        <v>17</v>
      </c>
      <c r="D87" s="143">
        <f t="shared" si="3"/>
        <v>19427</v>
      </c>
      <c r="E87" s="144">
        <v>388.54</v>
      </c>
    </row>
    <row r="88" spans="1:5" ht="30" x14ac:dyDescent="0.25">
      <c r="A88" s="142" t="s">
        <v>104</v>
      </c>
      <c r="B88" s="144">
        <v>6.0000000000000001E-3</v>
      </c>
      <c r="C88" s="151" t="s">
        <v>105</v>
      </c>
      <c r="D88" s="143">
        <f t="shared" si="3"/>
        <v>163000</v>
      </c>
      <c r="E88" s="144">
        <v>978</v>
      </c>
    </row>
    <row r="89" spans="1:5" x14ac:dyDescent="0.25">
      <c r="A89" s="142" t="s">
        <v>233</v>
      </c>
      <c r="B89" s="144">
        <v>8.9999999999999993E-3</v>
      </c>
      <c r="C89" s="151" t="s">
        <v>105</v>
      </c>
      <c r="D89" s="143">
        <f t="shared" si="3"/>
        <v>10596.666666666668</v>
      </c>
      <c r="E89" s="144">
        <v>95.37</v>
      </c>
    </row>
    <row r="90" spans="1:5" ht="30" x14ac:dyDescent="0.25">
      <c r="A90" s="142" t="s">
        <v>128</v>
      </c>
      <c r="B90" s="144">
        <v>0.08</v>
      </c>
      <c r="C90" s="151" t="s">
        <v>17</v>
      </c>
      <c r="D90" s="143">
        <f t="shared" si="3"/>
        <v>47506.5</v>
      </c>
      <c r="E90" s="144">
        <v>3800.52</v>
      </c>
    </row>
    <row r="91" spans="1:5" s="94" customFormat="1" ht="28.5" x14ac:dyDescent="0.2">
      <c r="A91" s="145" t="s">
        <v>77</v>
      </c>
      <c r="B91" s="145"/>
      <c r="C91" s="145"/>
      <c r="D91" s="145"/>
      <c r="E91" s="145"/>
    </row>
    <row r="92" spans="1:5" ht="30" x14ac:dyDescent="0.25">
      <c r="A92" s="142" t="s">
        <v>78</v>
      </c>
      <c r="B92" s="144" t="s">
        <v>260</v>
      </c>
      <c r="C92" s="151" t="s">
        <v>11</v>
      </c>
      <c r="D92" s="143">
        <f>E92</f>
        <v>15150.34</v>
      </c>
      <c r="E92" s="144">
        <v>15150.34</v>
      </c>
    </row>
    <row r="93" spans="1:5" s="94" customFormat="1" ht="14.25" x14ac:dyDescent="0.2">
      <c r="A93" s="145" t="s">
        <v>90</v>
      </c>
      <c r="B93" s="145"/>
      <c r="C93" s="145"/>
      <c r="D93" s="145"/>
      <c r="E93" s="145"/>
    </row>
    <row r="94" spans="1:5" x14ac:dyDescent="0.25">
      <c r="A94" s="142" t="s">
        <v>92</v>
      </c>
      <c r="B94" s="144" t="s">
        <v>260</v>
      </c>
      <c r="C94" s="151" t="s">
        <v>11</v>
      </c>
      <c r="D94" s="143">
        <f>E94</f>
        <v>21600</v>
      </c>
      <c r="E94" s="144">
        <v>21600</v>
      </c>
    </row>
    <row r="95" spans="1:5" s="94" customFormat="1" ht="28.5" x14ac:dyDescent="0.2">
      <c r="A95" s="145" t="s">
        <v>113</v>
      </c>
      <c r="B95" s="145"/>
      <c r="C95" s="145"/>
      <c r="D95" s="145"/>
      <c r="E95" s="145"/>
    </row>
    <row r="96" spans="1:5" x14ac:dyDescent="0.25">
      <c r="A96" s="142" t="s">
        <v>129</v>
      </c>
      <c r="B96" s="144" t="s">
        <v>22</v>
      </c>
      <c r="C96" s="151" t="s">
        <v>11</v>
      </c>
      <c r="D96" s="143">
        <f>E96</f>
        <v>6643.95</v>
      </c>
      <c r="E96" s="144">
        <v>6643.95</v>
      </c>
    </row>
    <row r="97" spans="1:5" s="1" customFormat="1" ht="14.25" x14ac:dyDescent="0.2">
      <c r="A97" s="96" t="s">
        <v>10</v>
      </c>
      <c r="B97" s="97"/>
      <c r="C97" s="97"/>
      <c r="D97" s="98"/>
      <c r="E97" s="98"/>
    </row>
    <row r="98" spans="1:5" s="156" customFormat="1" x14ac:dyDescent="0.25">
      <c r="A98" s="154" t="s">
        <v>335</v>
      </c>
      <c r="B98" s="39"/>
      <c r="C98" s="39"/>
      <c r="D98" s="155"/>
      <c r="E98" s="102">
        <v>4320</v>
      </c>
    </row>
    <row r="99" spans="1:5" s="1" customFormat="1" x14ac:dyDescent="0.2">
      <c r="A99" s="99" t="s">
        <v>66</v>
      </c>
      <c r="B99" s="100" t="s">
        <v>21</v>
      </c>
      <c r="C99" s="139" t="s">
        <v>11</v>
      </c>
      <c r="D99" s="101">
        <f>E99</f>
        <v>58196.811000000002</v>
      </c>
      <c r="E99" s="101">
        <f>SUM(E17:E98)*10%</f>
        <v>58196.811000000002</v>
      </c>
    </row>
    <row r="100" spans="1:5" s="94" customFormat="1" ht="14.25" x14ac:dyDescent="0.2">
      <c r="A100" s="146" t="s">
        <v>24</v>
      </c>
      <c r="B100" s="147"/>
      <c r="C100" s="152"/>
      <c r="D100" s="148"/>
      <c r="E100" s="147">
        <f>SUM(E16:E99)</f>
        <v>640164.92099999997</v>
      </c>
    </row>
    <row r="103" spans="1:5" ht="39.75" customHeight="1" x14ac:dyDescent="0.25">
      <c r="A103" s="242" t="s">
        <v>336</v>
      </c>
      <c r="B103" s="242"/>
      <c r="C103" s="242"/>
      <c r="D103" s="242"/>
      <c r="E103" s="242"/>
    </row>
    <row r="104" spans="1:5" ht="27.75" customHeight="1" x14ac:dyDescent="0.25">
      <c r="A104" s="242" t="s">
        <v>326</v>
      </c>
      <c r="B104" s="242"/>
      <c r="C104" s="242"/>
      <c r="D104" s="242"/>
      <c r="E104" s="242"/>
    </row>
    <row r="105" spans="1:5" ht="24" customHeight="1" x14ac:dyDescent="0.25">
      <c r="A105" s="242" t="s">
        <v>327</v>
      </c>
      <c r="B105" s="242"/>
      <c r="C105" s="242"/>
      <c r="D105" s="242"/>
      <c r="E105" s="242"/>
    </row>
    <row r="106" spans="1:5" ht="30.75" customHeight="1" x14ac:dyDescent="0.25">
      <c r="A106" s="242" t="s">
        <v>328</v>
      </c>
      <c r="B106" s="242"/>
      <c r="C106" s="242"/>
      <c r="D106" s="242"/>
      <c r="E106" s="242"/>
    </row>
    <row r="108" spans="1:5" ht="24.75" customHeight="1" x14ac:dyDescent="0.25">
      <c r="B108" s="136"/>
      <c r="C108" s="149"/>
      <c r="D108" s="136"/>
    </row>
    <row r="109" spans="1:5" ht="18.75" customHeight="1" x14ac:dyDescent="0.25">
      <c r="A109" s="134" t="s">
        <v>337</v>
      </c>
    </row>
    <row r="110" spans="1:5" ht="15.75" customHeight="1" x14ac:dyDescent="0.25">
      <c r="A110" s="137" t="s">
        <v>333</v>
      </c>
    </row>
    <row r="111" spans="1:5" ht="10.5" customHeight="1" x14ac:dyDescent="0.25">
      <c r="B111" s="131"/>
      <c r="D111" s="138" t="s">
        <v>26</v>
      </c>
    </row>
    <row r="113" spans="1:4" x14ac:dyDescent="0.25">
      <c r="A113" s="134" t="s">
        <v>329</v>
      </c>
    </row>
    <row r="114" spans="1:4" ht="10.5" customHeight="1" x14ac:dyDescent="0.25">
      <c r="B114" s="131"/>
      <c r="D114" s="138" t="s">
        <v>26</v>
      </c>
    </row>
    <row r="115" spans="1:4" ht="11.25" customHeight="1" x14ac:dyDescent="0.25"/>
  </sheetData>
  <mergeCells count="10">
    <mergeCell ref="A106:E106"/>
    <mergeCell ref="A103:E103"/>
    <mergeCell ref="A104:E104"/>
    <mergeCell ref="A105:E105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A13" sqref="A1:XFD1048576"/>
    </sheetView>
  </sheetViews>
  <sheetFormatPr defaultColWidth="9.140625"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8" width="9.140625" style="91"/>
    <col min="9" max="9" width="10.28515625" style="91" bestFit="1" customWidth="1"/>
    <col min="10" max="16384" width="9.140625" style="91"/>
  </cols>
  <sheetData>
    <row r="1" spans="1:19" s="58" customFormat="1" ht="35.25" customHeight="1" x14ac:dyDescent="0.3">
      <c r="A1" s="226" t="s">
        <v>338</v>
      </c>
      <c r="B1" s="226"/>
      <c r="C1" s="226"/>
      <c r="D1" s="226"/>
      <c r="E1" s="226"/>
      <c r="F1" s="226"/>
    </row>
    <row r="2" spans="1:19" s="58" customFormat="1" x14ac:dyDescent="0.25">
      <c r="A2" s="64"/>
      <c r="B2" s="64"/>
      <c r="C2" s="64"/>
      <c r="D2" s="64"/>
      <c r="E2" s="64"/>
      <c r="F2" s="64"/>
    </row>
    <row r="3" spans="1:19" s="58" customFormat="1" ht="19.5" customHeight="1" x14ac:dyDescent="0.25">
      <c r="A3" s="65" t="s">
        <v>339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19" s="58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19" s="58" customFormat="1" ht="36.75" customHeight="1" x14ac:dyDescent="0.25">
      <c r="A5" s="227" t="s">
        <v>176</v>
      </c>
      <c r="B5" s="227"/>
      <c r="C5" s="227"/>
      <c r="D5" s="227"/>
      <c r="E5" s="227"/>
      <c r="F5" s="2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19" s="77" customFormat="1" ht="27.75" customHeight="1" x14ac:dyDescent="0.25">
      <c r="A6" s="125" t="s">
        <v>177</v>
      </c>
      <c r="B6" s="125">
        <v>4</v>
      </c>
      <c r="C6" s="125" t="s">
        <v>178</v>
      </c>
      <c r="D6" s="153">
        <v>3884.9</v>
      </c>
      <c r="E6" s="125" t="s">
        <v>179</v>
      </c>
      <c r="F6" s="127">
        <v>2225</v>
      </c>
      <c r="G6" s="68"/>
      <c r="H6" s="70"/>
      <c r="I6" s="71"/>
      <c r="J6" s="72"/>
      <c r="K6" s="157"/>
      <c r="L6" s="74"/>
      <c r="M6" s="74"/>
      <c r="N6" s="74"/>
      <c r="O6" s="74"/>
      <c r="P6" s="75"/>
      <c r="Q6" s="228"/>
      <c r="R6" s="229"/>
      <c r="S6" s="76"/>
    </row>
    <row r="7" spans="1:19" s="79" customFormat="1" ht="32.25" customHeight="1" x14ac:dyDescent="0.25">
      <c r="A7" s="125" t="s">
        <v>180</v>
      </c>
      <c r="B7" s="125">
        <v>5</v>
      </c>
      <c r="C7" s="125" t="s">
        <v>181</v>
      </c>
      <c r="D7" s="153">
        <f>934.7+311.9</f>
        <v>1246.5999999999999</v>
      </c>
      <c r="E7" s="125" t="s">
        <v>182</v>
      </c>
      <c r="F7" s="127">
        <v>1483.3</v>
      </c>
      <c r="G7" s="68"/>
      <c r="H7" s="70"/>
      <c r="I7" s="71"/>
      <c r="J7" s="72"/>
      <c r="K7" s="157"/>
      <c r="L7" s="74"/>
      <c r="M7" s="74"/>
      <c r="N7" s="74"/>
      <c r="O7" s="74"/>
      <c r="P7" s="75"/>
      <c r="Q7" s="228"/>
      <c r="R7" s="230"/>
      <c r="S7" s="78"/>
    </row>
    <row r="8" spans="1:19" s="79" customFormat="1" ht="48.75" customHeight="1" x14ac:dyDescent="0.25">
      <c r="A8" s="125" t="s">
        <v>183</v>
      </c>
      <c r="B8" s="125">
        <v>59</v>
      </c>
      <c r="C8" s="125" t="s">
        <v>184</v>
      </c>
      <c r="D8" s="127">
        <v>480.2</v>
      </c>
      <c r="E8" s="125" t="s">
        <v>185</v>
      </c>
      <c r="F8" s="127">
        <v>398.5</v>
      </c>
      <c r="G8" s="68"/>
      <c r="H8" s="70"/>
      <c r="I8" s="71"/>
      <c r="J8" s="72"/>
      <c r="K8" s="157"/>
      <c r="L8" s="74"/>
      <c r="M8" s="74"/>
      <c r="N8" s="74"/>
      <c r="O8" s="74"/>
      <c r="P8" s="75"/>
      <c r="Q8" s="228"/>
      <c r="R8" s="229"/>
      <c r="S8" s="78"/>
    </row>
    <row r="9" spans="1:19" s="79" customFormat="1" ht="33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57"/>
      <c r="L9" s="74"/>
      <c r="M9" s="74"/>
      <c r="N9" s="74"/>
      <c r="O9" s="74"/>
      <c r="P9" s="68"/>
      <c r="Q9" s="157"/>
      <c r="R9" s="158"/>
      <c r="S9" s="68"/>
    </row>
    <row r="10" spans="1:19" s="85" customFormat="1" ht="15" customHeight="1" thickBot="1" x14ac:dyDescent="0.3">
      <c r="A10" s="83"/>
      <c r="B10" s="83"/>
      <c r="C10" s="83"/>
      <c r="D10" s="83"/>
      <c r="E10" s="83"/>
      <c r="F10" s="159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19" s="85" customFormat="1" ht="30" customHeight="1" x14ac:dyDescent="0.25">
      <c r="A11" s="231" t="s">
        <v>186</v>
      </c>
      <c r="B11" s="232"/>
      <c r="C11" s="232"/>
      <c r="D11" s="232"/>
      <c r="E11" s="233"/>
      <c r="F11" s="86" t="s">
        <v>187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19" s="122" customFormat="1" ht="30" customHeight="1" x14ac:dyDescent="0.25">
      <c r="A12" s="219" t="s">
        <v>188</v>
      </c>
      <c r="B12" s="220"/>
      <c r="C12" s="220"/>
      <c r="D12" s="220"/>
      <c r="E12" s="221"/>
      <c r="F12" s="120">
        <v>425820.16099999996</v>
      </c>
      <c r="G12" s="121"/>
    </row>
    <row r="13" spans="1:19" s="122" customFormat="1" ht="30" customHeight="1" x14ac:dyDescent="0.25">
      <c r="A13" s="219" t="s">
        <v>189</v>
      </c>
      <c r="B13" s="220"/>
      <c r="C13" s="220"/>
      <c r="D13" s="220"/>
      <c r="E13" s="221"/>
      <c r="F13" s="120">
        <v>367362.1399999999</v>
      </c>
    </row>
    <row r="14" spans="1:19" s="122" customFormat="1" ht="30" customHeight="1" x14ac:dyDescent="0.25">
      <c r="A14" s="219" t="s">
        <v>190</v>
      </c>
      <c r="B14" s="220"/>
      <c r="C14" s="220"/>
      <c r="D14" s="220"/>
      <c r="E14" s="221"/>
      <c r="F14" s="123">
        <f>SUM(F15:F17)</f>
        <v>863226.22999999986</v>
      </c>
    </row>
    <row r="15" spans="1:19" s="85" customFormat="1" ht="28.5" customHeight="1" x14ac:dyDescent="0.25">
      <c r="A15" s="222" t="s">
        <v>191</v>
      </c>
      <c r="B15" s="223"/>
      <c r="C15" s="223"/>
      <c r="D15" s="223"/>
      <c r="E15" s="224"/>
      <c r="F15" s="116">
        <f>673552-20455.5+3377.19-12147.81+690.97</f>
        <v>645016.84999999986</v>
      </c>
    </row>
    <row r="16" spans="1:19" s="85" customFormat="1" ht="24.75" customHeight="1" x14ac:dyDescent="0.25">
      <c r="A16" s="222" t="s">
        <v>192</v>
      </c>
      <c r="B16" s="223"/>
      <c r="C16" s="223"/>
      <c r="D16" s="223"/>
      <c r="E16" s="224"/>
      <c r="F16" s="116">
        <v>208309.34</v>
      </c>
    </row>
    <row r="17" spans="1:19" s="85" customFormat="1" ht="30" customHeight="1" x14ac:dyDescent="0.25">
      <c r="A17" s="222" t="s">
        <v>193</v>
      </c>
      <c r="B17" s="223"/>
      <c r="C17" s="223"/>
      <c r="D17" s="223"/>
      <c r="E17" s="224"/>
      <c r="F17" s="116">
        <v>9900.0400000000009</v>
      </c>
    </row>
    <row r="18" spans="1:19" s="122" customFormat="1" ht="30" customHeight="1" x14ac:dyDescent="0.25">
      <c r="A18" s="219" t="s">
        <v>194</v>
      </c>
      <c r="B18" s="220"/>
      <c r="C18" s="220"/>
      <c r="D18" s="220"/>
      <c r="E18" s="221"/>
      <c r="F18" s="123">
        <f>SUM(F19:F21)</f>
        <v>864915.06</v>
      </c>
    </row>
    <row r="19" spans="1:19" s="85" customFormat="1" ht="30" customHeight="1" x14ac:dyDescent="0.25">
      <c r="A19" s="222" t="s">
        <v>191</v>
      </c>
      <c r="B19" s="223"/>
      <c r="C19" s="223"/>
      <c r="D19" s="223"/>
      <c r="E19" s="224"/>
      <c r="F19" s="116">
        <f>653955.74+3377.19</f>
        <v>657332.92999999993</v>
      </c>
    </row>
    <row r="20" spans="1:19" s="85" customFormat="1" ht="30" customHeight="1" x14ac:dyDescent="0.25">
      <c r="A20" s="222" t="s">
        <v>192</v>
      </c>
      <c r="B20" s="223"/>
      <c r="C20" s="223"/>
      <c r="D20" s="223"/>
      <c r="E20" s="224"/>
      <c r="F20" s="116">
        <v>196332.07</v>
      </c>
    </row>
    <row r="21" spans="1:19" s="88" customFormat="1" ht="30" customHeight="1" x14ac:dyDescent="0.2">
      <c r="A21" s="222" t="s">
        <v>193</v>
      </c>
      <c r="B21" s="223"/>
      <c r="C21" s="223"/>
      <c r="D21" s="223"/>
      <c r="E21" s="224"/>
      <c r="F21" s="116">
        <v>11250.06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24" customFormat="1" ht="30" customHeight="1" x14ac:dyDescent="0.25">
      <c r="A22" s="219" t="s">
        <v>195</v>
      </c>
      <c r="B22" s="220"/>
      <c r="C22" s="220"/>
      <c r="D22" s="220"/>
      <c r="E22" s="221"/>
      <c r="F22" s="123">
        <f>F12+F18</f>
        <v>1290735.2209999999</v>
      </c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</row>
    <row r="23" spans="1:19" s="124" customFormat="1" ht="30" customHeight="1" x14ac:dyDescent="0.25">
      <c r="A23" s="219" t="s">
        <v>196</v>
      </c>
      <c r="B23" s="220"/>
      <c r="C23" s="220"/>
      <c r="D23" s="220"/>
      <c r="E23" s="221"/>
      <c r="F23" s="123">
        <f>Лист1!E105</f>
        <v>1006534.3749999999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</row>
    <row r="24" spans="1:19" s="124" customFormat="1" ht="30" customHeight="1" x14ac:dyDescent="0.25">
      <c r="A24" s="219" t="s">
        <v>340</v>
      </c>
      <c r="B24" s="220"/>
      <c r="C24" s="220"/>
      <c r="D24" s="220"/>
      <c r="E24" s="221"/>
      <c r="F24" s="123">
        <f>F22-F23</f>
        <v>284200.84600000002</v>
      </c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</row>
    <row r="25" spans="1:19" s="124" customFormat="1" ht="30" customHeight="1" x14ac:dyDescent="0.25">
      <c r="A25" s="219" t="s">
        <v>198</v>
      </c>
      <c r="B25" s="220"/>
      <c r="C25" s="220"/>
      <c r="D25" s="220"/>
      <c r="E25" s="221"/>
      <c r="F25" s="120">
        <f>F13+F14-F18</f>
        <v>365673.30999999959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0.5" customHeight="1" x14ac:dyDescent="0.2">
      <c r="A27" s="218" t="s">
        <v>199</v>
      </c>
      <c r="B27" s="218"/>
      <c r="C27" s="218"/>
      <c r="D27" s="218"/>
    </row>
    <row r="28" spans="1:19" s="58" customFormat="1" ht="21.75" customHeight="1" x14ac:dyDescent="0.25">
      <c r="A28" s="225" t="s">
        <v>200</v>
      </c>
      <c r="B28" s="225"/>
      <c r="C28" s="225"/>
      <c r="D28" s="225"/>
    </row>
    <row r="29" spans="1:19" s="58" customFormat="1" ht="22.5" customHeight="1" x14ac:dyDescent="0.25">
      <c r="A29" s="218" t="s">
        <v>42</v>
      </c>
      <c r="B29" s="218"/>
      <c r="C29" s="218"/>
      <c r="D29" s="218"/>
    </row>
    <row r="30" spans="1:19" s="58" customFormat="1" ht="22.5" customHeight="1" x14ac:dyDescent="0.25">
      <c r="A30" s="218" t="s">
        <v>43</v>
      </c>
      <c r="B30" s="218"/>
      <c r="C30" s="218"/>
      <c r="D30" s="6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20"/>
  <sheetViews>
    <sheetView view="pageBreakPreview" topLeftCell="A6" zoomScaleSheetLayoutView="100" workbookViewId="0">
      <selection activeCell="A22" sqref="A22:E22"/>
    </sheetView>
  </sheetViews>
  <sheetFormatPr defaultRowHeight="15" x14ac:dyDescent="0.25"/>
  <cols>
    <col min="1" max="1" width="54.28515625" style="160" customWidth="1"/>
    <col min="2" max="3" width="13.85546875" style="160" customWidth="1"/>
    <col min="4" max="4" width="15.42578125" style="160" customWidth="1"/>
    <col min="5" max="5" width="14.7109375" style="160" customWidth="1"/>
    <col min="6" max="255" width="8.140625" style="16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60" customFormat="1" ht="23.25" customHeight="1" x14ac:dyDescent="0.25">
      <c r="A1" s="243"/>
      <c r="B1" s="243"/>
      <c r="C1" s="243"/>
      <c r="D1" s="243"/>
      <c r="E1" s="243"/>
    </row>
    <row r="2" spans="1:5" s="160" customFormat="1" x14ac:dyDescent="0.25">
      <c r="A2" s="243" t="s">
        <v>269</v>
      </c>
      <c r="B2" s="243"/>
      <c r="C2" s="243"/>
      <c r="D2" s="243"/>
      <c r="E2" s="243"/>
    </row>
    <row r="3" spans="1:5" s="160" customFormat="1" ht="15.75" customHeight="1" x14ac:dyDescent="0.25">
      <c r="B3" s="243" t="s">
        <v>330</v>
      </c>
      <c r="C3" s="243"/>
      <c r="D3" s="243"/>
      <c r="E3" s="243"/>
    </row>
    <row r="4" spans="1:5" s="160" customFormat="1" x14ac:dyDescent="0.25">
      <c r="A4" s="245" t="s">
        <v>270</v>
      </c>
      <c r="B4" s="245"/>
      <c r="C4" s="245"/>
      <c r="D4" s="245"/>
      <c r="E4" s="245"/>
    </row>
    <row r="5" spans="1:5" s="160" customFormat="1" x14ac:dyDescent="0.25">
      <c r="A5" s="245" t="s">
        <v>271</v>
      </c>
      <c r="B5" s="245"/>
      <c r="C5" s="245"/>
      <c r="D5" s="245"/>
      <c r="E5" s="245"/>
    </row>
    <row r="6" spans="1:5" s="160" customFormat="1" ht="26.25" customHeight="1" x14ac:dyDescent="0.25">
      <c r="A6" s="243" t="s">
        <v>272</v>
      </c>
      <c r="B6" s="243"/>
      <c r="C6" s="243"/>
      <c r="D6" s="243"/>
      <c r="E6" s="160" t="s">
        <v>341</v>
      </c>
    </row>
    <row r="7" spans="1:5" s="160" customFormat="1" x14ac:dyDescent="0.25">
      <c r="A7" s="243"/>
      <c r="B7" s="243"/>
      <c r="C7" s="243"/>
      <c r="D7" s="243"/>
      <c r="E7" s="243"/>
    </row>
    <row r="8" spans="1:5" s="160" customFormat="1" ht="28.5" customHeight="1" x14ac:dyDescent="0.25">
      <c r="A8" s="244" t="s">
        <v>331</v>
      </c>
      <c r="B8" s="244"/>
      <c r="C8" s="244"/>
      <c r="D8" s="244"/>
      <c r="E8" s="244"/>
    </row>
    <row r="9" spans="1:5" s="160" customFormat="1" ht="29.25" customHeight="1" x14ac:dyDescent="0.25">
      <c r="A9" s="244" t="s">
        <v>274</v>
      </c>
      <c r="B9" s="244"/>
      <c r="C9" s="244"/>
      <c r="D9" s="244"/>
      <c r="E9" s="244"/>
    </row>
    <row r="10" spans="1:5" s="160" customFormat="1" ht="30" customHeight="1" x14ac:dyDescent="0.25">
      <c r="A10" s="244" t="s">
        <v>275</v>
      </c>
      <c r="B10" s="244"/>
      <c r="C10" s="244"/>
      <c r="D10" s="244"/>
      <c r="E10" s="244"/>
    </row>
    <row r="11" spans="1:5" s="160" customFormat="1" ht="30" customHeight="1" x14ac:dyDescent="0.25">
      <c r="A11" s="244" t="s">
        <v>276</v>
      </c>
      <c r="B11" s="244"/>
      <c r="C11" s="244"/>
      <c r="D11" s="244"/>
      <c r="E11" s="244"/>
    </row>
    <row r="12" spans="1:5" s="160" customFormat="1" ht="29.25" customHeight="1" x14ac:dyDescent="0.25">
      <c r="A12" s="244" t="s">
        <v>277</v>
      </c>
      <c r="B12" s="244"/>
      <c r="C12" s="244"/>
      <c r="D12" s="244"/>
      <c r="E12" s="244"/>
    </row>
    <row r="13" spans="1:5" s="160" customFormat="1" ht="28.5" customHeight="1" x14ac:dyDescent="0.25">
      <c r="A13" s="244" t="s">
        <v>278</v>
      </c>
      <c r="B13" s="244"/>
      <c r="C13" s="244"/>
      <c r="D13" s="244"/>
      <c r="E13" s="244"/>
    </row>
    <row r="14" spans="1:5" s="160" customFormat="1" ht="15.75" customHeight="1" x14ac:dyDescent="0.25">
      <c r="A14" s="243"/>
      <c r="B14" s="243"/>
      <c r="C14" s="243"/>
      <c r="D14" s="243"/>
      <c r="E14" s="243"/>
    </row>
    <row r="15" spans="1:5" s="160" customFormat="1" ht="135" x14ac:dyDescent="0.25">
      <c r="A15" s="99" t="s">
        <v>2</v>
      </c>
      <c r="B15" s="139" t="s">
        <v>280</v>
      </c>
      <c r="C15" s="139" t="s">
        <v>0</v>
      </c>
      <c r="D15" s="139" t="s">
        <v>279</v>
      </c>
      <c r="E15" s="139" t="s">
        <v>1</v>
      </c>
    </row>
    <row r="16" spans="1:5" s="160" customFormat="1" x14ac:dyDescent="0.25">
      <c r="A16" s="165" t="s">
        <v>8</v>
      </c>
      <c r="B16" s="162"/>
      <c r="C16" s="162"/>
      <c r="D16" s="162"/>
      <c r="E16" s="162"/>
    </row>
    <row r="17" spans="1:5" s="160" customFormat="1" x14ac:dyDescent="0.25">
      <c r="A17" s="99" t="s">
        <v>52</v>
      </c>
      <c r="B17" s="101" t="s">
        <v>21</v>
      </c>
      <c r="C17" s="101" t="s">
        <v>11</v>
      </c>
      <c r="D17" s="101">
        <v>0.13</v>
      </c>
      <c r="E17" s="101">
        <v>8005.14</v>
      </c>
    </row>
    <row r="18" spans="1:5" s="160" customFormat="1" ht="28.5" x14ac:dyDescent="0.25">
      <c r="A18" s="165" t="s">
        <v>281</v>
      </c>
      <c r="B18" s="162"/>
      <c r="C18" s="162"/>
      <c r="D18" s="162"/>
      <c r="E18" s="162"/>
    </row>
    <row r="19" spans="1:5" s="160" customFormat="1" x14ac:dyDescent="0.25">
      <c r="A19" s="99" t="s">
        <v>94</v>
      </c>
      <c r="B19" s="101" t="s">
        <v>22</v>
      </c>
      <c r="C19" s="101" t="s">
        <v>12</v>
      </c>
      <c r="D19" s="101">
        <f>E19</f>
        <v>251.28</v>
      </c>
      <c r="E19" s="101">
        <v>251.28</v>
      </c>
    </row>
    <row r="20" spans="1:5" s="160" customFormat="1" x14ac:dyDescent="0.25">
      <c r="A20" s="99" t="s">
        <v>342</v>
      </c>
      <c r="B20" s="101" t="s">
        <v>22</v>
      </c>
      <c r="C20" s="101" t="s">
        <v>12</v>
      </c>
      <c r="D20" s="101">
        <f t="shared" ref="D20:D35" si="0">E20</f>
        <v>57624</v>
      </c>
      <c r="E20" s="101">
        <v>57624</v>
      </c>
    </row>
    <row r="21" spans="1:5" s="160" customFormat="1" ht="30" x14ac:dyDescent="0.25">
      <c r="A21" s="99" t="s">
        <v>343</v>
      </c>
      <c r="B21" s="101">
        <v>3.75</v>
      </c>
      <c r="C21" s="101" t="s">
        <v>344</v>
      </c>
      <c r="D21" s="101">
        <f>E21/B21</f>
        <v>84.528000000000006</v>
      </c>
      <c r="E21" s="101">
        <v>316.98</v>
      </c>
    </row>
    <row r="22" spans="1:5" s="160" customFormat="1" ht="30" x14ac:dyDescent="0.25">
      <c r="A22" s="99" t="s">
        <v>205</v>
      </c>
      <c r="B22" s="101" t="s">
        <v>22</v>
      </c>
      <c r="C22" s="101" t="s">
        <v>105</v>
      </c>
      <c r="D22" s="101">
        <f t="shared" si="0"/>
        <v>1339.55</v>
      </c>
      <c r="E22" s="101">
        <v>1339.55</v>
      </c>
    </row>
    <row r="23" spans="1:5" s="160" customFormat="1" ht="30" x14ac:dyDescent="0.25">
      <c r="A23" s="99" t="s">
        <v>345</v>
      </c>
      <c r="B23" s="101" t="s">
        <v>22</v>
      </c>
      <c r="C23" s="101" t="s">
        <v>105</v>
      </c>
      <c r="D23" s="101">
        <f t="shared" si="0"/>
        <v>1193.44</v>
      </c>
      <c r="E23" s="101">
        <v>1193.44</v>
      </c>
    </row>
    <row r="24" spans="1:5" s="166" customFormat="1" x14ac:dyDescent="0.25">
      <c r="A24" s="99" t="s">
        <v>384</v>
      </c>
      <c r="B24" s="101" t="s">
        <v>22</v>
      </c>
      <c r="C24" s="101" t="s">
        <v>13</v>
      </c>
      <c r="D24" s="101">
        <f t="shared" si="0"/>
        <v>6955.62</v>
      </c>
      <c r="E24" s="101">
        <v>6955.62</v>
      </c>
    </row>
    <row r="25" spans="1:5" s="160" customFormat="1" x14ac:dyDescent="0.25">
      <c r="A25" s="99" t="s">
        <v>346</v>
      </c>
      <c r="B25" s="101">
        <v>0.5</v>
      </c>
      <c r="C25" s="101" t="s">
        <v>13</v>
      </c>
      <c r="D25" s="101">
        <f>E25/B25</f>
        <v>849.06</v>
      </c>
      <c r="E25" s="101">
        <v>424.53</v>
      </c>
    </row>
    <row r="26" spans="1:5" s="160" customFormat="1" x14ac:dyDescent="0.25">
      <c r="A26" s="99" t="s">
        <v>287</v>
      </c>
      <c r="B26" s="101" t="s">
        <v>261</v>
      </c>
      <c r="C26" s="101" t="s">
        <v>12</v>
      </c>
      <c r="D26" s="101">
        <f t="shared" si="0"/>
        <v>308505.78000000003</v>
      </c>
      <c r="E26" s="101">
        <v>308505.78000000003</v>
      </c>
    </row>
    <row r="27" spans="1:5" s="160" customFormat="1" x14ac:dyDescent="0.25">
      <c r="A27" s="99" t="s">
        <v>288</v>
      </c>
      <c r="B27" s="101" t="s">
        <v>261</v>
      </c>
      <c r="C27" s="101" t="s">
        <v>12</v>
      </c>
      <c r="D27" s="101">
        <f t="shared" si="0"/>
        <v>6466.16</v>
      </c>
      <c r="E27" s="101">
        <v>6466.16</v>
      </c>
    </row>
    <row r="28" spans="1:5" s="160" customFormat="1" ht="30" x14ac:dyDescent="0.25">
      <c r="A28" s="99" t="s">
        <v>289</v>
      </c>
      <c r="B28" s="101" t="s">
        <v>22</v>
      </c>
      <c r="C28" s="101" t="s">
        <v>11</v>
      </c>
      <c r="D28" s="101">
        <f t="shared" si="0"/>
        <v>1100</v>
      </c>
      <c r="E28" s="101">
        <v>1100</v>
      </c>
    </row>
    <row r="29" spans="1:5" s="166" customFormat="1" x14ac:dyDescent="0.25">
      <c r="A29" s="99" t="s">
        <v>64</v>
      </c>
      <c r="B29" s="101" t="s">
        <v>22</v>
      </c>
      <c r="C29" s="101" t="s">
        <v>11</v>
      </c>
      <c r="D29" s="101">
        <f t="shared" ref="D29" si="1">E29</f>
        <v>2018.66</v>
      </c>
      <c r="E29" s="101">
        <v>2018.66</v>
      </c>
    </row>
    <row r="30" spans="1:5" s="160" customFormat="1" x14ac:dyDescent="0.25">
      <c r="A30" s="165" t="s">
        <v>290</v>
      </c>
      <c r="B30" s="162"/>
      <c r="C30" s="162"/>
      <c r="D30" s="101"/>
      <c r="E30" s="162"/>
    </row>
    <row r="31" spans="1:5" s="160" customFormat="1" x14ac:dyDescent="0.25">
      <c r="A31" s="99" t="s">
        <v>291</v>
      </c>
      <c r="B31" s="101" t="s">
        <v>22</v>
      </c>
      <c r="C31" s="101" t="s">
        <v>11</v>
      </c>
      <c r="D31" s="101">
        <f t="shared" si="0"/>
        <v>28055.27</v>
      </c>
      <c r="E31" s="101">
        <v>28055.27</v>
      </c>
    </row>
    <row r="32" spans="1:5" s="160" customFormat="1" ht="28.5" x14ac:dyDescent="0.25">
      <c r="A32" s="165" t="s">
        <v>97</v>
      </c>
      <c r="B32" s="162"/>
      <c r="C32" s="162"/>
      <c r="D32" s="101"/>
      <c r="E32" s="162"/>
    </row>
    <row r="33" spans="1:5" s="160" customFormat="1" ht="30" x14ac:dyDescent="0.25">
      <c r="A33" s="99" t="s">
        <v>208</v>
      </c>
      <c r="B33" s="101" t="s">
        <v>22</v>
      </c>
      <c r="C33" s="101" t="s">
        <v>11</v>
      </c>
      <c r="D33" s="101">
        <f t="shared" si="0"/>
        <v>31026.47</v>
      </c>
      <c r="E33" s="101">
        <v>31026.47</v>
      </c>
    </row>
    <row r="34" spans="1:5" s="160" customFormat="1" x14ac:dyDescent="0.25">
      <c r="A34" s="165" t="s">
        <v>209</v>
      </c>
      <c r="B34" s="162"/>
      <c r="C34" s="162"/>
      <c r="D34" s="101"/>
      <c r="E34" s="162"/>
    </row>
    <row r="35" spans="1:5" s="160" customFormat="1" x14ac:dyDescent="0.25">
      <c r="A35" s="99" t="s">
        <v>210</v>
      </c>
      <c r="B35" s="101" t="s">
        <v>260</v>
      </c>
      <c r="C35" s="101" t="s">
        <v>297</v>
      </c>
      <c r="D35" s="101">
        <f t="shared" si="0"/>
        <v>13600</v>
      </c>
      <c r="E35" s="101">
        <v>13600</v>
      </c>
    </row>
    <row r="36" spans="1:5" s="160" customFormat="1" ht="28.5" x14ac:dyDescent="0.25">
      <c r="A36" s="165" t="s">
        <v>298</v>
      </c>
      <c r="B36" s="162"/>
      <c r="C36" s="162"/>
      <c r="D36" s="162"/>
      <c r="E36" s="162"/>
    </row>
    <row r="37" spans="1:5" s="160" customFormat="1" ht="30" x14ac:dyDescent="0.25">
      <c r="A37" s="99" t="s">
        <v>347</v>
      </c>
      <c r="B37" s="101">
        <v>2</v>
      </c>
      <c r="C37" s="101" t="s">
        <v>17</v>
      </c>
      <c r="D37" s="101">
        <f>E37/B37</f>
        <v>472.65499999999997</v>
      </c>
      <c r="E37" s="101">
        <v>945.31</v>
      </c>
    </row>
    <row r="38" spans="1:5" s="160" customFormat="1" x14ac:dyDescent="0.25">
      <c r="A38" s="99" t="s">
        <v>348</v>
      </c>
      <c r="B38" s="101">
        <v>0.01</v>
      </c>
      <c r="C38" s="101" t="s">
        <v>17</v>
      </c>
      <c r="D38" s="101">
        <f t="shared" ref="D38:D90" si="2">E38/B38</f>
        <v>55266.999999999993</v>
      </c>
      <c r="E38" s="101">
        <v>552.66999999999996</v>
      </c>
    </row>
    <row r="39" spans="1:5" s="160" customFormat="1" x14ac:dyDescent="0.25">
      <c r="A39" s="99" t="s">
        <v>349</v>
      </c>
      <c r="B39" s="101">
        <v>1</v>
      </c>
      <c r="C39" s="101" t="s">
        <v>15</v>
      </c>
      <c r="D39" s="101">
        <f t="shared" si="2"/>
        <v>724.61</v>
      </c>
      <c r="E39" s="101">
        <v>724.61</v>
      </c>
    </row>
    <row r="40" spans="1:5" s="160" customFormat="1" ht="30" x14ac:dyDescent="0.25">
      <c r="A40" s="99" t="s">
        <v>350</v>
      </c>
      <c r="B40" s="101" t="s">
        <v>22</v>
      </c>
      <c r="C40" s="101" t="s">
        <v>16</v>
      </c>
      <c r="D40" s="101">
        <f>E40</f>
        <v>4737.08</v>
      </c>
      <c r="E40" s="101">
        <v>4737.08</v>
      </c>
    </row>
    <row r="41" spans="1:5" s="160" customFormat="1" ht="30" x14ac:dyDescent="0.25">
      <c r="A41" s="99" t="s">
        <v>237</v>
      </c>
      <c r="B41" s="101">
        <v>2</v>
      </c>
      <c r="C41" s="101" t="s">
        <v>13</v>
      </c>
      <c r="D41" s="101">
        <f t="shared" si="2"/>
        <v>381.06</v>
      </c>
      <c r="E41" s="101">
        <v>762.12</v>
      </c>
    </row>
    <row r="42" spans="1:5" s="160" customFormat="1" x14ac:dyDescent="0.25">
      <c r="A42" s="99" t="s">
        <v>241</v>
      </c>
      <c r="B42" s="101">
        <v>0.01</v>
      </c>
      <c r="C42" s="101" t="s">
        <v>17</v>
      </c>
      <c r="D42" s="101">
        <f t="shared" si="2"/>
        <v>63462</v>
      </c>
      <c r="E42" s="101">
        <v>634.62</v>
      </c>
    </row>
    <row r="43" spans="1:5" s="160" customFormat="1" x14ac:dyDescent="0.25">
      <c r="A43" s="99" t="s">
        <v>351</v>
      </c>
      <c r="B43" s="101">
        <v>2</v>
      </c>
      <c r="C43" s="101" t="s">
        <v>75</v>
      </c>
      <c r="D43" s="101">
        <f t="shared" si="2"/>
        <v>96.004999999999995</v>
      </c>
      <c r="E43" s="101">
        <v>192.01</v>
      </c>
    </row>
    <row r="44" spans="1:5" s="160" customFormat="1" x14ac:dyDescent="0.25">
      <c r="A44" s="99" t="s">
        <v>55</v>
      </c>
      <c r="B44" s="101">
        <v>1</v>
      </c>
      <c r="C44" s="101" t="s">
        <v>14</v>
      </c>
      <c r="D44" s="101">
        <f t="shared" si="2"/>
        <v>1012.36</v>
      </c>
      <c r="E44" s="101">
        <v>1012.36</v>
      </c>
    </row>
    <row r="45" spans="1:5" s="160" customFormat="1" x14ac:dyDescent="0.25">
      <c r="A45" s="99" t="s">
        <v>383</v>
      </c>
      <c r="B45" s="101">
        <v>1</v>
      </c>
      <c r="C45" s="101" t="s">
        <v>75</v>
      </c>
      <c r="D45" s="101">
        <f t="shared" si="2"/>
        <v>935.32</v>
      </c>
      <c r="E45" s="101">
        <v>935.32</v>
      </c>
    </row>
    <row r="46" spans="1:5" s="160" customFormat="1" x14ac:dyDescent="0.25">
      <c r="A46" s="99" t="s">
        <v>352</v>
      </c>
      <c r="B46" s="101">
        <v>0.17</v>
      </c>
      <c r="C46" s="101" t="s">
        <v>16</v>
      </c>
      <c r="D46" s="101">
        <f t="shared" si="2"/>
        <v>1813.705882352941</v>
      </c>
      <c r="E46" s="101">
        <v>308.33</v>
      </c>
    </row>
    <row r="47" spans="1:5" s="160" customFormat="1" ht="30" x14ac:dyDescent="0.25">
      <c r="A47" s="99" t="s">
        <v>305</v>
      </c>
      <c r="B47" s="101">
        <v>4</v>
      </c>
      <c r="C47" s="101" t="s">
        <v>306</v>
      </c>
      <c r="D47" s="101">
        <f t="shared" si="2"/>
        <v>806.33249999999998</v>
      </c>
      <c r="E47" s="101">
        <v>3225.33</v>
      </c>
    </row>
    <row r="48" spans="1:5" s="160" customFormat="1" ht="30" x14ac:dyDescent="0.25">
      <c r="A48" s="99" t="s">
        <v>353</v>
      </c>
      <c r="B48" s="101">
        <v>0.1</v>
      </c>
      <c r="C48" s="101" t="s">
        <v>16</v>
      </c>
      <c r="D48" s="101">
        <f t="shared" si="2"/>
        <v>4027.7</v>
      </c>
      <c r="E48" s="101">
        <v>402.77</v>
      </c>
    </row>
    <row r="49" spans="1:5" s="160" customFormat="1" ht="30" x14ac:dyDescent="0.25">
      <c r="A49" s="99" t="s">
        <v>141</v>
      </c>
      <c r="B49" s="101">
        <v>0.39800000000000002</v>
      </c>
      <c r="C49" s="101" t="s">
        <v>16</v>
      </c>
      <c r="D49" s="101">
        <f t="shared" si="2"/>
        <v>2008.9949748743718</v>
      </c>
      <c r="E49" s="101">
        <v>799.58</v>
      </c>
    </row>
    <row r="50" spans="1:5" s="160" customFormat="1" x14ac:dyDescent="0.25">
      <c r="A50" s="99" t="s">
        <v>70</v>
      </c>
      <c r="B50" s="101">
        <v>0.12</v>
      </c>
      <c r="C50" s="101" t="s">
        <v>71</v>
      </c>
      <c r="D50" s="101">
        <f t="shared" si="2"/>
        <v>30268.75</v>
      </c>
      <c r="E50" s="101">
        <v>3632.25</v>
      </c>
    </row>
    <row r="51" spans="1:5" s="160" customFormat="1" ht="30" x14ac:dyDescent="0.25">
      <c r="A51" s="99" t="s">
        <v>56</v>
      </c>
      <c r="B51" s="101">
        <v>4.6820000000000004</v>
      </c>
      <c r="C51" s="101" t="s">
        <v>16</v>
      </c>
      <c r="D51" s="101">
        <f t="shared" si="2"/>
        <v>2008.7953865869285</v>
      </c>
      <c r="E51" s="101">
        <v>9405.18</v>
      </c>
    </row>
    <row r="52" spans="1:5" s="160" customFormat="1" ht="30" x14ac:dyDescent="0.25">
      <c r="A52" s="99" t="s">
        <v>354</v>
      </c>
      <c r="B52" s="101">
        <v>0.85</v>
      </c>
      <c r="C52" s="101" t="s">
        <v>16</v>
      </c>
      <c r="D52" s="101">
        <f t="shared" si="2"/>
        <v>1814.129411764706</v>
      </c>
      <c r="E52" s="101">
        <v>1542.01</v>
      </c>
    </row>
    <row r="53" spans="1:5" s="160" customFormat="1" ht="30" x14ac:dyDescent="0.25">
      <c r="A53" s="99" t="s">
        <v>355</v>
      </c>
      <c r="B53" s="101">
        <v>0.01</v>
      </c>
      <c r="C53" s="101" t="s">
        <v>17</v>
      </c>
      <c r="D53" s="101">
        <f t="shared" si="2"/>
        <v>30144</v>
      </c>
      <c r="E53" s="101">
        <v>301.44</v>
      </c>
    </row>
    <row r="54" spans="1:5" s="160" customFormat="1" x14ac:dyDescent="0.25">
      <c r="A54" s="99" t="s">
        <v>88</v>
      </c>
      <c r="B54" s="101">
        <v>0.81499999999999995</v>
      </c>
      <c r="C54" s="101" t="s">
        <v>15</v>
      </c>
      <c r="D54" s="101">
        <f t="shared" si="2"/>
        <v>17158.601226993866</v>
      </c>
      <c r="E54" s="101">
        <v>13984.26</v>
      </c>
    </row>
    <row r="55" spans="1:5" s="160" customFormat="1" ht="30" x14ac:dyDescent="0.25">
      <c r="A55" s="99" t="s">
        <v>59</v>
      </c>
      <c r="B55" s="101">
        <v>6</v>
      </c>
      <c r="C55" s="101" t="s">
        <v>18</v>
      </c>
      <c r="D55" s="101">
        <f t="shared" si="2"/>
        <v>243.68333333333331</v>
      </c>
      <c r="E55" s="101">
        <v>1462.1</v>
      </c>
    </row>
    <row r="56" spans="1:5" s="160" customFormat="1" x14ac:dyDescent="0.25">
      <c r="A56" s="99" t="s">
        <v>356</v>
      </c>
      <c r="B56" s="101">
        <v>1</v>
      </c>
      <c r="C56" s="101" t="s">
        <v>75</v>
      </c>
      <c r="D56" s="101">
        <f t="shared" si="2"/>
        <v>81.48</v>
      </c>
      <c r="E56" s="101">
        <v>81.48</v>
      </c>
    </row>
    <row r="57" spans="1:5" s="160" customFormat="1" x14ac:dyDescent="0.25">
      <c r="A57" s="99" t="s">
        <v>310</v>
      </c>
      <c r="B57" s="101">
        <v>1</v>
      </c>
      <c r="C57" s="101" t="s">
        <v>13</v>
      </c>
      <c r="D57" s="101">
        <f t="shared" si="2"/>
        <v>7235.04</v>
      </c>
      <c r="E57" s="101">
        <v>7235.04</v>
      </c>
    </row>
    <row r="58" spans="1:5" s="160" customFormat="1" x14ac:dyDescent="0.25">
      <c r="A58" s="99" t="s">
        <v>82</v>
      </c>
      <c r="B58" s="101">
        <v>1</v>
      </c>
      <c r="C58" s="101" t="s">
        <v>14</v>
      </c>
      <c r="D58" s="101">
        <f t="shared" si="2"/>
        <v>23317.39</v>
      </c>
      <c r="E58" s="144">
        <v>23317.39</v>
      </c>
    </row>
    <row r="59" spans="1:5" s="160" customFormat="1" ht="30" x14ac:dyDescent="0.25">
      <c r="A59" s="99" t="s">
        <v>312</v>
      </c>
      <c r="B59" s="101">
        <v>1</v>
      </c>
      <c r="C59" s="101" t="s">
        <v>19</v>
      </c>
      <c r="D59" s="101">
        <f t="shared" si="2"/>
        <v>868.12</v>
      </c>
      <c r="E59" s="101">
        <v>868.12</v>
      </c>
    </row>
    <row r="60" spans="1:5" s="160" customFormat="1" ht="30" x14ac:dyDescent="0.25">
      <c r="A60" s="99" t="s">
        <v>313</v>
      </c>
      <c r="B60" s="101">
        <v>0.01</v>
      </c>
      <c r="C60" s="101" t="s">
        <v>19</v>
      </c>
      <c r="D60" s="101">
        <f t="shared" si="2"/>
        <v>30424</v>
      </c>
      <c r="E60" s="101">
        <v>304.24</v>
      </c>
    </row>
    <row r="61" spans="1:5" s="160" customFormat="1" x14ac:dyDescent="0.25">
      <c r="A61" s="99" t="s">
        <v>62</v>
      </c>
      <c r="B61" s="101">
        <v>30</v>
      </c>
      <c r="C61" s="101" t="s">
        <v>19</v>
      </c>
      <c r="D61" s="101">
        <f t="shared" si="2"/>
        <v>297.40233333333333</v>
      </c>
      <c r="E61" s="101">
        <v>8922.07</v>
      </c>
    </row>
    <row r="62" spans="1:5" s="160" customFormat="1" ht="28.5" x14ac:dyDescent="0.25">
      <c r="A62" s="165" t="s">
        <v>314</v>
      </c>
      <c r="B62" s="162"/>
      <c r="C62" s="162"/>
      <c r="D62" s="101"/>
      <c r="E62" s="162"/>
    </row>
    <row r="63" spans="1:5" s="160" customFormat="1" x14ac:dyDescent="0.25">
      <c r="A63" s="99" t="s">
        <v>357</v>
      </c>
      <c r="B63" s="101">
        <v>1.7000000000000001E-2</v>
      </c>
      <c r="C63" s="101" t="s">
        <v>105</v>
      </c>
      <c r="D63" s="101">
        <f t="shared" si="2"/>
        <v>5985.2941176470586</v>
      </c>
      <c r="E63" s="101">
        <v>101.75</v>
      </c>
    </row>
    <row r="64" spans="1:5" s="160" customFormat="1" x14ac:dyDescent="0.25">
      <c r="A64" s="99" t="s">
        <v>358</v>
      </c>
      <c r="B64" s="101">
        <v>9.1999999999999998E-2</v>
      </c>
      <c r="C64" s="101" t="s">
        <v>359</v>
      </c>
      <c r="D64" s="101">
        <f t="shared" si="2"/>
        <v>18576.956521739128</v>
      </c>
      <c r="E64" s="101">
        <v>1709.08</v>
      </c>
    </row>
    <row r="65" spans="1:5" s="160" customFormat="1" x14ac:dyDescent="0.25">
      <c r="A65" s="99" t="s">
        <v>360</v>
      </c>
      <c r="B65" s="101">
        <v>2E-3</v>
      </c>
      <c r="C65" s="101" t="s">
        <v>16</v>
      </c>
      <c r="D65" s="101">
        <f t="shared" si="2"/>
        <v>73720</v>
      </c>
      <c r="E65" s="101">
        <v>147.44</v>
      </c>
    </row>
    <row r="66" spans="1:5" s="160" customFormat="1" ht="30" x14ac:dyDescent="0.25">
      <c r="A66" s="99" t="s">
        <v>315</v>
      </c>
      <c r="B66" s="101">
        <v>0.02</v>
      </c>
      <c r="C66" s="101" t="s">
        <v>105</v>
      </c>
      <c r="D66" s="101">
        <f t="shared" si="2"/>
        <v>33892.5</v>
      </c>
      <c r="E66" s="101">
        <v>677.85</v>
      </c>
    </row>
    <row r="67" spans="1:5" s="160" customFormat="1" ht="30" x14ac:dyDescent="0.25">
      <c r="A67" s="99" t="s">
        <v>361</v>
      </c>
      <c r="B67" s="101">
        <v>0.23</v>
      </c>
      <c r="C67" s="101" t="s">
        <v>105</v>
      </c>
      <c r="D67" s="101">
        <f t="shared" si="2"/>
        <v>13534.782608695652</v>
      </c>
      <c r="E67" s="101">
        <v>3113</v>
      </c>
    </row>
    <row r="68" spans="1:5" s="160" customFormat="1" ht="30" x14ac:dyDescent="0.25">
      <c r="A68" s="99" t="s">
        <v>350</v>
      </c>
      <c r="B68" s="101" t="s">
        <v>22</v>
      </c>
      <c r="C68" s="101" t="s">
        <v>16</v>
      </c>
      <c r="D68" s="101">
        <f>E68</f>
        <v>5424.96</v>
      </c>
      <c r="E68" s="101">
        <v>5424.96</v>
      </c>
    </row>
    <row r="69" spans="1:5" s="160" customFormat="1" x14ac:dyDescent="0.25">
      <c r="A69" s="99" t="s">
        <v>362</v>
      </c>
      <c r="B69" s="101" t="s">
        <v>22</v>
      </c>
      <c r="C69" s="101" t="s">
        <v>363</v>
      </c>
      <c r="D69" s="101">
        <f>E69</f>
        <v>582.45000000000005</v>
      </c>
      <c r="E69" s="101">
        <v>582.45000000000005</v>
      </c>
    </row>
    <row r="70" spans="1:5" s="160" customFormat="1" x14ac:dyDescent="0.25">
      <c r="A70" s="99" t="s">
        <v>89</v>
      </c>
      <c r="B70" s="101">
        <v>0.36</v>
      </c>
      <c r="C70" s="101" t="s">
        <v>17</v>
      </c>
      <c r="D70" s="101">
        <f t="shared" si="2"/>
        <v>4478.6388888888887</v>
      </c>
      <c r="E70" s="101">
        <v>1612.31</v>
      </c>
    </row>
    <row r="71" spans="1:5" s="160" customFormat="1" ht="30" x14ac:dyDescent="0.25">
      <c r="A71" s="99" t="s">
        <v>364</v>
      </c>
      <c r="B71" s="101">
        <v>2E-3</v>
      </c>
      <c r="C71" s="101" t="s">
        <v>365</v>
      </c>
      <c r="D71" s="101">
        <f t="shared" si="2"/>
        <v>519399.99999999994</v>
      </c>
      <c r="E71" s="101">
        <v>1038.8</v>
      </c>
    </row>
    <row r="72" spans="1:5" s="160" customFormat="1" x14ac:dyDescent="0.25">
      <c r="A72" s="99" t="s">
        <v>366</v>
      </c>
      <c r="B72" s="101">
        <v>2E-3</v>
      </c>
      <c r="C72" s="101" t="s">
        <v>365</v>
      </c>
      <c r="D72" s="101">
        <f t="shared" si="2"/>
        <v>386475</v>
      </c>
      <c r="E72" s="101">
        <v>772.95</v>
      </c>
    </row>
    <row r="73" spans="1:5" s="160" customFormat="1" ht="30" x14ac:dyDescent="0.25">
      <c r="A73" s="99" t="s">
        <v>247</v>
      </c>
      <c r="B73" s="101">
        <v>1</v>
      </c>
      <c r="C73" s="101" t="s">
        <v>13</v>
      </c>
      <c r="D73" s="101">
        <f t="shared" si="2"/>
        <v>448.55</v>
      </c>
      <c r="E73" s="101">
        <v>448.55</v>
      </c>
    </row>
    <row r="74" spans="1:5" s="160" customFormat="1" x14ac:dyDescent="0.25">
      <c r="A74" s="99" t="s">
        <v>367</v>
      </c>
      <c r="B74" s="101">
        <v>0.04</v>
      </c>
      <c r="C74" s="101" t="s">
        <v>17</v>
      </c>
      <c r="D74" s="101">
        <f t="shared" si="2"/>
        <v>57862.5</v>
      </c>
      <c r="E74" s="101">
        <v>2314.5</v>
      </c>
    </row>
    <row r="75" spans="1:5" s="160" customFormat="1" x14ac:dyDescent="0.25">
      <c r="A75" s="99" t="s">
        <v>254</v>
      </c>
      <c r="B75" s="101">
        <v>0.03</v>
      </c>
      <c r="C75" s="101" t="s">
        <v>17</v>
      </c>
      <c r="D75" s="101">
        <f t="shared" si="2"/>
        <v>62446.666666666672</v>
      </c>
      <c r="E75" s="101">
        <v>1873.4</v>
      </c>
    </row>
    <row r="76" spans="1:5" s="160" customFormat="1" x14ac:dyDescent="0.25">
      <c r="A76" s="99" t="s">
        <v>368</v>
      </c>
      <c r="B76" s="101">
        <v>1.0999999999999999E-2</v>
      </c>
      <c r="C76" s="101" t="s">
        <v>15</v>
      </c>
      <c r="D76" s="101">
        <f t="shared" si="2"/>
        <v>51396.36363636364</v>
      </c>
      <c r="E76" s="101">
        <v>565.36</v>
      </c>
    </row>
    <row r="77" spans="1:5" s="160" customFormat="1" x14ac:dyDescent="0.25">
      <c r="A77" s="99" t="s">
        <v>369</v>
      </c>
      <c r="B77" s="101">
        <v>1.7999999999999999E-2</v>
      </c>
      <c r="C77" s="101" t="s">
        <v>105</v>
      </c>
      <c r="D77" s="101">
        <f t="shared" si="2"/>
        <v>10487.777777777779</v>
      </c>
      <c r="E77" s="101">
        <v>188.78</v>
      </c>
    </row>
    <row r="78" spans="1:5" s="160" customFormat="1" ht="30" x14ac:dyDescent="0.25">
      <c r="A78" s="99" t="s">
        <v>370</v>
      </c>
      <c r="B78" s="101">
        <v>0.01</v>
      </c>
      <c r="C78" s="101" t="s">
        <v>17</v>
      </c>
      <c r="D78" s="101">
        <f t="shared" si="2"/>
        <v>57576</v>
      </c>
      <c r="E78" s="101">
        <v>575.76</v>
      </c>
    </row>
    <row r="79" spans="1:5" s="160" customFormat="1" x14ac:dyDescent="0.25">
      <c r="A79" s="99" t="s">
        <v>317</v>
      </c>
      <c r="B79" s="101">
        <v>0.04</v>
      </c>
      <c r="C79" s="101" t="s">
        <v>17</v>
      </c>
      <c r="D79" s="101">
        <f t="shared" si="2"/>
        <v>53871.5</v>
      </c>
      <c r="E79" s="101">
        <v>2154.86</v>
      </c>
    </row>
    <row r="80" spans="1:5" s="160" customFormat="1" x14ac:dyDescent="0.25">
      <c r="A80" s="99" t="s">
        <v>371</v>
      </c>
      <c r="B80" s="101">
        <v>6.6000000000000003E-2</v>
      </c>
      <c r="C80" s="101" t="s">
        <v>15</v>
      </c>
      <c r="D80" s="101">
        <f t="shared" si="2"/>
        <v>88901.818181818191</v>
      </c>
      <c r="E80" s="101">
        <v>5867.52</v>
      </c>
    </row>
    <row r="81" spans="1:5" s="160" customFormat="1" x14ac:dyDescent="0.25">
      <c r="A81" s="99" t="s">
        <v>226</v>
      </c>
      <c r="B81" s="101">
        <v>0.02</v>
      </c>
      <c r="C81" s="101" t="s">
        <v>71</v>
      </c>
      <c r="D81" s="101">
        <f t="shared" si="2"/>
        <v>31063</v>
      </c>
      <c r="E81" s="101">
        <v>621.26</v>
      </c>
    </row>
    <row r="82" spans="1:5" s="160" customFormat="1" ht="30" x14ac:dyDescent="0.25">
      <c r="A82" s="99" t="s">
        <v>63</v>
      </c>
      <c r="B82" s="101">
        <v>2.3620000000000001</v>
      </c>
      <c r="C82" s="101" t="s">
        <v>16</v>
      </c>
      <c r="D82" s="101">
        <f t="shared" si="2"/>
        <v>2021.8247248094835</v>
      </c>
      <c r="E82" s="101">
        <v>4775.55</v>
      </c>
    </row>
    <row r="83" spans="1:5" s="160" customFormat="1" ht="30" x14ac:dyDescent="0.25">
      <c r="A83" s="99" t="s">
        <v>123</v>
      </c>
      <c r="B83" s="101">
        <v>2.3620000000000001</v>
      </c>
      <c r="C83" s="101" t="s">
        <v>16</v>
      </c>
      <c r="D83" s="101">
        <f t="shared" si="2"/>
        <v>2007.9974597798475</v>
      </c>
      <c r="E83" s="101">
        <v>4742.8900000000003</v>
      </c>
    </row>
    <row r="84" spans="1:5" s="160" customFormat="1" ht="30" x14ac:dyDescent="0.25">
      <c r="A84" s="99" t="s">
        <v>372</v>
      </c>
      <c r="B84" s="101">
        <v>120</v>
      </c>
      <c r="C84" s="101" t="s">
        <v>80</v>
      </c>
      <c r="D84" s="101">
        <f t="shared" si="2"/>
        <v>42.225833333333334</v>
      </c>
      <c r="E84" s="101">
        <v>5067.1000000000004</v>
      </c>
    </row>
    <row r="85" spans="1:5" s="160" customFormat="1" ht="30" x14ac:dyDescent="0.25">
      <c r="A85" s="99" t="s">
        <v>228</v>
      </c>
      <c r="B85" s="101" t="s">
        <v>262</v>
      </c>
      <c r="C85" s="101" t="s">
        <v>16</v>
      </c>
      <c r="D85" s="101">
        <f>E85</f>
        <v>16406.86</v>
      </c>
      <c r="E85" s="101">
        <v>16406.86</v>
      </c>
    </row>
    <row r="86" spans="1:5" s="160" customFormat="1" ht="30" x14ac:dyDescent="0.25">
      <c r="A86" s="99" t="s">
        <v>373</v>
      </c>
      <c r="B86" s="101">
        <v>0.4</v>
      </c>
      <c r="C86" s="101" t="s">
        <v>16</v>
      </c>
      <c r="D86" s="101">
        <f t="shared" si="2"/>
        <v>2175.9</v>
      </c>
      <c r="E86" s="101">
        <v>870.36</v>
      </c>
    </row>
    <row r="87" spans="1:5" s="160" customFormat="1" x14ac:dyDescent="0.25">
      <c r="A87" s="99" t="s">
        <v>229</v>
      </c>
      <c r="B87" s="101">
        <v>0.06</v>
      </c>
      <c r="C87" s="101" t="s">
        <v>16</v>
      </c>
      <c r="D87" s="101">
        <f t="shared" si="2"/>
        <v>2176.3333333333335</v>
      </c>
      <c r="E87" s="101">
        <v>130.58000000000001</v>
      </c>
    </row>
    <row r="88" spans="1:5" s="160" customFormat="1" x14ac:dyDescent="0.25">
      <c r="A88" s="99" t="s">
        <v>126</v>
      </c>
      <c r="B88" s="101">
        <v>0.02</v>
      </c>
      <c r="C88" s="101" t="s">
        <v>116</v>
      </c>
      <c r="D88" s="101">
        <f t="shared" si="2"/>
        <v>7670</v>
      </c>
      <c r="E88" s="101">
        <v>153.4</v>
      </c>
    </row>
    <row r="89" spans="1:5" s="160" customFormat="1" x14ac:dyDescent="0.25">
      <c r="A89" s="99" t="s">
        <v>127</v>
      </c>
      <c r="B89" s="101">
        <v>0.04</v>
      </c>
      <c r="C89" s="101" t="s">
        <v>116</v>
      </c>
      <c r="D89" s="101">
        <f t="shared" si="2"/>
        <v>34070</v>
      </c>
      <c r="E89" s="101">
        <v>1362.8</v>
      </c>
    </row>
    <row r="90" spans="1:5" s="160" customFormat="1" x14ac:dyDescent="0.25">
      <c r="A90" s="99" t="s">
        <v>231</v>
      </c>
      <c r="B90" s="101">
        <v>0.01</v>
      </c>
      <c r="C90" s="101" t="s">
        <v>116</v>
      </c>
      <c r="D90" s="101">
        <f t="shared" si="2"/>
        <v>41547</v>
      </c>
      <c r="E90" s="101">
        <v>415.47</v>
      </c>
    </row>
    <row r="91" spans="1:5" s="160" customFormat="1" ht="28.5" x14ac:dyDescent="0.25">
      <c r="A91" s="165" t="s">
        <v>77</v>
      </c>
      <c r="B91" s="162"/>
      <c r="C91" s="162"/>
      <c r="D91" s="162"/>
      <c r="E91" s="162"/>
    </row>
    <row r="92" spans="1:5" s="160" customFormat="1" ht="30" x14ac:dyDescent="0.25">
      <c r="A92" s="99" t="s">
        <v>78</v>
      </c>
      <c r="B92" s="101" t="s">
        <v>260</v>
      </c>
      <c r="C92" s="101" t="s">
        <v>11</v>
      </c>
      <c r="D92" s="101">
        <f>E92</f>
        <v>14476.63</v>
      </c>
      <c r="E92" s="101">
        <v>14476.63</v>
      </c>
    </row>
    <row r="93" spans="1:5" s="160" customFormat="1" x14ac:dyDescent="0.25">
      <c r="A93" s="165" t="s">
        <v>90</v>
      </c>
      <c r="B93" s="162"/>
      <c r="C93" s="162"/>
      <c r="D93" s="101"/>
      <c r="E93" s="162"/>
    </row>
    <row r="94" spans="1:5" s="160" customFormat="1" x14ac:dyDescent="0.25">
      <c r="A94" s="99" t="s">
        <v>92</v>
      </c>
      <c r="B94" s="101" t="s">
        <v>260</v>
      </c>
      <c r="C94" s="101" t="s">
        <v>11</v>
      </c>
      <c r="D94" s="101">
        <f t="shared" ref="D94:D102" si="3">E94</f>
        <v>21600</v>
      </c>
      <c r="E94" s="101">
        <v>21600</v>
      </c>
    </row>
    <row r="95" spans="1:5" s="160" customFormat="1" ht="42.75" x14ac:dyDescent="0.25">
      <c r="A95" s="165" t="s">
        <v>374</v>
      </c>
      <c r="B95" s="162"/>
      <c r="C95" s="162"/>
      <c r="D95" s="101"/>
      <c r="E95" s="162"/>
    </row>
    <row r="96" spans="1:5" s="160" customFormat="1" x14ac:dyDescent="0.25">
      <c r="A96" s="99" t="s">
        <v>129</v>
      </c>
      <c r="B96" s="101" t="s">
        <v>22</v>
      </c>
      <c r="C96" s="101" t="s">
        <v>11</v>
      </c>
      <c r="D96" s="101">
        <f t="shared" si="3"/>
        <v>200</v>
      </c>
      <c r="E96" s="101">
        <v>200</v>
      </c>
    </row>
    <row r="97" spans="1:5" s="160" customFormat="1" ht="30" x14ac:dyDescent="0.25">
      <c r="A97" s="99" t="s">
        <v>375</v>
      </c>
      <c r="B97" s="101" t="s">
        <v>22</v>
      </c>
      <c r="C97" s="101" t="s">
        <v>11</v>
      </c>
      <c r="D97" s="101">
        <f t="shared" si="3"/>
        <v>2771.01</v>
      </c>
      <c r="E97" s="101">
        <v>2771.01</v>
      </c>
    </row>
    <row r="98" spans="1:5" s="160" customFormat="1" x14ac:dyDescent="0.25">
      <c r="A98" s="165" t="s">
        <v>376</v>
      </c>
      <c r="B98" s="162"/>
      <c r="C98" s="162"/>
      <c r="D98" s="101"/>
      <c r="E98" s="162"/>
    </row>
    <row r="99" spans="1:5" s="160" customFormat="1" x14ac:dyDescent="0.25">
      <c r="A99" s="99" t="s">
        <v>377</v>
      </c>
      <c r="B99" s="101" t="s">
        <v>262</v>
      </c>
      <c r="C99" s="101" t="s">
        <v>13</v>
      </c>
      <c r="D99" s="101">
        <f t="shared" si="3"/>
        <v>147665</v>
      </c>
      <c r="E99" s="101">
        <v>147665</v>
      </c>
    </row>
    <row r="100" spans="1:5" s="160" customFormat="1" x14ac:dyDescent="0.25">
      <c r="A100" s="99" t="s">
        <v>378</v>
      </c>
      <c r="B100" s="101" t="s">
        <v>262</v>
      </c>
      <c r="C100" s="101" t="s">
        <v>13</v>
      </c>
      <c r="D100" s="101">
        <f t="shared" si="3"/>
        <v>15157.2</v>
      </c>
      <c r="E100" s="101">
        <v>15157.2</v>
      </c>
    </row>
    <row r="101" spans="1:5" s="160" customFormat="1" x14ac:dyDescent="0.25">
      <c r="A101" s="99" t="s">
        <v>379</v>
      </c>
      <c r="B101" s="101" t="s">
        <v>262</v>
      </c>
      <c r="C101" s="101" t="s">
        <v>13</v>
      </c>
      <c r="D101" s="101">
        <f t="shared" si="3"/>
        <v>54603.73</v>
      </c>
      <c r="E101" s="101">
        <v>54603.73</v>
      </c>
    </row>
    <row r="102" spans="1:5" s="160" customFormat="1" x14ac:dyDescent="0.25">
      <c r="A102" s="99" t="s">
        <v>380</v>
      </c>
      <c r="B102" s="101" t="s">
        <v>262</v>
      </c>
      <c r="C102" s="101" t="s">
        <v>13</v>
      </c>
      <c r="D102" s="101">
        <f t="shared" si="3"/>
        <v>41671.519999999997</v>
      </c>
      <c r="E102" s="101">
        <v>41671.519999999997</v>
      </c>
    </row>
    <row r="103" spans="1:5" s="1" customFormat="1" ht="14.25" x14ac:dyDescent="0.2">
      <c r="A103" s="96" t="s">
        <v>10</v>
      </c>
      <c r="B103" s="98"/>
      <c r="C103" s="98"/>
      <c r="D103" s="98"/>
      <c r="E103" s="98"/>
    </row>
    <row r="104" spans="1:5" s="1" customFormat="1" x14ac:dyDescent="0.2">
      <c r="A104" s="99" t="s">
        <v>66</v>
      </c>
      <c r="B104" s="101" t="s">
        <v>21</v>
      </c>
      <c r="C104" s="161" t="s">
        <v>11</v>
      </c>
      <c r="D104" s="101">
        <f>E104</f>
        <v>91503.125</v>
      </c>
      <c r="E104" s="101">
        <f>SUM(E17:E103)*10%</f>
        <v>91503.125</v>
      </c>
    </row>
    <row r="105" spans="1:5" s="160" customFormat="1" x14ac:dyDescent="0.25">
      <c r="A105" s="163" t="s">
        <v>24</v>
      </c>
      <c r="B105" s="101"/>
      <c r="C105" s="101"/>
      <c r="D105" s="101"/>
      <c r="E105" s="164">
        <f>SUM(E16:E104)</f>
        <v>1006534.3749999999</v>
      </c>
    </row>
    <row r="106" spans="1:5" s="160" customFormat="1" x14ac:dyDescent="0.25">
      <c r="A106" s="243"/>
      <c r="B106" s="243"/>
      <c r="C106" s="243"/>
      <c r="D106" s="243"/>
      <c r="E106" s="243"/>
    </row>
    <row r="107" spans="1:5" s="160" customFormat="1" x14ac:dyDescent="0.25">
      <c r="A107" s="243"/>
      <c r="B107" s="243"/>
      <c r="C107" s="243"/>
      <c r="D107" s="243"/>
      <c r="E107" s="243"/>
    </row>
    <row r="108" spans="1:5" s="160" customFormat="1" ht="39.75" customHeight="1" x14ac:dyDescent="0.25">
      <c r="A108" s="244" t="s">
        <v>385</v>
      </c>
      <c r="B108" s="244"/>
      <c r="C108" s="244"/>
      <c r="D108" s="244"/>
      <c r="E108" s="244"/>
    </row>
    <row r="109" spans="1:5" s="160" customFormat="1" ht="27.75" customHeight="1" x14ac:dyDescent="0.25">
      <c r="A109" s="244" t="s">
        <v>326</v>
      </c>
      <c r="B109" s="244"/>
      <c r="C109" s="244"/>
      <c r="D109" s="244"/>
      <c r="E109" s="244"/>
    </row>
    <row r="110" spans="1:5" s="160" customFormat="1" ht="24" customHeight="1" x14ac:dyDescent="0.25">
      <c r="A110" s="244" t="s">
        <v>327</v>
      </c>
      <c r="B110" s="244"/>
      <c r="C110" s="244"/>
      <c r="D110" s="244"/>
      <c r="E110" s="244"/>
    </row>
    <row r="111" spans="1:5" s="160" customFormat="1" ht="30.75" customHeight="1" x14ac:dyDescent="0.25">
      <c r="A111" s="244" t="s">
        <v>328</v>
      </c>
      <c r="B111" s="244"/>
      <c r="C111" s="244"/>
      <c r="D111" s="244"/>
      <c r="E111" s="244"/>
    </row>
    <row r="112" spans="1:5" s="160" customFormat="1" x14ac:dyDescent="0.25">
      <c r="A112" s="243"/>
      <c r="B112" s="243"/>
      <c r="C112" s="243"/>
      <c r="D112" s="243"/>
      <c r="E112" s="243"/>
    </row>
    <row r="113" spans="1:5" s="160" customFormat="1" ht="24.75" customHeight="1" x14ac:dyDescent="0.25">
      <c r="B113" s="244"/>
      <c r="C113" s="244"/>
      <c r="D113" s="244"/>
      <c r="E113" s="244"/>
    </row>
    <row r="114" spans="1:5" s="160" customFormat="1" ht="18.75" customHeight="1" x14ac:dyDescent="0.25">
      <c r="A114" s="243" t="s">
        <v>381</v>
      </c>
      <c r="B114" s="243"/>
      <c r="C114" s="243"/>
      <c r="D114" s="243"/>
      <c r="E114" s="243"/>
    </row>
    <row r="115" spans="1:5" s="160" customFormat="1" ht="15.75" customHeight="1" x14ac:dyDescent="0.25">
      <c r="A115" s="243" t="s">
        <v>382</v>
      </c>
      <c r="B115" s="243"/>
      <c r="C115" s="243"/>
      <c r="D115" s="243"/>
      <c r="E115" s="243"/>
    </row>
    <row r="116" spans="1:5" s="160" customFormat="1" ht="10.5" customHeight="1" x14ac:dyDescent="0.25">
      <c r="B116" s="243"/>
      <c r="C116" s="243"/>
      <c r="D116" s="243" t="s">
        <v>26</v>
      </c>
      <c r="E116" s="243"/>
    </row>
    <row r="117" spans="1:5" s="160" customFormat="1" x14ac:dyDescent="0.25">
      <c r="A117" s="243"/>
      <c r="B117" s="243"/>
      <c r="C117" s="243"/>
      <c r="D117" s="243"/>
      <c r="E117" s="243"/>
    </row>
    <row r="118" spans="1:5" s="160" customFormat="1" x14ac:dyDescent="0.25">
      <c r="A118" s="243" t="s">
        <v>329</v>
      </c>
      <c r="B118" s="243"/>
      <c r="C118" s="243"/>
      <c r="D118" s="243"/>
      <c r="E118" s="243"/>
    </row>
    <row r="119" spans="1:5" s="160" customFormat="1" ht="10.5" customHeight="1" x14ac:dyDescent="0.25">
      <c r="B119" s="243"/>
      <c r="C119" s="243"/>
      <c r="D119" s="243" t="s">
        <v>26</v>
      </c>
      <c r="E119" s="243"/>
    </row>
    <row r="120" spans="1:5" s="160" customFormat="1" ht="11.25" customHeight="1" x14ac:dyDescent="0.25">
      <c r="A120" s="243"/>
      <c r="B120" s="243"/>
      <c r="C120" s="243"/>
      <c r="D120" s="243"/>
      <c r="E120" s="243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113:E113"/>
    <mergeCell ref="A106:E106"/>
    <mergeCell ref="A107:E107"/>
    <mergeCell ref="A10:E10"/>
    <mergeCell ref="A11:E11"/>
    <mergeCell ref="A12:E12"/>
    <mergeCell ref="A13:E13"/>
    <mergeCell ref="A14:E14"/>
    <mergeCell ref="A108:E108"/>
    <mergeCell ref="A109:E109"/>
    <mergeCell ref="A110:E110"/>
    <mergeCell ref="A111:E111"/>
    <mergeCell ref="A112:E112"/>
    <mergeCell ref="B119:C119"/>
    <mergeCell ref="D119:E119"/>
    <mergeCell ref="A120:E120"/>
    <mergeCell ref="A114:E114"/>
    <mergeCell ref="A115:E115"/>
    <mergeCell ref="B116:C116"/>
    <mergeCell ref="D116:E116"/>
    <mergeCell ref="A117:E117"/>
    <mergeCell ref="A118:E11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9" workbookViewId="0">
      <selection activeCell="A28" sqref="A28:XFD28"/>
    </sheetView>
  </sheetViews>
  <sheetFormatPr defaultColWidth="9.140625" defaultRowHeight="15" x14ac:dyDescent="0.25"/>
  <cols>
    <col min="1" max="1" width="12.5703125" style="91" customWidth="1"/>
    <col min="2" max="2" width="14.5703125" style="91" customWidth="1"/>
    <col min="3" max="3" width="19.5703125" style="91" customWidth="1"/>
    <col min="4" max="4" width="14.42578125" style="91" customWidth="1"/>
    <col min="5" max="5" width="18.28515625" style="91" customWidth="1"/>
    <col min="6" max="6" width="16.28515625" style="91" customWidth="1"/>
    <col min="7" max="8" width="9.140625" style="91"/>
    <col min="9" max="9" width="10.28515625" style="91" bestFit="1" customWidth="1"/>
    <col min="10" max="16384" width="9.140625" style="91"/>
  </cols>
  <sheetData>
    <row r="1" spans="1:20" s="58" customFormat="1" ht="35.25" customHeight="1" x14ac:dyDescent="0.3">
      <c r="A1" s="226" t="s">
        <v>443</v>
      </c>
      <c r="B1" s="226"/>
      <c r="C1" s="226"/>
      <c r="D1" s="226"/>
      <c r="E1" s="226"/>
      <c r="F1" s="226"/>
    </row>
    <row r="2" spans="1:20" s="58" customFormat="1" x14ac:dyDescent="0.25">
      <c r="A2" s="64"/>
      <c r="B2" s="64"/>
      <c r="C2" s="64"/>
      <c r="D2" s="64"/>
      <c r="E2" s="64"/>
      <c r="F2" s="64"/>
    </row>
    <row r="3" spans="1:20" s="58" customFormat="1" ht="19.5" customHeight="1" x14ac:dyDescent="0.25">
      <c r="A3" s="65" t="s">
        <v>444</v>
      </c>
      <c r="B3" s="65"/>
      <c r="C3" s="65"/>
      <c r="D3" s="65"/>
      <c r="E3" s="65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4" spans="1:20" s="58" customFormat="1" ht="19.5" customHeight="1" x14ac:dyDescent="0.25">
      <c r="A4" s="65"/>
      <c r="B4" s="65"/>
      <c r="C4" s="65"/>
      <c r="D4" s="65"/>
      <c r="E4" s="65"/>
      <c r="F4" s="66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</row>
    <row r="5" spans="1:20" s="58" customFormat="1" ht="36.75" customHeight="1" x14ac:dyDescent="0.25">
      <c r="A5" s="227" t="s">
        <v>176</v>
      </c>
      <c r="B5" s="227"/>
      <c r="C5" s="227"/>
      <c r="D5" s="227"/>
      <c r="E5" s="227"/>
      <c r="F5" s="2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</row>
    <row r="6" spans="1:20" s="77" customFormat="1" ht="27.75" customHeight="1" x14ac:dyDescent="0.25">
      <c r="A6" s="125" t="s">
        <v>177</v>
      </c>
      <c r="B6" s="125">
        <v>4</v>
      </c>
      <c r="C6" s="125" t="s">
        <v>178</v>
      </c>
      <c r="D6" s="153">
        <v>3884.9</v>
      </c>
      <c r="E6" s="125" t="s">
        <v>179</v>
      </c>
      <c r="F6" s="127">
        <v>2225</v>
      </c>
      <c r="G6" s="68"/>
      <c r="H6" s="70"/>
      <c r="I6" s="71"/>
      <c r="J6" s="72"/>
      <c r="K6" s="168"/>
      <c r="L6" s="74"/>
      <c r="M6" s="74"/>
      <c r="N6" s="74"/>
      <c r="O6" s="68"/>
      <c r="P6" s="68"/>
      <c r="Q6" s="230"/>
      <c r="R6" s="230"/>
      <c r="S6" s="70"/>
      <c r="T6" s="203"/>
    </row>
    <row r="7" spans="1:20" s="79" customFormat="1" ht="32.25" customHeight="1" x14ac:dyDescent="0.25">
      <c r="A7" s="125" t="s">
        <v>180</v>
      </c>
      <c r="B7" s="125">
        <v>5</v>
      </c>
      <c r="C7" s="125" t="s">
        <v>181</v>
      </c>
      <c r="D7" s="153">
        <f>934.7+311.9</f>
        <v>1246.5999999999999</v>
      </c>
      <c r="E7" s="125" t="s">
        <v>182</v>
      </c>
      <c r="F7" s="127">
        <v>1483.3</v>
      </c>
      <c r="G7" s="68"/>
      <c r="H7" s="70"/>
      <c r="I7" s="71"/>
      <c r="J7" s="72"/>
      <c r="K7" s="168"/>
      <c r="L7" s="74"/>
      <c r="M7" s="74"/>
      <c r="N7" s="74"/>
      <c r="O7" s="68"/>
      <c r="P7" s="68"/>
      <c r="Q7" s="230"/>
      <c r="R7" s="230"/>
      <c r="S7" s="68"/>
      <c r="T7" s="204"/>
    </row>
    <row r="8" spans="1:20" s="79" customFormat="1" ht="48.75" customHeight="1" x14ac:dyDescent="0.25">
      <c r="A8" s="125" t="s">
        <v>183</v>
      </c>
      <c r="B8" s="125">
        <v>59</v>
      </c>
      <c r="C8" s="125" t="s">
        <v>184</v>
      </c>
      <c r="D8" s="127">
        <v>480.2</v>
      </c>
      <c r="E8" s="125" t="s">
        <v>185</v>
      </c>
      <c r="F8" s="127">
        <v>398.5</v>
      </c>
      <c r="G8" s="68"/>
      <c r="H8" s="70"/>
      <c r="I8" s="71"/>
      <c r="J8" s="72"/>
      <c r="K8" s="168"/>
      <c r="L8" s="74"/>
      <c r="M8" s="74"/>
      <c r="N8" s="74"/>
      <c r="O8" s="68"/>
      <c r="P8" s="68"/>
      <c r="Q8" s="230"/>
      <c r="R8" s="230"/>
      <c r="S8" s="68"/>
      <c r="T8" s="204"/>
    </row>
    <row r="9" spans="1:20" s="79" customFormat="1" ht="18.75" customHeight="1" x14ac:dyDescent="0.25">
      <c r="A9" s="69"/>
      <c r="B9" s="72"/>
      <c r="C9" s="69"/>
      <c r="D9" s="80"/>
      <c r="E9" s="72"/>
      <c r="F9" s="81"/>
      <c r="G9" s="68"/>
      <c r="H9" s="70"/>
      <c r="I9" s="71"/>
      <c r="J9" s="72"/>
      <c r="K9" s="168"/>
      <c r="L9" s="74"/>
      <c r="M9" s="74"/>
      <c r="N9" s="74"/>
      <c r="O9" s="74"/>
      <c r="P9" s="68"/>
      <c r="Q9" s="168"/>
      <c r="R9" s="169"/>
      <c r="S9" s="68"/>
    </row>
    <row r="10" spans="1:20" s="85" customFormat="1" ht="15" customHeight="1" thickBot="1" x14ac:dyDescent="0.3">
      <c r="A10" s="83"/>
      <c r="B10" s="83"/>
      <c r="C10" s="83"/>
      <c r="D10" s="83"/>
      <c r="E10" s="83"/>
      <c r="F10" s="167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</row>
    <row r="11" spans="1:20" s="85" customFormat="1" ht="30" customHeight="1" x14ac:dyDescent="0.25">
      <c r="A11" s="231" t="s">
        <v>186</v>
      </c>
      <c r="B11" s="232"/>
      <c r="C11" s="232"/>
      <c r="D11" s="232"/>
      <c r="E11" s="233"/>
      <c r="F11" s="86" t="s">
        <v>187</v>
      </c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</row>
    <row r="12" spans="1:20" s="122" customFormat="1" ht="30" customHeight="1" x14ac:dyDescent="0.25">
      <c r="A12" s="219" t="s">
        <v>188</v>
      </c>
      <c r="B12" s="220"/>
      <c r="C12" s="220"/>
      <c r="D12" s="220"/>
      <c r="E12" s="221"/>
      <c r="F12" s="120">
        <v>284200.84600000002</v>
      </c>
      <c r="G12" s="202"/>
    </row>
    <row r="13" spans="1:20" s="122" customFormat="1" ht="30" customHeight="1" x14ac:dyDescent="0.25">
      <c r="A13" s="219" t="s">
        <v>189</v>
      </c>
      <c r="B13" s="220"/>
      <c r="C13" s="220"/>
      <c r="D13" s="220"/>
      <c r="E13" s="221"/>
      <c r="F13" s="120">
        <v>365673.30999999959</v>
      </c>
    </row>
    <row r="14" spans="1:20" s="122" customFormat="1" ht="30" customHeight="1" x14ac:dyDescent="0.25">
      <c r="A14" s="219" t="s">
        <v>190</v>
      </c>
      <c r="B14" s="220"/>
      <c r="C14" s="220"/>
      <c r="D14" s="220"/>
      <c r="E14" s="221"/>
      <c r="F14" s="123">
        <f>SUM(F15:F17)</f>
        <v>886434.29999999993</v>
      </c>
    </row>
    <row r="15" spans="1:20" s="85" customFormat="1" ht="28.5" customHeight="1" x14ac:dyDescent="0.25">
      <c r="A15" s="222" t="s">
        <v>191</v>
      </c>
      <c r="B15" s="223"/>
      <c r="C15" s="223"/>
      <c r="D15" s="223"/>
      <c r="E15" s="224"/>
      <c r="F15" s="116">
        <v>659183.06999999995</v>
      </c>
    </row>
    <row r="16" spans="1:20" s="85" customFormat="1" ht="24.75" customHeight="1" x14ac:dyDescent="0.25">
      <c r="A16" s="222" t="s">
        <v>192</v>
      </c>
      <c r="B16" s="223"/>
      <c r="C16" s="223"/>
      <c r="D16" s="223"/>
      <c r="E16" s="224"/>
      <c r="F16" s="116">
        <v>217901.19999999998</v>
      </c>
    </row>
    <row r="17" spans="1:19" s="85" customFormat="1" ht="30" customHeight="1" x14ac:dyDescent="0.25">
      <c r="A17" s="222" t="s">
        <v>193</v>
      </c>
      <c r="B17" s="223"/>
      <c r="C17" s="223"/>
      <c r="D17" s="223"/>
      <c r="E17" s="224"/>
      <c r="F17" s="116">
        <v>9350.0300000000007</v>
      </c>
    </row>
    <row r="18" spans="1:19" s="122" customFormat="1" ht="30" customHeight="1" x14ac:dyDescent="0.25">
      <c r="A18" s="219" t="s">
        <v>194</v>
      </c>
      <c r="B18" s="220"/>
      <c r="C18" s="220"/>
      <c r="D18" s="220"/>
      <c r="E18" s="221"/>
      <c r="F18" s="123">
        <f>SUM(F19:F21)</f>
        <v>973483.79</v>
      </c>
    </row>
    <row r="19" spans="1:19" s="85" customFormat="1" ht="30" customHeight="1" x14ac:dyDescent="0.25">
      <c r="A19" s="222" t="s">
        <v>191</v>
      </c>
      <c r="B19" s="223"/>
      <c r="C19" s="223"/>
      <c r="D19" s="223"/>
      <c r="E19" s="224"/>
      <c r="F19" s="116">
        <v>684643.42</v>
      </c>
    </row>
    <row r="20" spans="1:19" s="85" customFormat="1" ht="30" customHeight="1" x14ac:dyDescent="0.25">
      <c r="A20" s="222" t="s">
        <v>192</v>
      </c>
      <c r="B20" s="223"/>
      <c r="C20" s="223"/>
      <c r="D20" s="223"/>
      <c r="E20" s="224"/>
      <c r="F20" s="116">
        <v>282890.34999999998</v>
      </c>
    </row>
    <row r="21" spans="1:19" s="88" customFormat="1" ht="30" customHeight="1" x14ac:dyDescent="0.2">
      <c r="A21" s="222" t="s">
        <v>193</v>
      </c>
      <c r="B21" s="223"/>
      <c r="C21" s="223"/>
      <c r="D21" s="223"/>
      <c r="E21" s="224"/>
      <c r="F21" s="116">
        <v>5950.02</v>
      </c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</row>
    <row r="22" spans="1:19" s="124" customFormat="1" ht="30" customHeight="1" x14ac:dyDescent="0.25">
      <c r="A22" s="219" t="s">
        <v>195</v>
      </c>
      <c r="B22" s="220"/>
      <c r="C22" s="220"/>
      <c r="D22" s="220"/>
      <c r="E22" s="221"/>
      <c r="F22" s="123">
        <f>F12+F18</f>
        <v>1257684.6359999999</v>
      </c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</row>
    <row r="23" spans="1:19" s="124" customFormat="1" ht="30" customHeight="1" x14ac:dyDescent="0.25">
      <c r="A23" s="219" t="s">
        <v>196</v>
      </c>
      <c r="B23" s="220"/>
      <c r="C23" s="220"/>
      <c r="D23" s="220"/>
      <c r="E23" s="221"/>
      <c r="F23" s="123">
        <f>акт21!E129</f>
        <v>1222201.1558333335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</row>
    <row r="24" spans="1:19" s="124" customFormat="1" ht="30" customHeight="1" x14ac:dyDescent="0.25">
      <c r="A24" s="219" t="s">
        <v>340</v>
      </c>
      <c r="B24" s="220"/>
      <c r="C24" s="220"/>
      <c r="D24" s="220"/>
      <c r="E24" s="221"/>
      <c r="F24" s="123">
        <f>F22-F23</f>
        <v>35483.480166666443</v>
      </c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</row>
    <row r="25" spans="1:19" s="124" customFormat="1" ht="30" customHeight="1" x14ac:dyDescent="0.25">
      <c r="A25" s="219" t="s">
        <v>198</v>
      </c>
      <c r="B25" s="220"/>
      <c r="C25" s="220"/>
      <c r="D25" s="220"/>
      <c r="E25" s="221"/>
      <c r="F25" s="120">
        <f>F13+F14-F18</f>
        <v>278623.81999999937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</row>
    <row r="26" spans="1:19" s="88" customFormat="1" ht="11.45" customHeight="1" x14ac:dyDescent="0.25">
      <c r="A26" s="89"/>
      <c r="B26" s="89"/>
      <c r="C26" s="89"/>
      <c r="D26" s="89"/>
      <c r="E26" s="89"/>
      <c r="F26" s="89"/>
    </row>
    <row r="27" spans="1:19" s="90" customFormat="1" ht="40.5" customHeight="1" x14ac:dyDescent="0.2">
      <c r="A27" s="218" t="s">
        <v>199</v>
      </c>
      <c r="B27" s="218"/>
      <c r="C27" s="218"/>
      <c r="D27" s="218"/>
    </row>
    <row r="28" spans="1:19" s="58" customFormat="1" ht="21.75" hidden="1" customHeight="1" x14ac:dyDescent="0.25">
      <c r="A28" s="225" t="s">
        <v>445</v>
      </c>
      <c r="B28" s="225"/>
      <c r="C28" s="225"/>
      <c r="D28" s="225"/>
    </row>
    <row r="29" spans="1:19" s="58" customFormat="1" ht="22.5" customHeight="1" x14ac:dyDescent="0.25">
      <c r="A29" s="218" t="s">
        <v>42</v>
      </c>
      <c r="B29" s="218"/>
      <c r="C29" s="218"/>
      <c r="D29" s="218"/>
    </row>
    <row r="30" spans="1:19" s="58" customFormat="1" ht="22.5" customHeight="1" x14ac:dyDescent="0.25">
      <c r="A30" s="218" t="s">
        <v>43</v>
      </c>
      <c r="B30" s="218"/>
      <c r="C30" s="218"/>
      <c r="D30" s="6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1"/>
  <sheetViews>
    <sheetView view="pageBreakPreview" topLeftCell="A114" zoomScaleNormal="100" zoomScaleSheetLayoutView="100" workbookViewId="0">
      <selection activeCell="A130" sqref="A130:E130"/>
    </sheetView>
  </sheetViews>
  <sheetFormatPr defaultColWidth="8.140625" defaultRowHeight="15" x14ac:dyDescent="0.25"/>
  <cols>
    <col min="1" max="1" width="62.85546875" style="170" customWidth="1"/>
    <col min="2" max="2" width="16" style="170" customWidth="1"/>
    <col min="3" max="3" width="16.42578125" style="170" customWidth="1"/>
    <col min="4" max="4" width="17.5703125" style="170" customWidth="1"/>
    <col min="5" max="5" width="16.7109375" style="170" customWidth="1"/>
    <col min="6" max="6" width="10.140625" style="170" customWidth="1"/>
    <col min="7" max="7" width="10.28515625" style="170" customWidth="1"/>
    <col min="8" max="255" width="8.140625" style="170"/>
    <col min="256" max="256" width="8.7109375" style="170" customWidth="1"/>
    <col min="257" max="257" width="31.5703125" style="170" customWidth="1"/>
    <col min="258" max="258" width="13.85546875" style="170" customWidth="1"/>
    <col min="259" max="259" width="19.140625" style="170" customWidth="1"/>
    <col min="260" max="260" width="17.5703125" style="170" customWidth="1"/>
    <col min="261" max="261" width="14.7109375" style="170" customWidth="1"/>
    <col min="262" max="511" width="8.140625" style="170"/>
    <col min="512" max="512" width="8.7109375" style="170" customWidth="1"/>
    <col min="513" max="513" width="31.5703125" style="170" customWidth="1"/>
    <col min="514" max="514" width="13.85546875" style="170" customWidth="1"/>
    <col min="515" max="515" width="19.140625" style="170" customWidth="1"/>
    <col min="516" max="516" width="17.5703125" style="170" customWidth="1"/>
    <col min="517" max="517" width="14.7109375" style="170" customWidth="1"/>
    <col min="518" max="767" width="8.140625" style="170"/>
    <col min="768" max="768" width="8.7109375" style="170" customWidth="1"/>
    <col min="769" max="769" width="31.5703125" style="170" customWidth="1"/>
    <col min="770" max="770" width="13.85546875" style="170" customWidth="1"/>
    <col min="771" max="771" width="19.140625" style="170" customWidth="1"/>
    <col min="772" max="772" width="17.5703125" style="170" customWidth="1"/>
    <col min="773" max="773" width="14.7109375" style="170" customWidth="1"/>
    <col min="774" max="1023" width="8.140625" style="170"/>
    <col min="1024" max="1024" width="8.7109375" style="170" customWidth="1"/>
    <col min="1025" max="1025" width="31.5703125" style="170" customWidth="1"/>
    <col min="1026" max="1026" width="13.85546875" style="170" customWidth="1"/>
    <col min="1027" max="1027" width="19.140625" style="170" customWidth="1"/>
    <col min="1028" max="1028" width="17.5703125" style="170" customWidth="1"/>
    <col min="1029" max="1029" width="14.7109375" style="170" customWidth="1"/>
    <col min="1030" max="1279" width="8.140625" style="170"/>
    <col min="1280" max="1280" width="8.7109375" style="170" customWidth="1"/>
    <col min="1281" max="1281" width="31.5703125" style="170" customWidth="1"/>
    <col min="1282" max="1282" width="13.85546875" style="170" customWidth="1"/>
    <col min="1283" max="1283" width="19.140625" style="170" customWidth="1"/>
    <col min="1284" max="1284" width="17.5703125" style="170" customWidth="1"/>
    <col min="1285" max="1285" width="14.7109375" style="170" customWidth="1"/>
    <col min="1286" max="1535" width="8.140625" style="170"/>
    <col min="1536" max="1536" width="8.7109375" style="170" customWidth="1"/>
    <col min="1537" max="1537" width="31.5703125" style="170" customWidth="1"/>
    <col min="1538" max="1538" width="13.85546875" style="170" customWidth="1"/>
    <col min="1539" max="1539" width="19.140625" style="170" customWidth="1"/>
    <col min="1540" max="1540" width="17.5703125" style="170" customWidth="1"/>
    <col min="1541" max="1541" width="14.7109375" style="170" customWidth="1"/>
    <col min="1542" max="1791" width="8.140625" style="170"/>
    <col min="1792" max="1792" width="8.7109375" style="170" customWidth="1"/>
    <col min="1793" max="1793" width="31.5703125" style="170" customWidth="1"/>
    <col min="1794" max="1794" width="13.85546875" style="170" customWidth="1"/>
    <col min="1795" max="1795" width="19.140625" style="170" customWidth="1"/>
    <col min="1796" max="1796" width="17.5703125" style="170" customWidth="1"/>
    <col min="1797" max="1797" width="14.7109375" style="170" customWidth="1"/>
    <col min="1798" max="2047" width="8.140625" style="170"/>
    <col min="2048" max="2048" width="8.7109375" style="170" customWidth="1"/>
    <col min="2049" max="2049" width="31.5703125" style="170" customWidth="1"/>
    <col min="2050" max="2050" width="13.85546875" style="170" customWidth="1"/>
    <col min="2051" max="2051" width="19.140625" style="170" customWidth="1"/>
    <col min="2052" max="2052" width="17.5703125" style="170" customWidth="1"/>
    <col min="2053" max="2053" width="14.7109375" style="170" customWidth="1"/>
    <col min="2054" max="2303" width="8.140625" style="170"/>
    <col min="2304" max="2304" width="8.7109375" style="170" customWidth="1"/>
    <col min="2305" max="2305" width="31.5703125" style="170" customWidth="1"/>
    <col min="2306" max="2306" width="13.85546875" style="170" customWidth="1"/>
    <col min="2307" max="2307" width="19.140625" style="170" customWidth="1"/>
    <col min="2308" max="2308" width="17.5703125" style="170" customWidth="1"/>
    <col min="2309" max="2309" width="14.7109375" style="170" customWidth="1"/>
    <col min="2310" max="2559" width="8.140625" style="170"/>
    <col min="2560" max="2560" width="8.7109375" style="170" customWidth="1"/>
    <col min="2561" max="2561" width="31.5703125" style="170" customWidth="1"/>
    <col min="2562" max="2562" width="13.85546875" style="170" customWidth="1"/>
    <col min="2563" max="2563" width="19.140625" style="170" customWidth="1"/>
    <col min="2564" max="2564" width="17.5703125" style="170" customWidth="1"/>
    <col min="2565" max="2565" width="14.7109375" style="170" customWidth="1"/>
    <col min="2566" max="2815" width="8.140625" style="170"/>
    <col min="2816" max="2816" width="8.7109375" style="170" customWidth="1"/>
    <col min="2817" max="2817" width="31.5703125" style="170" customWidth="1"/>
    <col min="2818" max="2818" width="13.85546875" style="170" customWidth="1"/>
    <col min="2819" max="2819" width="19.140625" style="170" customWidth="1"/>
    <col min="2820" max="2820" width="17.5703125" style="170" customWidth="1"/>
    <col min="2821" max="2821" width="14.7109375" style="170" customWidth="1"/>
    <col min="2822" max="3071" width="8.140625" style="170"/>
    <col min="3072" max="3072" width="8.7109375" style="170" customWidth="1"/>
    <col min="3073" max="3073" width="31.5703125" style="170" customWidth="1"/>
    <col min="3074" max="3074" width="13.85546875" style="170" customWidth="1"/>
    <col min="3075" max="3075" width="19.140625" style="170" customWidth="1"/>
    <col min="3076" max="3076" width="17.5703125" style="170" customWidth="1"/>
    <col min="3077" max="3077" width="14.7109375" style="170" customWidth="1"/>
    <col min="3078" max="3327" width="8.140625" style="170"/>
    <col min="3328" max="3328" width="8.7109375" style="170" customWidth="1"/>
    <col min="3329" max="3329" width="31.5703125" style="170" customWidth="1"/>
    <col min="3330" max="3330" width="13.85546875" style="170" customWidth="1"/>
    <col min="3331" max="3331" width="19.140625" style="170" customWidth="1"/>
    <col min="3332" max="3332" width="17.5703125" style="170" customWidth="1"/>
    <col min="3333" max="3333" width="14.7109375" style="170" customWidth="1"/>
    <col min="3334" max="3583" width="8.140625" style="170"/>
    <col min="3584" max="3584" width="8.7109375" style="170" customWidth="1"/>
    <col min="3585" max="3585" width="31.5703125" style="170" customWidth="1"/>
    <col min="3586" max="3586" width="13.85546875" style="170" customWidth="1"/>
    <col min="3587" max="3587" width="19.140625" style="170" customWidth="1"/>
    <col min="3588" max="3588" width="17.5703125" style="170" customWidth="1"/>
    <col min="3589" max="3589" width="14.7109375" style="170" customWidth="1"/>
    <col min="3590" max="3839" width="8.140625" style="170"/>
    <col min="3840" max="3840" width="8.7109375" style="170" customWidth="1"/>
    <col min="3841" max="3841" width="31.5703125" style="170" customWidth="1"/>
    <col min="3842" max="3842" width="13.85546875" style="170" customWidth="1"/>
    <col min="3843" max="3843" width="19.140625" style="170" customWidth="1"/>
    <col min="3844" max="3844" width="17.5703125" style="170" customWidth="1"/>
    <col min="3845" max="3845" width="14.7109375" style="170" customWidth="1"/>
    <col min="3846" max="4095" width="8.140625" style="170"/>
    <col min="4096" max="4096" width="8.7109375" style="170" customWidth="1"/>
    <col min="4097" max="4097" width="31.5703125" style="170" customWidth="1"/>
    <col min="4098" max="4098" width="13.85546875" style="170" customWidth="1"/>
    <col min="4099" max="4099" width="19.140625" style="170" customWidth="1"/>
    <col min="4100" max="4100" width="17.5703125" style="170" customWidth="1"/>
    <col min="4101" max="4101" width="14.7109375" style="170" customWidth="1"/>
    <col min="4102" max="4351" width="8.140625" style="170"/>
    <col min="4352" max="4352" width="8.7109375" style="170" customWidth="1"/>
    <col min="4353" max="4353" width="31.5703125" style="170" customWidth="1"/>
    <col min="4354" max="4354" width="13.85546875" style="170" customWidth="1"/>
    <col min="4355" max="4355" width="19.140625" style="170" customWidth="1"/>
    <col min="4356" max="4356" width="17.5703125" style="170" customWidth="1"/>
    <col min="4357" max="4357" width="14.7109375" style="170" customWidth="1"/>
    <col min="4358" max="4607" width="8.140625" style="170"/>
    <col min="4608" max="4608" width="8.7109375" style="170" customWidth="1"/>
    <col min="4609" max="4609" width="31.5703125" style="170" customWidth="1"/>
    <col min="4610" max="4610" width="13.85546875" style="170" customWidth="1"/>
    <col min="4611" max="4611" width="19.140625" style="170" customWidth="1"/>
    <col min="4612" max="4612" width="17.5703125" style="170" customWidth="1"/>
    <col min="4613" max="4613" width="14.7109375" style="170" customWidth="1"/>
    <col min="4614" max="4863" width="8.140625" style="170"/>
    <col min="4864" max="4864" width="8.7109375" style="170" customWidth="1"/>
    <col min="4865" max="4865" width="31.5703125" style="170" customWidth="1"/>
    <col min="4866" max="4866" width="13.85546875" style="170" customWidth="1"/>
    <col min="4867" max="4867" width="19.140625" style="170" customWidth="1"/>
    <col min="4868" max="4868" width="17.5703125" style="170" customWidth="1"/>
    <col min="4869" max="4869" width="14.7109375" style="170" customWidth="1"/>
    <col min="4870" max="5119" width="8.140625" style="170"/>
    <col min="5120" max="5120" width="8.7109375" style="170" customWidth="1"/>
    <col min="5121" max="5121" width="31.5703125" style="170" customWidth="1"/>
    <col min="5122" max="5122" width="13.85546875" style="170" customWidth="1"/>
    <col min="5123" max="5123" width="19.140625" style="170" customWidth="1"/>
    <col min="5124" max="5124" width="17.5703125" style="170" customWidth="1"/>
    <col min="5125" max="5125" width="14.7109375" style="170" customWidth="1"/>
    <col min="5126" max="5375" width="8.140625" style="170"/>
    <col min="5376" max="5376" width="8.7109375" style="170" customWidth="1"/>
    <col min="5377" max="5377" width="31.5703125" style="170" customWidth="1"/>
    <col min="5378" max="5378" width="13.85546875" style="170" customWidth="1"/>
    <col min="5379" max="5379" width="19.140625" style="170" customWidth="1"/>
    <col min="5380" max="5380" width="17.5703125" style="170" customWidth="1"/>
    <col min="5381" max="5381" width="14.7109375" style="170" customWidth="1"/>
    <col min="5382" max="5631" width="8.140625" style="170"/>
    <col min="5632" max="5632" width="8.7109375" style="170" customWidth="1"/>
    <col min="5633" max="5633" width="31.5703125" style="170" customWidth="1"/>
    <col min="5634" max="5634" width="13.85546875" style="170" customWidth="1"/>
    <col min="5635" max="5635" width="19.140625" style="170" customWidth="1"/>
    <col min="5636" max="5636" width="17.5703125" style="170" customWidth="1"/>
    <col min="5637" max="5637" width="14.7109375" style="170" customWidth="1"/>
    <col min="5638" max="5887" width="8.140625" style="170"/>
    <col min="5888" max="5888" width="8.7109375" style="170" customWidth="1"/>
    <col min="5889" max="5889" width="31.5703125" style="170" customWidth="1"/>
    <col min="5890" max="5890" width="13.85546875" style="170" customWidth="1"/>
    <col min="5891" max="5891" width="19.140625" style="170" customWidth="1"/>
    <col min="5892" max="5892" width="17.5703125" style="170" customWidth="1"/>
    <col min="5893" max="5893" width="14.7109375" style="170" customWidth="1"/>
    <col min="5894" max="6143" width="8.140625" style="170"/>
    <col min="6144" max="6144" width="8.7109375" style="170" customWidth="1"/>
    <col min="6145" max="6145" width="31.5703125" style="170" customWidth="1"/>
    <col min="6146" max="6146" width="13.85546875" style="170" customWidth="1"/>
    <col min="6147" max="6147" width="19.140625" style="170" customWidth="1"/>
    <col min="6148" max="6148" width="17.5703125" style="170" customWidth="1"/>
    <col min="6149" max="6149" width="14.7109375" style="170" customWidth="1"/>
    <col min="6150" max="6399" width="8.140625" style="170"/>
    <col min="6400" max="6400" width="8.7109375" style="170" customWidth="1"/>
    <col min="6401" max="6401" width="31.5703125" style="170" customWidth="1"/>
    <col min="6402" max="6402" width="13.85546875" style="170" customWidth="1"/>
    <col min="6403" max="6403" width="19.140625" style="170" customWidth="1"/>
    <col min="6404" max="6404" width="17.5703125" style="170" customWidth="1"/>
    <col min="6405" max="6405" width="14.7109375" style="170" customWidth="1"/>
    <col min="6406" max="6655" width="8.140625" style="170"/>
    <col min="6656" max="6656" width="8.7109375" style="170" customWidth="1"/>
    <col min="6657" max="6657" width="31.5703125" style="170" customWidth="1"/>
    <col min="6658" max="6658" width="13.85546875" style="170" customWidth="1"/>
    <col min="6659" max="6659" width="19.140625" style="170" customWidth="1"/>
    <col min="6660" max="6660" width="17.5703125" style="170" customWidth="1"/>
    <col min="6661" max="6661" width="14.7109375" style="170" customWidth="1"/>
    <col min="6662" max="6911" width="8.140625" style="170"/>
    <col min="6912" max="6912" width="8.7109375" style="170" customWidth="1"/>
    <col min="6913" max="6913" width="31.5703125" style="170" customWidth="1"/>
    <col min="6914" max="6914" width="13.85546875" style="170" customWidth="1"/>
    <col min="6915" max="6915" width="19.140625" style="170" customWidth="1"/>
    <col min="6916" max="6916" width="17.5703125" style="170" customWidth="1"/>
    <col min="6917" max="6917" width="14.7109375" style="170" customWidth="1"/>
    <col min="6918" max="7167" width="8.140625" style="170"/>
    <col min="7168" max="7168" width="8.7109375" style="170" customWidth="1"/>
    <col min="7169" max="7169" width="31.5703125" style="170" customWidth="1"/>
    <col min="7170" max="7170" width="13.85546875" style="170" customWidth="1"/>
    <col min="7171" max="7171" width="19.140625" style="170" customWidth="1"/>
    <col min="7172" max="7172" width="17.5703125" style="170" customWidth="1"/>
    <col min="7173" max="7173" width="14.7109375" style="170" customWidth="1"/>
    <col min="7174" max="7423" width="8.140625" style="170"/>
    <col min="7424" max="7424" width="8.7109375" style="170" customWidth="1"/>
    <col min="7425" max="7425" width="31.5703125" style="170" customWidth="1"/>
    <col min="7426" max="7426" width="13.85546875" style="170" customWidth="1"/>
    <col min="7427" max="7427" width="19.140625" style="170" customWidth="1"/>
    <col min="7428" max="7428" width="17.5703125" style="170" customWidth="1"/>
    <col min="7429" max="7429" width="14.7109375" style="170" customWidth="1"/>
    <col min="7430" max="7679" width="8.140625" style="170"/>
    <col min="7680" max="7680" width="8.7109375" style="170" customWidth="1"/>
    <col min="7681" max="7681" width="31.5703125" style="170" customWidth="1"/>
    <col min="7682" max="7682" width="13.85546875" style="170" customWidth="1"/>
    <col min="7683" max="7683" width="19.140625" style="170" customWidth="1"/>
    <col min="7684" max="7684" width="17.5703125" style="170" customWidth="1"/>
    <col min="7685" max="7685" width="14.7109375" style="170" customWidth="1"/>
    <col min="7686" max="7935" width="8.140625" style="170"/>
    <col min="7936" max="7936" width="8.7109375" style="170" customWidth="1"/>
    <col min="7937" max="7937" width="31.5703125" style="170" customWidth="1"/>
    <col min="7938" max="7938" width="13.85546875" style="170" customWidth="1"/>
    <col min="7939" max="7939" width="19.140625" style="170" customWidth="1"/>
    <col min="7940" max="7940" width="17.5703125" style="170" customWidth="1"/>
    <col min="7941" max="7941" width="14.7109375" style="170" customWidth="1"/>
    <col min="7942" max="8191" width="8.140625" style="170"/>
    <col min="8192" max="8192" width="8.7109375" style="170" customWidth="1"/>
    <col min="8193" max="8193" width="31.5703125" style="170" customWidth="1"/>
    <col min="8194" max="8194" width="13.85546875" style="170" customWidth="1"/>
    <col min="8195" max="8195" width="19.140625" style="170" customWidth="1"/>
    <col min="8196" max="8196" width="17.5703125" style="170" customWidth="1"/>
    <col min="8197" max="8197" width="14.7109375" style="170" customWidth="1"/>
    <col min="8198" max="8447" width="8.140625" style="170"/>
    <col min="8448" max="8448" width="8.7109375" style="170" customWidth="1"/>
    <col min="8449" max="8449" width="31.5703125" style="170" customWidth="1"/>
    <col min="8450" max="8450" width="13.85546875" style="170" customWidth="1"/>
    <col min="8451" max="8451" width="19.140625" style="170" customWidth="1"/>
    <col min="8452" max="8452" width="17.5703125" style="170" customWidth="1"/>
    <col min="8453" max="8453" width="14.7109375" style="170" customWidth="1"/>
    <col min="8454" max="8703" width="8.140625" style="170"/>
    <col min="8704" max="8704" width="8.7109375" style="170" customWidth="1"/>
    <col min="8705" max="8705" width="31.5703125" style="170" customWidth="1"/>
    <col min="8706" max="8706" width="13.85546875" style="170" customWidth="1"/>
    <col min="8707" max="8707" width="19.140625" style="170" customWidth="1"/>
    <col min="8708" max="8708" width="17.5703125" style="170" customWidth="1"/>
    <col min="8709" max="8709" width="14.7109375" style="170" customWidth="1"/>
    <col min="8710" max="8959" width="8.140625" style="170"/>
    <col min="8960" max="8960" width="8.7109375" style="170" customWidth="1"/>
    <col min="8961" max="8961" width="31.5703125" style="170" customWidth="1"/>
    <col min="8962" max="8962" width="13.85546875" style="170" customWidth="1"/>
    <col min="8963" max="8963" width="19.140625" style="170" customWidth="1"/>
    <col min="8964" max="8964" width="17.5703125" style="170" customWidth="1"/>
    <col min="8965" max="8965" width="14.7109375" style="170" customWidth="1"/>
    <col min="8966" max="9215" width="8.140625" style="170"/>
    <col min="9216" max="9216" width="8.7109375" style="170" customWidth="1"/>
    <col min="9217" max="9217" width="31.5703125" style="170" customWidth="1"/>
    <col min="9218" max="9218" width="13.85546875" style="170" customWidth="1"/>
    <col min="9219" max="9219" width="19.140625" style="170" customWidth="1"/>
    <col min="9220" max="9220" width="17.5703125" style="170" customWidth="1"/>
    <col min="9221" max="9221" width="14.7109375" style="170" customWidth="1"/>
    <col min="9222" max="9471" width="8.140625" style="170"/>
    <col min="9472" max="9472" width="8.7109375" style="170" customWidth="1"/>
    <col min="9473" max="9473" width="31.5703125" style="170" customWidth="1"/>
    <col min="9474" max="9474" width="13.85546875" style="170" customWidth="1"/>
    <col min="9475" max="9475" width="19.140625" style="170" customWidth="1"/>
    <col min="9476" max="9476" width="17.5703125" style="170" customWidth="1"/>
    <col min="9477" max="9477" width="14.7109375" style="170" customWidth="1"/>
    <col min="9478" max="9727" width="8.140625" style="170"/>
    <col min="9728" max="9728" width="8.7109375" style="170" customWidth="1"/>
    <col min="9729" max="9729" width="31.5703125" style="170" customWidth="1"/>
    <col min="9730" max="9730" width="13.85546875" style="170" customWidth="1"/>
    <col min="9731" max="9731" width="19.140625" style="170" customWidth="1"/>
    <col min="9732" max="9732" width="17.5703125" style="170" customWidth="1"/>
    <col min="9733" max="9733" width="14.7109375" style="170" customWidth="1"/>
    <col min="9734" max="9983" width="8.140625" style="170"/>
    <col min="9984" max="9984" width="8.7109375" style="170" customWidth="1"/>
    <col min="9985" max="9985" width="31.5703125" style="170" customWidth="1"/>
    <col min="9986" max="9986" width="13.85546875" style="170" customWidth="1"/>
    <col min="9987" max="9987" width="19.140625" style="170" customWidth="1"/>
    <col min="9988" max="9988" width="17.5703125" style="170" customWidth="1"/>
    <col min="9989" max="9989" width="14.7109375" style="170" customWidth="1"/>
    <col min="9990" max="10239" width="8.140625" style="170"/>
    <col min="10240" max="10240" width="8.7109375" style="170" customWidth="1"/>
    <col min="10241" max="10241" width="31.5703125" style="170" customWidth="1"/>
    <col min="10242" max="10242" width="13.85546875" style="170" customWidth="1"/>
    <col min="10243" max="10243" width="19.140625" style="170" customWidth="1"/>
    <col min="10244" max="10244" width="17.5703125" style="170" customWidth="1"/>
    <col min="10245" max="10245" width="14.7109375" style="170" customWidth="1"/>
    <col min="10246" max="10495" width="8.140625" style="170"/>
    <col min="10496" max="10496" width="8.7109375" style="170" customWidth="1"/>
    <col min="10497" max="10497" width="31.5703125" style="170" customWidth="1"/>
    <col min="10498" max="10498" width="13.85546875" style="170" customWidth="1"/>
    <col min="10499" max="10499" width="19.140625" style="170" customWidth="1"/>
    <col min="10500" max="10500" width="17.5703125" style="170" customWidth="1"/>
    <col min="10501" max="10501" width="14.7109375" style="170" customWidth="1"/>
    <col min="10502" max="10751" width="8.140625" style="170"/>
    <col min="10752" max="10752" width="8.7109375" style="170" customWidth="1"/>
    <col min="10753" max="10753" width="31.5703125" style="170" customWidth="1"/>
    <col min="10754" max="10754" width="13.85546875" style="170" customWidth="1"/>
    <col min="10755" max="10755" width="19.140625" style="170" customWidth="1"/>
    <col min="10756" max="10756" width="17.5703125" style="170" customWidth="1"/>
    <col min="10757" max="10757" width="14.7109375" style="170" customWidth="1"/>
    <col min="10758" max="11007" width="8.140625" style="170"/>
    <col min="11008" max="11008" width="8.7109375" style="170" customWidth="1"/>
    <col min="11009" max="11009" width="31.5703125" style="170" customWidth="1"/>
    <col min="11010" max="11010" width="13.85546875" style="170" customWidth="1"/>
    <col min="11011" max="11011" width="19.140625" style="170" customWidth="1"/>
    <col min="11012" max="11012" width="17.5703125" style="170" customWidth="1"/>
    <col min="11013" max="11013" width="14.7109375" style="170" customWidth="1"/>
    <col min="11014" max="11263" width="8.140625" style="170"/>
    <col min="11264" max="11264" width="8.7109375" style="170" customWidth="1"/>
    <col min="11265" max="11265" width="31.5703125" style="170" customWidth="1"/>
    <col min="11266" max="11266" width="13.85546875" style="170" customWidth="1"/>
    <col min="11267" max="11267" width="19.140625" style="170" customWidth="1"/>
    <col min="11268" max="11268" width="17.5703125" style="170" customWidth="1"/>
    <col min="11269" max="11269" width="14.7109375" style="170" customWidth="1"/>
    <col min="11270" max="11519" width="8.140625" style="170"/>
    <col min="11520" max="11520" width="8.7109375" style="170" customWidth="1"/>
    <col min="11521" max="11521" width="31.5703125" style="170" customWidth="1"/>
    <col min="11522" max="11522" width="13.85546875" style="170" customWidth="1"/>
    <col min="11523" max="11523" width="19.140625" style="170" customWidth="1"/>
    <col min="11524" max="11524" width="17.5703125" style="170" customWidth="1"/>
    <col min="11525" max="11525" width="14.7109375" style="170" customWidth="1"/>
    <col min="11526" max="11775" width="8.140625" style="170"/>
    <col min="11776" max="11776" width="8.7109375" style="170" customWidth="1"/>
    <col min="11777" max="11777" width="31.5703125" style="170" customWidth="1"/>
    <col min="11778" max="11778" width="13.85546875" style="170" customWidth="1"/>
    <col min="11779" max="11779" width="19.140625" style="170" customWidth="1"/>
    <col min="11780" max="11780" width="17.5703125" style="170" customWidth="1"/>
    <col min="11781" max="11781" width="14.7109375" style="170" customWidth="1"/>
    <col min="11782" max="12031" width="8.140625" style="170"/>
    <col min="12032" max="12032" width="8.7109375" style="170" customWidth="1"/>
    <col min="12033" max="12033" width="31.5703125" style="170" customWidth="1"/>
    <col min="12034" max="12034" width="13.85546875" style="170" customWidth="1"/>
    <col min="12035" max="12035" width="19.140625" style="170" customWidth="1"/>
    <col min="12036" max="12036" width="17.5703125" style="170" customWidth="1"/>
    <col min="12037" max="12037" width="14.7109375" style="170" customWidth="1"/>
    <col min="12038" max="12287" width="8.140625" style="170"/>
    <col min="12288" max="12288" width="8.7109375" style="170" customWidth="1"/>
    <col min="12289" max="12289" width="31.5703125" style="170" customWidth="1"/>
    <col min="12290" max="12290" width="13.85546875" style="170" customWidth="1"/>
    <col min="12291" max="12291" width="19.140625" style="170" customWidth="1"/>
    <col min="12292" max="12292" width="17.5703125" style="170" customWidth="1"/>
    <col min="12293" max="12293" width="14.7109375" style="170" customWidth="1"/>
    <col min="12294" max="12543" width="8.140625" style="170"/>
    <col min="12544" max="12544" width="8.7109375" style="170" customWidth="1"/>
    <col min="12545" max="12545" width="31.5703125" style="170" customWidth="1"/>
    <col min="12546" max="12546" width="13.85546875" style="170" customWidth="1"/>
    <col min="12547" max="12547" width="19.140625" style="170" customWidth="1"/>
    <col min="12548" max="12548" width="17.5703125" style="170" customWidth="1"/>
    <col min="12549" max="12549" width="14.7109375" style="170" customWidth="1"/>
    <col min="12550" max="12799" width="8.140625" style="170"/>
    <col min="12800" max="12800" width="8.7109375" style="170" customWidth="1"/>
    <col min="12801" max="12801" width="31.5703125" style="170" customWidth="1"/>
    <col min="12802" max="12802" width="13.85546875" style="170" customWidth="1"/>
    <col min="12803" max="12803" width="19.140625" style="170" customWidth="1"/>
    <col min="12804" max="12804" width="17.5703125" style="170" customWidth="1"/>
    <col min="12805" max="12805" width="14.7109375" style="170" customWidth="1"/>
    <col min="12806" max="13055" width="8.140625" style="170"/>
    <col min="13056" max="13056" width="8.7109375" style="170" customWidth="1"/>
    <col min="13057" max="13057" width="31.5703125" style="170" customWidth="1"/>
    <col min="13058" max="13058" width="13.85546875" style="170" customWidth="1"/>
    <col min="13059" max="13059" width="19.140625" style="170" customWidth="1"/>
    <col min="13060" max="13060" width="17.5703125" style="170" customWidth="1"/>
    <col min="13061" max="13061" width="14.7109375" style="170" customWidth="1"/>
    <col min="13062" max="13311" width="8.140625" style="170"/>
    <col min="13312" max="13312" width="8.7109375" style="170" customWidth="1"/>
    <col min="13313" max="13313" width="31.5703125" style="170" customWidth="1"/>
    <col min="13314" max="13314" width="13.85546875" style="170" customWidth="1"/>
    <col min="13315" max="13315" width="19.140625" style="170" customWidth="1"/>
    <col min="13316" max="13316" width="17.5703125" style="170" customWidth="1"/>
    <col min="13317" max="13317" width="14.7109375" style="170" customWidth="1"/>
    <col min="13318" max="13567" width="8.140625" style="170"/>
    <col min="13568" max="13568" width="8.7109375" style="170" customWidth="1"/>
    <col min="13569" max="13569" width="31.5703125" style="170" customWidth="1"/>
    <col min="13570" max="13570" width="13.85546875" style="170" customWidth="1"/>
    <col min="13571" max="13571" width="19.140625" style="170" customWidth="1"/>
    <col min="13572" max="13572" width="17.5703125" style="170" customWidth="1"/>
    <col min="13573" max="13573" width="14.7109375" style="170" customWidth="1"/>
    <col min="13574" max="13823" width="8.140625" style="170"/>
    <col min="13824" max="13824" width="8.7109375" style="170" customWidth="1"/>
    <col min="13825" max="13825" width="31.5703125" style="170" customWidth="1"/>
    <col min="13826" max="13826" width="13.85546875" style="170" customWidth="1"/>
    <col min="13827" max="13827" width="19.140625" style="170" customWidth="1"/>
    <col min="13828" max="13828" width="17.5703125" style="170" customWidth="1"/>
    <col min="13829" max="13829" width="14.7109375" style="170" customWidth="1"/>
    <col min="13830" max="14079" width="8.140625" style="170"/>
    <col min="14080" max="14080" width="8.7109375" style="170" customWidth="1"/>
    <col min="14081" max="14081" width="31.5703125" style="170" customWidth="1"/>
    <col min="14082" max="14082" width="13.85546875" style="170" customWidth="1"/>
    <col min="14083" max="14083" width="19.140625" style="170" customWidth="1"/>
    <col min="14084" max="14084" width="17.5703125" style="170" customWidth="1"/>
    <col min="14085" max="14085" width="14.7109375" style="170" customWidth="1"/>
    <col min="14086" max="14335" width="8.140625" style="170"/>
    <col min="14336" max="14336" width="8.7109375" style="170" customWidth="1"/>
    <col min="14337" max="14337" width="31.5703125" style="170" customWidth="1"/>
    <col min="14338" max="14338" width="13.85546875" style="170" customWidth="1"/>
    <col min="14339" max="14339" width="19.140625" style="170" customWidth="1"/>
    <col min="14340" max="14340" width="17.5703125" style="170" customWidth="1"/>
    <col min="14341" max="14341" width="14.7109375" style="170" customWidth="1"/>
    <col min="14342" max="14591" width="8.140625" style="170"/>
    <col min="14592" max="14592" width="8.7109375" style="170" customWidth="1"/>
    <col min="14593" max="14593" width="31.5703125" style="170" customWidth="1"/>
    <col min="14594" max="14594" width="13.85546875" style="170" customWidth="1"/>
    <col min="14595" max="14595" width="19.140625" style="170" customWidth="1"/>
    <col min="14596" max="14596" width="17.5703125" style="170" customWidth="1"/>
    <col min="14597" max="14597" width="14.7109375" style="170" customWidth="1"/>
    <col min="14598" max="14847" width="8.140625" style="170"/>
    <col min="14848" max="14848" width="8.7109375" style="170" customWidth="1"/>
    <col min="14849" max="14849" width="31.5703125" style="170" customWidth="1"/>
    <col min="14850" max="14850" width="13.85546875" style="170" customWidth="1"/>
    <col min="14851" max="14851" width="19.140625" style="170" customWidth="1"/>
    <col min="14852" max="14852" width="17.5703125" style="170" customWidth="1"/>
    <col min="14853" max="14853" width="14.7109375" style="170" customWidth="1"/>
    <col min="14854" max="15103" width="8.140625" style="170"/>
    <col min="15104" max="15104" width="8.7109375" style="170" customWidth="1"/>
    <col min="15105" max="15105" width="31.5703125" style="170" customWidth="1"/>
    <col min="15106" max="15106" width="13.85546875" style="170" customWidth="1"/>
    <col min="15107" max="15107" width="19.140625" style="170" customWidth="1"/>
    <col min="15108" max="15108" width="17.5703125" style="170" customWidth="1"/>
    <col min="15109" max="15109" width="14.7109375" style="170" customWidth="1"/>
    <col min="15110" max="15359" width="8.140625" style="170"/>
    <col min="15360" max="15360" width="8.7109375" style="170" customWidth="1"/>
    <col min="15361" max="15361" width="31.5703125" style="170" customWidth="1"/>
    <col min="15362" max="15362" width="13.85546875" style="170" customWidth="1"/>
    <col min="15363" max="15363" width="19.140625" style="170" customWidth="1"/>
    <col min="15364" max="15364" width="17.5703125" style="170" customWidth="1"/>
    <col min="15365" max="15365" width="14.7109375" style="170" customWidth="1"/>
    <col min="15366" max="15615" width="8.140625" style="170"/>
    <col min="15616" max="15616" width="8.7109375" style="170" customWidth="1"/>
    <col min="15617" max="15617" width="31.5703125" style="170" customWidth="1"/>
    <col min="15618" max="15618" width="13.85546875" style="170" customWidth="1"/>
    <col min="15619" max="15619" width="19.140625" style="170" customWidth="1"/>
    <col min="15620" max="15620" width="17.5703125" style="170" customWidth="1"/>
    <col min="15621" max="15621" width="14.7109375" style="170" customWidth="1"/>
    <col min="15622" max="15871" width="8.140625" style="170"/>
    <col min="15872" max="15872" width="8.7109375" style="170" customWidth="1"/>
    <col min="15873" max="15873" width="31.5703125" style="170" customWidth="1"/>
    <col min="15874" max="15874" width="13.85546875" style="170" customWidth="1"/>
    <col min="15875" max="15875" width="19.140625" style="170" customWidth="1"/>
    <col min="15876" max="15876" width="17.5703125" style="170" customWidth="1"/>
    <col min="15877" max="15877" width="14.7109375" style="170" customWidth="1"/>
    <col min="15878" max="16127" width="8.140625" style="170"/>
    <col min="16128" max="16128" width="8.7109375" style="170" customWidth="1"/>
    <col min="16129" max="16129" width="31.5703125" style="170" customWidth="1"/>
    <col min="16130" max="16130" width="13.85546875" style="170" customWidth="1"/>
    <col min="16131" max="16131" width="19.140625" style="170" customWidth="1"/>
    <col min="16132" max="16132" width="17.5703125" style="170" customWidth="1"/>
    <col min="16133" max="16133" width="14.7109375" style="170" customWidth="1"/>
    <col min="16134" max="16384" width="8.140625" style="170"/>
  </cols>
  <sheetData>
    <row r="1" spans="1:5" ht="15.75" customHeight="1" x14ac:dyDescent="0.25">
      <c r="A1" s="245" t="s">
        <v>330</v>
      </c>
      <c r="B1" s="245"/>
      <c r="C1" s="245"/>
      <c r="D1" s="245"/>
      <c r="E1" s="245"/>
    </row>
    <row r="2" spans="1:5" x14ac:dyDescent="0.25">
      <c r="A2" s="245" t="s">
        <v>270</v>
      </c>
      <c r="B2" s="245"/>
      <c r="C2" s="245"/>
      <c r="D2" s="245"/>
    </row>
    <row r="3" spans="1:5" x14ac:dyDescent="0.25">
      <c r="A3" s="245" t="s">
        <v>271</v>
      </c>
      <c r="B3" s="245"/>
      <c r="C3" s="245"/>
      <c r="D3" s="245"/>
    </row>
    <row r="4" spans="1:5" ht="15" customHeight="1" x14ac:dyDescent="0.25">
      <c r="A4" s="243" t="s">
        <v>272</v>
      </c>
      <c r="B4" s="243"/>
      <c r="C4" s="243"/>
      <c r="D4" s="243"/>
      <c r="E4" s="170" t="s">
        <v>386</v>
      </c>
    </row>
    <row r="5" spans="1:5" x14ac:dyDescent="0.25">
      <c r="A5" s="243"/>
      <c r="B5" s="243"/>
      <c r="C5" s="243"/>
      <c r="D5" s="243"/>
      <c r="E5" s="243"/>
    </row>
    <row r="6" spans="1:5" ht="40.5" customHeight="1" x14ac:dyDescent="0.25">
      <c r="A6" s="244" t="s">
        <v>331</v>
      </c>
      <c r="B6" s="244"/>
      <c r="C6" s="244"/>
      <c r="D6" s="244"/>
      <c r="E6" s="244"/>
    </row>
    <row r="7" spans="1:5" ht="29.25" customHeight="1" x14ac:dyDescent="0.25">
      <c r="A7" s="244" t="s">
        <v>274</v>
      </c>
      <c r="B7" s="244"/>
      <c r="C7" s="244"/>
      <c r="D7" s="244"/>
      <c r="E7" s="244"/>
    </row>
    <row r="8" spans="1:5" ht="30" customHeight="1" x14ac:dyDescent="0.25">
      <c r="A8" s="244" t="s">
        <v>275</v>
      </c>
      <c r="B8" s="244"/>
      <c r="C8" s="244"/>
      <c r="D8" s="244"/>
      <c r="E8" s="244"/>
    </row>
    <row r="9" spans="1:5" ht="30" customHeight="1" x14ac:dyDescent="0.25">
      <c r="A9" s="244" t="s">
        <v>276</v>
      </c>
      <c r="B9" s="244"/>
      <c r="C9" s="244"/>
      <c r="D9" s="244"/>
      <c r="E9" s="244"/>
    </row>
    <row r="10" spans="1:5" ht="29.25" customHeight="1" x14ac:dyDescent="0.25">
      <c r="A10" s="244" t="s">
        <v>277</v>
      </c>
      <c r="B10" s="244"/>
      <c r="C10" s="244"/>
      <c r="D10" s="244"/>
      <c r="E10" s="244"/>
    </row>
    <row r="11" spans="1:5" ht="28.5" customHeight="1" thickBot="1" x14ac:dyDescent="0.3">
      <c r="A11" s="244" t="s">
        <v>278</v>
      </c>
      <c r="B11" s="244"/>
      <c r="C11" s="244"/>
      <c r="D11" s="244"/>
      <c r="E11" s="244"/>
    </row>
    <row r="12" spans="1:5" ht="120.75" thickBot="1" x14ac:dyDescent="0.3">
      <c r="A12" s="174" t="s">
        <v>2</v>
      </c>
      <c r="B12" s="171" t="s">
        <v>280</v>
      </c>
      <c r="C12" s="171" t="s">
        <v>0</v>
      </c>
      <c r="D12" s="171" t="s">
        <v>279</v>
      </c>
      <c r="E12" s="171" t="s">
        <v>1</v>
      </c>
    </row>
    <row r="13" spans="1:5" x14ac:dyDescent="0.25">
      <c r="A13" s="249" t="s">
        <v>8</v>
      </c>
      <c r="B13" s="250"/>
      <c r="C13" s="250"/>
      <c r="D13" s="250"/>
      <c r="E13" s="175"/>
    </row>
    <row r="14" spans="1:5" ht="19.5" customHeight="1" x14ac:dyDescent="0.25">
      <c r="A14" s="179" t="s">
        <v>52</v>
      </c>
      <c r="B14" s="180" t="s">
        <v>21</v>
      </c>
      <c r="C14" s="181" t="s">
        <v>11</v>
      </c>
      <c r="D14" s="182">
        <v>0.14000000000000001</v>
      </c>
      <c r="E14" s="183">
        <v>6526.63</v>
      </c>
    </row>
    <row r="15" spans="1:5" ht="15" customHeight="1" x14ac:dyDescent="0.25">
      <c r="A15" s="246" t="s">
        <v>281</v>
      </c>
      <c r="B15" s="247"/>
      <c r="C15" s="247"/>
      <c r="D15" s="248"/>
      <c r="E15" s="184"/>
    </row>
    <row r="16" spans="1:5" ht="15" customHeight="1" x14ac:dyDescent="0.25">
      <c r="A16" s="179" t="s">
        <v>287</v>
      </c>
      <c r="B16" s="180" t="s">
        <v>261</v>
      </c>
      <c r="C16" s="181" t="s">
        <v>12</v>
      </c>
      <c r="D16" s="182">
        <f>E16</f>
        <v>308608.46999999997</v>
      </c>
      <c r="E16" s="183">
        <v>308608.46999999997</v>
      </c>
    </row>
    <row r="17" spans="1:7" ht="15" customHeight="1" x14ac:dyDescent="0.25">
      <c r="A17" s="179" t="s">
        <v>288</v>
      </c>
      <c r="B17" s="180" t="s">
        <v>261</v>
      </c>
      <c r="C17" s="181" t="s">
        <v>12</v>
      </c>
      <c r="D17" s="182">
        <f>E17</f>
        <v>2463.12</v>
      </c>
      <c r="E17" s="183">
        <v>2463.12</v>
      </c>
    </row>
    <row r="18" spans="1:7" ht="30.6" customHeight="1" thickBot="1" x14ac:dyDescent="0.3">
      <c r="A18" s="99" t="s">
        <v>205</v>
      </c>
      <c r="B18" s="101" t="s">
        <v>22</v>
      </c>
      <c r="C18" s="101" t="s">
        <v>105</v>
      </c>
      <c r="D18" s="101">
        <f t="shared" ref="D18" si="0">E18</f>
        <v>1339.55</v>
      </c>
      <c r="E18" s="101">
        <v>1339.55</v>
      </c>
    </row>
    <row r="19" spans="1:7" ht="15" customHeight="1" x14ac:dyDescent="0.25">
      <c r="A19" s="179" t="s">
        <v>436</v>
      </c>
      <c r="B19" s="180" t="s">
        <v>22</v>
      </c>
      <c r="C19" s="181" t="s">
        <v>13</v>
      </c>
      <c r="D19" s="182">
        <f>E19</f>
        <v>171974.29</v>
      </c>
      <c r="E19" s="183">
        <v>171974.29</v>
      </c>
      <c r="G19" s="172"/>
    </row>
    <row r="20" spans="1:7" ht="28.9" customHeight="1" x14ac:dyDescent="0.25">
      <c r="A20" s="179" t="s">
        <v>257</v>
      </c>
      <c r="B20" s="180" t="s">
        <v>22</v>
      </c>
      <c r="C20" s="181" t="s">
        <v>11</v>
      </c>
      <c r="D20" s="182">
        <f>E20</f>
        <v>8291.01</v>
      </c>
      <c r="E20" s="183">
        <f>3027.01+389+875+4000</f>
        <v>8291.01</v>
      </c>
    </row>
    <row r="21" spans="1:7" ht="30" x14ac:dyDescent="0.25">
      <c r="A21" s="179" t="s">
        <v>289</v>
      </c>
      <c r="B21" s="180" t="s">
        <v>22</v>
      </c>
      <c r="C21" s="181" t="s">
        <v>11</v>
      </c>
      <c r="D21" s="182">
        <f>E21</f>
        <v>5628.8</v>
      </c>
      <c r="E21" s="183">
        <f>3844.17+500+1284.63</f>
        <v>5628.8</v>
      </c>
    </row>
    <row r="22" spans="1:7" ht="15" customHeight="1" x14ac:dyDescent="0.25">
      <c r="A22" s="246" t="s">
        <v>290</v>
      </c>
      <c r="B22" s="247"/>
      <c r="C22" s="247"/>
      <c r="D22" s="248"/>
      <c r="E22" s="184"/>
    </row>
    <row r="23" spans="1:7" x14ac:dyDescent="0.25">
      <c r="A23" s="179" t="s">
        <v>291</v>
      </c>
      <c r="B23" s="180" t="s">
        <v>261</v>
      </c>
      <c r="C23" s="181" t="s">
        <v>11</v>
      </c>
      <c r="D23" s="182">
        <f>E23</f>
        <v>26865.88</v>
      </c>
      <c r="E23" s="183">
        <v>26865.88</v>
      </c>
    </row>
    <row r="24" spans="1:7" ht="15" customHeight="1" x14ac:dyDescent="0.25">
      <c r="A24" s="246" t="s">
        <v>392</v>
      </c>
      <c r="B24" s="247"/>
      <c r="C24" s="247"/>
      <c r="D24" s="248"/>
      <c r="E24" s="184"/>
    </row>
    <row r="25" spans="1:7" ht="15" customHeight="1" x14ac:dyDescent="0.25">
      <c r="A25" s="179" t="s">
        <v>393</v>
      </c>
      <c r="B25" s="180" t="s">
        <v>22</v>
      </c>
      <c r="C25" s="181" t="s">
        <v>13</v>
      </c>
      <c r="D25" s="182">
        <f>E25</f>
        <v>100</v>
      </c>
      <c r="E25" s="183">
        <v>100</v>
      </c>
    </row>
    <row r="26" spans="1:7" ht="15" customHeight="1" x14ac:dyDescent="0.25">
      <c r="A26" s="246" t="s">
        <v>97</v>
      </c>
      <c r="B26" s="247"/>
      <c r="C26" s="247"/>
      <c r="D26" s="248"/>
      <c r="E26" s="184"/>
    </row>
    <row r="27" spans="1:7" ht="30" x14ac:dyDescent="0.25">
      <c r="A27" s="179" t="s">
        <v>208</v>
      </c>
      <c r="B27" s="180" t="s">
        <v>22</v>
      </c>
      <c r="C27" s="181" t="s">
        <v>11</v>
      </c>
      <c r="D27" s="182">
        <f>E27</f>
        <v>92232.03</v>
      </c>
      <c r="E27" s="183">
        <v>92232.03</v>
      </c>
    </row>
    <row r="28" spans="1:7" ht="15" customHeight="1" x14ac:dyDescent="0.25">
      <c r="A28" s="246" t="s">
        <v>298</v>
      </c>
      <c r="B28" s="247"/>
      <c r="C28" s="247"/>
      <c r="D28" s="248"/>
      <c r="E28" s="184"/>
    </row>
    <row r="29" spans="1:7" ht="28.5" customHeight="1" x14ac:dyDescent="0.25">
      <c r="A29" s="179" t="s">
        <v>394</v>
      </c>
      <c r="B29" s="186">
        <v>1</v>
      </c>
      <c r="C29" s="181" t="s">
        <v>85</v>
      </c>
      <c r="D29" s="182">
        <f>E29/B29</f>
        <v>502.34</v>
      </c>
      <c r="E29" s="183">
        <v>502.34</v>
      </c>
    </row>
    <row r="30" spans="1:7" ht="15" customHeight="1" x14ac:dyDescent="0.25">
      <c r="A30" s="179" t="s">
        <v>395</v>
      </c>
      <c r="B30" s="186">
        <v>1</v>
      </c>
      <c r="C30" s="181" t="s">
        <v>13</v>
      </c>
      <c r="D30" s="182">
        <f t="shared" ref="D30:D56" si="1">E30/B30</f>
        <v>709.89</v>
      </c>
      <c r="E30" s="183">
        <v>709.89</v>
      </c>
    </row>
    <row r="31" spans="1:7" ht="15" customHeight="1" x14ac:dyDescent="0.25">
      <c r="A31" s="179" t="s">
        <v>396</v>
      </c>
      <c r="B31" s="185">
        <v>0.36</v>
      </c>
      <c r="C31" s="181" t="s">
        <v>12</v>
      </c>
      <c r="D31" s="182">
        <f t="shared" si="1"/>
        <v>2810.3611111111113</v>
      </c>
      <c r="E31" s="183">
        <v>1011.73</v>
      </c>
    </row>
    <row r="32" spans="1:7" ht="15" customHeight="1" x14ac:dyDescent="0.25">
      <c r="A32" s="179" t="s">
        <v>397</v>
      </c>
      <c r="B32" s="186">
        <v>3</v>
      </c>
      <c r="C32" s="181" t="s">
        <v>85</v>
      </c>
      <c r="D32" s="182">
        <f t="shared" si="1"/>
        <v>1177.02</v>
      </c>
      <c r="E32" s="183">
        <v>3531.06</v>
      </c>
    </row>
    <row r="33" spans="1:5" ht="15" customHeight="1" x14ac:dyDescent="0.25">
      <c r="A33" s="179" t="s">
        <v>398</v>
      </c>
      <c r="B33" s="186">
        <v>2</v>
      </c>
      <c r="C33" s="181" t="s">
        <v>103</v>
      </c>
      <c r="D33" s="182">
        <f t="shared" si="1"/>
        <v>86.084999999999994</v>
      </c>
      <c r="E33" s="183">
        <v>172.17</v>
      </c>
    </row>
    <row r="34" spans="1:5" ht="15" customHeight="1" x14ac:dyDescent="0.25">
      <c r="A34" s="179" t="s">
        <v>241</v>
      </c>
      <c r="B34" s="185">
        <v>0.01</v>
      </c>
      <c r="C34" s="181" t="s">
        <v>17</v>
      </c>
      <c r="D34" s="182">
        <f t="shared" si="1"/>
        <v>62921</v>
      </c>
      <c r="E34" s="183">
        <v>629.21</v>
      </c>
    </row>
    <row r="35" spans="1:5" ht="15" customHeight="1" x14ac:dyDescent="0.25">
      <c r="A35" s="179" t="s">
        <v>387</v>
      </c>
      <c r="B35" s="185">
        <v>0.01</v>
      </c>
      <c r="C35" s="181" t="s">
        <v>17</v>
      </c>
      <c r="D35" s="182">
        <f t="shared" si="1"/>
        <v>5078</v>
      </c>
      <c r="E35" s="183">
        <v>50.78</v>
      </c>
    </row>
    <row r="36" spans="1:5" ht="15" customHeight="1" x14ac:dyDescent="0.25">
      <c r="A36" s="179" t="s">
        <v>388</v>
      </c>
      <c r="B36" s="185">
        <v>0.01</v>
      </c>
      <c r="C36" s="181" t="s">
        <v>389</v>
      </c>
      <c r="D36" s="182">
        <f t="shared" si="1"/>
        <v>56721</v>
      </c>
      <c r="E36" s="183">
        <v>567.21</v>
      </c>
    </row>
    <row r="37" spans="1:5" ht="15" customHeight="1" x14ac:dyDescent="0.25">
      <c r="A37" s="179" t="s">
        <v>390</v>
      </c>
      <c r="B37" s="185">
        <v>0.04</v>
      </c>
      <c r="C37" s="181" t="s">
        <v>17</v>
      </c>
      <c r="D37" s="182">
        <f t="shared" si="1"/>
        <v>19327.75</v>
      </c>
      <c r="E37" s="183">
        <v>773.11</v>
      </c>
    </row>
    <row r="38" spans="1:5" ht="15" customHeight="1" x14ac:dyDescent="0.25">
      <c r="A38" s="179" t="s">
        <v>351</v>
      </c>
      <c r="B38" s="186">
        <v>7</v>
      </c>
      <c r="C38" s="181" t="s">
        <v>75</v>
      </c>
      <c r="D38" s="182">
        <f t="shared" si="1"/>
        <v>99.505714285714276</v>
      </c>
      <c r="E38" s="183">
        <v>696.54</v>
      </c>
    </row>
    <row r="39" spans="1:5" ht="15" customHeight="1" x14ac:dyDescent="0.25">
      <c r="A39" s="179" t="s">
        <v>55</v>
      </c>
      <c r="B39" s="186">
        <v>1</v>
      </c>
      <c r="C39" s="181" t="s">
        <v>14</v>
      </c>
      <c r="D39" s="182">
        <f t="shared" si="1"/>
        <v>1005.22</v>
      </c>
      <c r="E39" s="183">
        <v>1005.22</v>
      </c>
    </row>
    <row r="40" spans="1:5" ht="15" customHeight="1" x14ac:dyDescent="0.25">
      <c r="A40" s="179" t="s">
        <v>302</v>
      </c>
      <c r="B40" s="186">
        <v>4</v>
      </c>
      <c r="C40" s="181" t="s">
        <v>211</v>
      </c>
      <c r="D40" s="182">
        <f t="shared" si="1"/>
        <v>739.67750000000001</v>
      </c>
      <c r="E40" s="183">
        <v>2958.71</v>
      </c>
    </row>
    <row r="41" spans="1:5" ht="15" customHeight="1" x14ac:dyDescent="0.25">
      <c r="A41" s="179" t="s">
        <v>114</v>
      </c>
      <c r="B41" s="186">
        <v>1</v>
      </c>
      <c r="C41" s="181" t="s">
        <v>15</v>
      </c>
      <c r="D41" s="182">
        <f t="shared" si="1"/>
        <v>961.8</v>
      </c>
      <c r="E41" s="183">
        <v>961.8</v>
      </c>
    </row>
    <row r="42" spans="1:5" ht="15" customHeight="1" x14ac:dyDescent="0.25">
      <c r="A42" s="179" t="s">
        <v>303</v>
      </c>
      <c r="B42" s="186">
        <v>1</v>
      </c>
      <c r="C42" s="181" t="s">
        <v>13</v>
      </c>
      <c r="D42" s="182">
        <f t="shared" si="1"/>
        <v>149.54</v>
      </c>
      <c r="E42" s="183">
        <v>149.54</v>
      </c>
    </row>
    <row r="43" spans="1:5" ht="27.75" customHeight="1" x14ac:dyDescent="0.25">
      <c r="A43" s="179" t="s">
        <v>305</v>
      </c>
      <c r="B43" s="186">
        <v>1</v>
      </c>
      <c r="C43" s="181" t="s">
        <v>306</v>
      </c>
      <c r="D43" s="182">
        <f t="shared" si="1"/>
        <v>1102.95</v>
      </c>
      <c r="E43" s="183">
        <v>1102.95</v>
      </c>
    </row>
    <row r="44" spans="1:5" ht="32.25" customHeight="1" x14ac:dyDescent="0.25">
      <c r="A44" s="179" t="s">
        <v>353</v>
      </c>
      <c r="B44" s="187">
        <v>0.7</v>
      </c>
      <c r="C44" s="181" t="s">
        <v>16</v>
      </c>
      <c r="D44" s="182">
        <f t="shared" si="1"/>
        <v>3998.2</v>
      </c>
      <c r="E44" s="183">
        <v>2798.74</v>
      </c>
    </row>
    <row r="45" spans="1:5" ht="20.25" customHeight="1" x14ac:dyDescent="0.25">
      <c r="A45" s="179" t="s">
        <v>70</v>
      </c>
      <c r="B45" s="185">
        <v>0.23</v>
      </c>
      <c r="C45" s="181" t="s">
        <v>71</v>
      </c>
      <c r="D45" s="182">
        <f t="shared" si="1"/>
        <v>30047.478260869564</v>
      </c>
      <c r="E45" s="183">
        <v>6910.92</v>
      </c>
    </row>
    <row r="46" spans="1:5" ht="15" customHeight="1" x14ac:dyDescent="0.25">
      <c r="A46" s="179" t="s">
        <v>56</v>
      </c>
      <c r="B46" s="185">
        <v>2.36</v>
      </c>
      <c r="C46" s="181" t="s">
        <v>16</v>
      </c>
      <c r="D46" s="182">
        <f t="shared" si="1"/>
        <v>2035.7796610169491</v>
      </c>
      <c r="E46" s="183">
        <v>4804.4399999999996</v>
      </c>
    </row>
    <row r="47" spans="1:5" ht="15" customHeight="1" x14ac:dyDescent="0.25">
      <c r="A47" s="179" t="s">
        <v>308</v>
      </c>
      <c r="B47" s="186">
        <v>1</v>
      </c>
      <c r="C47" s="181" t="s">
        <v>13</v>
      </c>
      <c r="D47" s="182">
        <f t="shared" si="1"/>
        <v>345.95</v>
      </c>
      <c r="E47" s="183">
        <v>345.95</v>
      </c>
    </row>
    <row r="48" spans="1:5" ht="15" customHeight="1" x14ac:dyDescent="0.25">
      <c r="A48" s="179" t="s">
        <v>399</v>
      </c>
      <c r="B48" s="188">
        <v>1.7000000000000001E-2</v>
      </c>
      <c r="C48" s="181" t="s">
        <v>365</v>
      </c>
      <c r="D48" s="182">
        <f t="shared" si="1"/>
        <v>77808.823529411762</v>
      </c>
      <c r="E48" s="183">
        <v>1322.75</v>
      </c>
    </row>
    <row r="49" spans="1:5" ht="15" customHeight="1" x14ac:dyDescent="0.25">
      <c r="A49" s="179" t="s">
        <v>400</v>
      </c>
      <c r="B49" s="186">
        <v>1</v>
      </c>
      <c r="C49" s="181" t="s">
        <v>14</v>
      </c>
      <c r="D49" s="182">
        <f t="shared" si="1"/>
        <v>611.75</v>
      </c>
      <c r="E49" s="183">
        <v>611.75</v>
      </c>
    </row>
    <row r="50" spans="1:5" ht="15" customHeight="1" x14ac:dyDescent="0.25">
      <c r="A50" s="179" t="s">
        <v>88</v>
      </c>
      <c r="B50" s="185">
        <v>0.57999999999999996</v>
      </c>
      <c r="C50" s="181" t="s">
        <v>15</v>
      </c>
      <c r="D50" s="182">
        <f t="shared" si="1"/>
        <v>17321.637931034482</v>
      </c>
      <c r="E50" s="183">
        <v>10046.549999999999</v>
      </c>
    </row>
    <row r="51" spans="1:5" ht="15" customHeight="1" x14ac:dyDescent="0.25">
      <c r="A51" s="179" t="s">
        <v>59</v>
      </c>
      <c r="B51" s="186">
        <v>4</v>
      </c>
      <c r="C51" s="181" t="s">
        <v>18</v>
      </c>
      <c r="D51" s="182">
        <f t="shared" si="1"/>
        <v>253.17</v>
      </c>
      <c r="E51" s="183">
        <v>1012.68</v>
      </c>
    </row>
    <row r="52" spans="1:5" ht="15" customHeight="1" x14ac:dyDescent="0.25">
      <c r="A52" s="179" t="s">
        <v>356</v>
      </c>
      <c r="B52" s="186">
        <v>7</v>
      </c>
      <c r="C52" s="181" t="s">
        <v>75</v>
      </c>
      <c r="D52" s="182">
        <f t="shared" si="1"/>
        <v>79.632857142857134</v>
      </c>
      <c r="E52" s="183">
        <v>557.42999999999995</v>
      </c>
    </row>
    <row r="53" spans="1:5" ht="15" customHeight="1" x14ac:dyDescent="0.25">
      <c r="A53" s="179" t="s">
        <v>310</v>
      </c>
      <c r="B53" s="186">
        <v>1</v>
      </c>
      <c r="C53" s="181" t="s">
        <v>13</v>
      </c>
      <c r="D53" s="182">
        <f t="shared" si="1"/>
        <v>7368.26</v>
      </c>
      <c r="E53" s="183">
        <v>7368.26</v>
      </c>
    </row>
    <row r="54" spans="1:5" ht="15" customHeight="1" x14ac:dyDescent="0.25">
      <c r="A54" s="179" t="s">
        <v>82</v>
      </c>
      <c r="B54" s="186">
        <v>1</v>
      </c>
      <c r="C54" s="181" t="s">
        <v>14</v>
      </c>
      <c r="D54" s="182">
        <f t="shared" si="1"/>
        <v>10936.37</v>
      </c>
      <c r="E54" s="183">
        <v>10936.37</v>
      </c>
    </row>
    <row r="55" spans="1:5" ht="15" customHeight="1" x14ac:dyDescent="0.25">
      <c r="A55" s="179" t="s">
        <v>312</v>
      </c>
      <c r="B55" s="186">
        <v>1</v>
      </c>
      <c r="C55" s="181" t="s">
        <v>19</v>
      </c>
      <c r="D55" s="182">
        <f t="shared" si="1"/>
        <v>857.06</v>
      </c>
      <c r="E55" s="183">
        <v>857.06</v>
      </c>
    </row>
    <row r="56" spans="1:5" ht="15" customHeight="1" x14ac:dyDescent="0.25">
      <c r="A56" s="179" t="s">
        <v>313</v>
      </c>
      <c r="B56" s="186">
        <v>1</v>
      </c>
      <c r="C56" s="181" t="s">
        <v>19</v>
      </c>
      <c r="D56" s="182">
        <f t="shared" si="1"/>
        <v>598.84</v>
      </c>
      <c r="E56" s="183">
        <v>598.84</v>
      </c>
    </row>
    <row r="57" spans="1:5" x14ac:dyDescent="0.25">
      <c r="A57" s="179" t="s">
        <v>62</v>
      </c>
      <c r="B57" s="186">
        <v>31</v>
      </c>
      <c r="C57" s="181" t="s">
        <v>19</v>
      </c>
      <c r="D57" s="182">
        <f>E57/B57</f>
        <v>302.42322580645163</v>
      </c>
      <c r="E57" s="183">
        <v>9375.1200000000008</v>
      </c>
    </row>
    <row r="58" spans="1:5" ht="13.5" customHeight="1" x14ac:dyDescent="0.25">
      <c r="A58" s="246" t="s">
        <v>314</v>
      </c>
      <c r="B58" s="247"/>
      <c r="C58" s="247"/>
      <c r="D58" s="248"/>
      <c r="E58" s="184"/>
    </row>
    <row r="59" spans="1:5" ht="15" customHeight="1" x14ac:dyDescent="0.25">
      <c r="A59" s="179" t="s">
        <v>401</v>
      </c>
      <c r="B59" s="185">
        <v>0.01</v>
      </c>
      <c r="C59" s="181" t="s">
        <v>17</v>
      </c>
      <c r="D59" s="182">
        <f>E59/B59</f>
        <v>806157</v>
      </c>
      <c r="E59" s="183">
        <v>8061.57</v>
      </c>
    </row>
    <row r="60" spans="1:5" ht="15" customHeight="1" x14ac:dyDescent="0.25">
      <c r="A60" s="179" t="s">
        <v>402</v>
      </c>
      <c r="B60" s="188">
        <v>4.8000000000000001E-2</v>
      </c>
      <c r="C60" s="181" t="s">
        <v>15</v>
      </c>
      <c r="D60" s="182">
        <f t="shared" ref="D60:D88" si="2">E60/B60</f>
        <v>18724.166666666668</v>
      </c>
      <c r="E60" s="183">
        <v>898.76</v>
      </c>
    </row>
    <row r="61" spans="1:5" ht="15" customHeight="1" x14ac:dyDescent="0.25">
      <c r="A61" s="179" t="s">
        <v>403</v>
      </c>
      <c r="B61" s="185">
        <v>0.01</v>
      </c>
      <c r="C61" s="181" t="s">
        <v>17</v>
      </c>
      <c r="D61" s="182">
        <f t="shared" si="2"/>
        <v>17630</v>
      </c>
      <c r="E61" s="183">
        <v>176.3</v>
      </c>
    </row>
    <row r="62" spans="1:5" ht="15" customHeight="1" x14ac:dyDescent="0.25">
      <c r="A62" s="179" t="s">
        <v>404</v>
      </c>
      <c r="B62" s="186">
        <v>2</v>
      </c>
      <c r="C62" s="181" t="s">
        <v>12</v>
      </c>
      <c r="D62" s="182">
        <f t="shared" si="2"/>
        <v>995.34</v>
      </c>
      <c r="E62" s="183">
        <v>1990.68</v>
      </c>
    </row>
    <row r="63" spans="1:5" ht="15" customHeight="1" x14ac:dyDescent="0.25">
      <c r="A63" s="179" t="s">
        <v>405</v>
      </c>
      <c r="B63" s="186">
        <v>1</v>
      </c>
      <c r="C63" s="181" t="s">
        <v>13</v>
      </c>
      <c r="D63" s="182">
        <f t="shared" si="2"/>
        <v>1236.96</v>
      </c>
      <c r="E63" s="183">
        <v>1236.96</v>
      </c>
    </row>
    <row r="64" spans="1:5" ht="15" customHeight="1" x14ac:dyDescent="0.25">
      <c r="A64" s="179" t="s">
        <v>406</v>
      </c>
      <c r="B64" s="188">
        <v>1.4999999999999999E-2</v>
      </c>
      <c r="C64" s="181" t="s">
        <v>363</v>
      </c>
      <c r="D64" s="182">
        <f t="shared" si="2"/>
        <v>93108.666666666672</v>
      </c>
      <c r="E64" s="183">
        <v>1396.63</v>
      </c>
    </row>
    <row r="65" spans="1:5" ht="18.75" customHeight="1" x14ac:dyDescent="0.25">
      <c r="A65" s="179" t="s">
        <v>407</v>
      </c>
      <c r="B65" s="188">
        <v>3.2000000000000001E-2</v>
      </c>
      <c r="C65" s="181" t="s">
        <v>105</v>
      </c>
      <c r="D65" s="182">
        <f t="shared" si="2"/>
        <v>24935.625</v>
      </c>
      <c r="E65" s="183">
        <v>797.94</v>
      </c>
    </row>
    <row r="66" spans="1:5" ht="17.25" customHeight="1" x14ac:dyDescent="0.25">
      <c r="A66" s="179" t="s">
        <v>89</v>
      </c>
      <c r="B66" s="185">
        <v>0.36</v>
      </c>
      <c r="C66" s="181" t="s">
        <v>17</v>
      </c>
      <c r="D66" s="182">
        <f t="shared" si="2"/>
        <v>4305.6111111111113</v>
      </c>
      <c r="E66" s="183">
        <v>1550.02</v>
      </c>
    </row>
    <row r="67" spans="1:5" ht="15" customHeight="1" x14ac:dyDescent="0.25">
      <c r="A67" s="179" t="s">
        <v>408</v>
      </c>
      <c r="B67" s="188">
        <v>2E-3</v>
      </c>
      <c r="C67" s="181" t="s">
        <v>365</v>
      </c>
      <c r="D67" s="182">
        <f t="shared" si="2"/>
        <v>374765</v>
      </c>
      <c r="E67" s="183">
        <v>749.53</v>
      </c>
    </row>
    <row r="68" spans="1:5" ht="15" customHeight="1" x14ac:dyDescent="0.25">
      <c r="A68" s="179" t="s">
        <v>434</v>
      </c>
      <c r="B68" s="185">
        <v>0.02</v>
      </c>
      <c r="C68" s="181" t="s">
        <v>138</v>
      </c>
      <c r="D68" s="182">
        <f t="shared" si="2"/>
        <v>5573</v>
      </c>
      <c r="E68" s="183">
        <v>111.46</v>
      </c>
    </row>
    <row r="69" spans="1:5" ht="15" customHeight="1" x14ac:dyDescent="0.25">
      <c r="A69" s="179" t="s">
        <v>409</v>
      </c>
      <c r="B69" s="188">
        <v>5.0000000000000001E-3</v>
      </c>
      <c r="C69" s="181" t="s">
        <v>105</v>
      </c>
      <c r="D69" s="182">
        <f t="shared" si="2"/>
        <v>220402</v>
      </c>
      <c r="E69" s="183">
        <v>1102.01</v>
      </c>
    </row>
    <row r="70" spans="1:5" ht="15" customHeight="1" x14ac:dyDescent="0.25">
      <c r="A70" s="179" t="s">
        <v>410</v>
      </c>
      <c r="B70" s="187">
        <v>0.1</v>
      </c>
      <c r="C70" s="181" t="s">
        <v>411</v>
      </c>
      <c r="D70" s="182">
        <f t="shared" si="2"/>
        <v>6686.4</v>
      </c>
      <c r="E70" s="183">
        <v>668.64</v>
      </c>
    </row>
    <row r="71" spans="1:5" x14ac:dyDescent="0.25">
      <c r="A71" s="179" t="s">
        <v>412</v>
      </c>
      <c r="B71" s="187">
        <v>0.1</v>
      </c>
      <c r="C71" s="181" t="s">
        <v>120</v>
      </c>
      <c r="D71" s="182">
        <f t="shared" si="2"/>
        <v>6136.6999999999989</v>
      </c>
      <c r="E71" s="183">
        <v>613.66999999999996</v>
      </c>
    </row>
    <row r="72" spans="1:5" ht="15" customHeight="1" x14ac:dyDescent="0.25">
      <c r="A72" s="179" t="s">
        <v>413</v>
      </c>
      <c r="B72" s="188">
        <v>7.9000000000000001E-2</v>
      </c>
      <c r="C72" s="181" t="s">
        <v>15</v>
      </c>
      <c r="D72" s="182">
        <f t="shared" si="2"/>
        <v>36691.772151898738</v>
      </c>
      <c r="E72" s="183">
        <v>2898.65</v>
      </c>
    </row>
    <row r="73" spans="1:5" ht="15" customHeight="1" x14ac:dyDescent="0.25">
      <c r="A73" s="179" t="s">
        <v>379</v>
      </c>
      <c r="B73" s="180" t="s">
        <v>22</v>
      </c>
      <c r="C73" s="181" t="s">
        <v>11</v>
      </c>
      <c r="D73" s="182">
        <f>E73</f>
        <v>29687.599999999999</v>
      </c>
      <c r="E73" s="183">
        <v>29687.599999999999</v>
      </c>
    </row>
    <row r="74" spans="1:5" ht="29.25" customHeight="1" x14ac:dyDescent="0.25">
      <c r="A74" s="179" t="s">
        <v>414</v>
      </c>
      <c r="B74" s="188">
        <v>2.8000000000000001E-2</v>
      </c>
      <c r="C74" s="181" t="s">
        <v>105</v>
      </c>
      <c r="D74" s="182">
        <f t="shared" si="2"/>
        <v>76287.5</v>
      </c>
      <c r="E74" s="183">
        <v>2136.0500000000002</v>
      </c>
    </row>
    <row r="75" spans="1:5" ht="29.25" customHeight="1" x14ac:dyDescent="0.25">
      <c r="A75" s="179" t="s">
        <v>415</v>
      </c>
      <c r="B75" s="188">
        <v>4.0000000000000001E-3</v>
      </c>
      <c r="C75" s="181" t="s">
        <v>105</v>
      </c>
      <c r="D75" s="182">
        <f t="shared" si="2"/>
        <v>106685</v>
      </c>
      <c r="E75" s="183">
        <v>426.74</v>
      </c>
    </row>
    <row r="76" spans="1:5" ht="29.25" customHeight="1" x14ac:dyDescent="0.25">
      <c r="A76" s="179" t="s">
        <v>416</v>
      </c>
      <c r="B76" s="188">
        <v>5.0000000000000001E-3</v>
      </c>
      <c r="C76" s="181" t="s">
        <v>105</v>
      </c>
      <c r="D76" s="182">
        <f t="shared" si="2"/>
        <v>38260</v>
      </c>
      <c r="E76" s="183">
        <v>191.3</v>
      </c>
    </row>
    <row r="77" spans="1:5" ht="30" customHeight="1" x14ac:dyDescent="0.25">
      <c r="A77" s="179" t="s">
        <v>417</v>
      </c>
      <c r="B77" s="188">
        <v>2E-3</v>
      </c>
      <c r="C77" s="181" t="s">
        <v>105</v>
      </c>
      <c r="D77" s="182">
        <f t="shared" si="2"/>
        <v>286585</v>
      </c>
      <c r="E77" s="183">
        <v>573.16999999999996</v>
      </c>
    </row>
    <row r="78" spans="1:5" ht="28.5" customHeight="1" x14ac:dyDescent="0.25">
      <c r="A78" s="179" t="s">
        <v>418</v>
      </c>
      <c r="B78" s="185">
        <v>0.01</v>
      </c>
      <c r="C78" s="181" t="s">
        <v>116</v>
      </c>
      <c r="D78" s="182">
        <f t="shared" si="2"/>
        <v>23661</v>
      </c>
      <c r="E78" s="183">
        <v>236.61</v>
      </c>
    </row>
    <row r="79" spans="1:5" ht="28.5" customHeight="1" x14ac:dyDescent="0.25">
      <c r="A79" s="179" t="s">
        <v>391</v>
      </c>
      <c r="B79" s="185">
        <v>0.03</v>
      </c>
      <c r="C79" s="181" t="s">
        <v>105</v>
      </c>
      <c r="D79" s="182">
        <f>E79/B79</f>
        <v>43375.333333333336</v>
      </c>
      <c r="E79" s="183">
        <v>1301.26</v>
      </c>
    </row>
    <row r="80" spans="1:5" ht="30.75" customHeight="1" x14ac:dyDescent="0.25">
      <c r="A80" s="179" t="s">
        <v>419</v>
      </c>
      <c r="B80" s="188">
        <v>1.621</v>
      </c>
      <c r="C80" s="181" t="s">
        <v>12</v>
      </c>
      <c r="D80" s="182">
        <f t="shared" si="2"/>
        <v>965.2436767427514</v>
      </c>
      <c r="E80" s="183">
        <v>1564.66</v>
      </c>
    </row>
    <row r="81" spans="1:5" ht="15" customHeight="1" x14ac:dyDescent="0.25">
      <c r="A81" s="179" t="s">
        <v>370</v>
      </c>
      <c r="B81" s="185">
        <v>0.01</v>
      </c>
      <c r="C81" s="181" t="s">
        <v>17</v>
      </c>
      <c r="D81" s="182">
        <f t="shared" si="2"/>
        <v>51633</v>
      </c>
      <c r="E81" s="183">
        <v>516.33000000000004</v>
      </c>
    </row>
    <row r="82" spans="1:5" ht="15" customHeight="1" x14ac:dyDescent="0.25">
      <c r="A82" s="179" t="s">
        <v>165</v>
      </c>
      <c r="B82" s="185">
        <v>0.01</v>
      </c>
      <c r="C82" s="181" t="s">
        <v>17</v>
      </c>
      <c r="D82" s="182">
        <f t="shared" si="2"/>
        <v>94326</v>
      </c>
      <c r="E82" s="183">
        <v>943.26</v>
      </c>
    </row>
    <row r="83" spans="1:5" ht="15" customHeight="1" x14ac:dyDescent="0.25">
      <c r="A83" s="179" t="s">
        <v>421</v>
      </c>
      <c r="B83" s="186">
        <v>2</v>
      </c>
      <c r="C83" s="181" t="s">
        <v>12</v>
      </c>
      <c r="D83" s="182">
        <f t="shared" si="2"/>
        <v>1446.2249999999999</v>
      </c>
      <c r="E83" s="183">
        <v>2892.45</v>
      </c>
    </row>
    <row r="84" spans="1:5" ht="29.25" customHeight="1" x14ac:dyDescent="0.25">
      <c r="A84" s="179" t="s">
        <v>168</v>
      </c>
      <c r="B84" s="185">
        <v>0.03</v>
      </c>
      <c r="C84" s="181" t="s">
        <v>17</v>
      </c>
      <c r="D84" s="182">
        <f t="shared" si="2"/>
        <v>54289.666666666672</v>
      </c>
      <c r="E84" s="183">
        <v>1628.69</v>
      </c>
    </row>
    <row r="85" spans="1:5" ht="15" customHeight="1" x14ac:dyDescent="0.25">
      <c r="A85" s="179" t="s">
        <v>318</v>
      </c>
      <c r="B85" s="188">
        <v>2.1999999999999999E-2</v>
      </c>
      <c r="C85" s="181" t="s">
        <v>15</v>
      </c>
      <c r="D85" s="182">
        <f t="shared" si="2"/>
        <v>33320</v>
      </c>
      <c r="E85" s="183">
        <v>733.04</v>
      </c>
    </row>
    <row r="86" spans="1:5" ht="15.75" customHeight="1" x14ac:dyDescent="0.25">
      <c r="A86" s="179" t="s">
        <v>422</v>
      </c>
      <c r="B86" s="187">
        <v>0.1</v>
      </c>
      <c r="C86" s="181" t="s">
        <v>105</v>
      </c>
      <c r="D86" s="182">
        <f t="shared" si="2"/>
        <v>23597.8</v>
      </c>
      <c r="E86" s="183">
        <v>2359.7800000000002</v>
      </c>
    </row>
    <row r="87" spans="1:5" ht="15" customHeight="1" x14ac:dyDescent="0.25">
      <c r="A87" s="179" t="s">
        <v>433</v>
      </c>
      <c r="B87" s="180" t="s">
        <v>22</v>
      </c>
      <c r="C87" s="181" t="s">
        <v>13</v>
      </c>
      <c r="D87" s="182">
        <f>E87</f>
        <v>13829.83</v>
      </c>
      <c r="E87" s="183">
        <v>13829.83</v>
      </c>
    </row>
    <row r="88" spans="1:5" ht="19.5" customHeight="1" x14ac:dyDescent="0.25">
      <c r="A88" s="179" t="s">
        <v>423</v>
      </c>
      <c r="B88" s="188">
        <v>2E-3</v>
      </c>
      <c r="C88" s="181" t="s">
        <v>105</v>
      </c>
      <c r="D88" s="182">
        <f t="shared" si="2"/>
        <v>8310</v>
      </c>
      <c r="E88" s="183">
        <v>16.62</v>
      </c>
    </row>
    <row r="89" spans="1:5" ht="28.5" customHeight="1" x14ac:dyDescent="0.25">
      <c r="A89" s="179" t="s">
        <v>63</v>
      </c>
      <c r="B89" s="188">
        <v>2.3620000000000001</v>
      </c>
      <c r="C89" s="181" t="s">
        <v>16</v>
      </c>
      <c r="D89" s="182">
        <f>E89/B89</f>
        <v>2012.0194750211685</v>
      </c>
      <c r="E89" s="183">
        <v>4752.3900000000003</v>
      </c>
    </row>
    <row r="90" spans="1:5" ht="28.5" customHeight="1" x14ac:dyDescent="0.25">
      <c r="A90" s="179" t="s">
        <v>424</v>
      </c>
      <c r="B90" s="185">
        <v>2.36</v>
      </c>
      <c r="C90" s="181" t="s">
        <v>16</v>
      </c>
      <c r="D90" s="182">
        <f t="shared" ref="D90:D110" si="3">E90/B90</f>
        <v>2022.10593220339</v>
      </c>
      <c r="E90" s="183">
        <v>4772.17</v>
      </c>
    </row>
    <row r="91" spans="1:5" ht="28.5" customHeight="1" x14ac:dyDescent="0.25">
      <c r="A91" s="179" t="s">
        <v>425</v>
      </c>
      <c r="B91" s="188">
        <v>6.1779999999999999</v>
      </c>
      <c r="C91" s="181" t="s">
        <v>16</v>
      </c>
      <c r="D91" s="182">
        <f t="shared" si="3"/>
        <v>1831.1298154742635</v>
      </c>
      <c r="E91" s="183">
        <f>2*5656.36</f>
        <v>11312.72</v>
      </c>
    </row>
    <row r="92" spans="1:5" ht="27" customHeight="1" x14ac:dyDescent="0.25">
      <c r="A92" s="179" t="s">
        <v>56</v>
      </c>
      <c r="B92" s="185">
        <v>2.36</v>
      </c>
      <c r="C92" s="181" t="s">
        <v>16</v>
      </c>
      <c r="D92" s="182">
        <f t="shared" si="3"/>
        <v>2005.5381355932204</v>
      </c>
      <c r="E92" s="183">
        <v>4733.07</v>
      </c>
    </row>
    <row r="93" spans="1:5" ht="17.25" customHeight="1" x14ac:dyDescent="0.25">
      <c r="A93" s="179" t="s">
        <v>372</v>
      </c>
      <c r="B93" s="186">
        <v>20</v>
      </c>
      <c r="C93" s="181" t="s">
        <v>322</v>
      </c>
      <c r="D93" s="182">
        <f t="shared" si="3"/>
        <v>81.420500000000004</v>
      </c>
      <c r="E93" s="183">
        <v>1628.41</v>
      </c>
    </row>
    <row r="94" spans="1:5" ht="28.5" customHeight="1" x14ac:dyDescent="0.25">
      <c r="A94" s="179" t="s">
        <v>227</v>
      </c>
      <c r="B94" s="186">
        <v>12</v>
      </c>
      <c r="C94" s="181" t="s">
        <v>80</v>
      </c>
      <c r="D94" s="182">
        <f t="shared" si="3"/>
        <v>58.736666666666672</v>
      </c>
      <c r="E94" s="183">
        <v>704.84</v>
      </c>
    </row>
    <row r="95" spans="1:5" ht="15" customHeight="1" x14ac:dyDescent="0.25">
      <c r="A95" s="179" t="s">
        <v>426</v>
      </c>
      <c r="B95" s="186">
        <v>66</v>
      </c>
      <c r="C95" s="181" t="s">
        <v>322</v>
      </c>
      <c r="D95" s="182">
        <f t="shared" si="3"/>
        <v>55.323484848484846</v>
      </c>
      <c r="E95" s="183">
        <v>3651.35</v>
      </c>
    </row>
    <row r="96" spans="1:5" ht="27.75" customHeight="1" x14ac:dyDescent="0.25">
      <c r="A96" s="179" t="s">
        <v>136</v>
      </c>
      <c r="B96" s="186">
        <v>80</v>
      </c>
      <c r="C96" s="181" t="s">
        <v>80</v>
      </c>
      <c r="D96" s="182">
        <f t="shared" si="3"/>
        <v>75.042999999999992</v>
      </c>
      <c r="E96" s="183">
        <v>6003.44</v>
      </c>
    </row>
    <row r="97" spans="1:5" ht="15" customHeight="1" x14ac:dyDescent="0.25">
      <c r="A97" s="179" t="s">
        <v>125</v>
      </c>
      <c r="B97" s="188">
        <v>3.0270000000000001</v>
      </c>
      <c r="C97" s="181" t="s">
        <v>16</v>
      </c>
      <c r="D97" s="182">
        <f t="shared" si="3"/>
        <v>1976.2272877436405</v>
      </c>
      <c r="E97" s="183">
        <v>5982.04</v>
      </c>
    </row>
    <row r="98" spans="1:5" ht="15" customHeight="1" x14ac:dyDescent="0.25">
      <c r="A98" s="179" t="s">
        <v>435</v>
      </c>
      <c r="B98" s="188">
        <v>0.27400000000000002</v>
      </c>
      <c r="C98" s="181" t="s">
        <v>105</v>
      </c>
      <c r="D98" s="182">
        <f t="shared" si="3"/>
        <v>15375.875912408757</v>
      </c>
      <c r="E98" s="183">
        <v>4212.99</v>
      </c>
    </row>
    <row r="99" spans="1:5" ht="15" customHeight="1" x14ac:dyDescent="0.25">
      <c r="A99" s="179" t="s">
        <v>427</v>
      </c>
      <c r="B99" s="188">
        <v>7.6999999999999999E-2</v>
      </c>
      <c r="C99" s="181" t="s">
        <v>363</v>
      </c>
      <c r="D99" s="182">
        <f t="shared" si="3"/>
        <v>23855.064935064933</v>
      </c>
      <c r="E99" s="183">
        <v>1836.84</v>
      </c>
    </row>
    <row r="100" spans="1:5" ht="15" customHeight="1" x14ac:dyDescent="0.25">
      <c r="A100" s="179" t="s">
        <v>126</v>
      </c>
      <c r="B100" s="185">
        <v>0.02</v>
      </c>
      <c r="C100" s="181" t="s">
        <v>116</v>
      </c>
      <c r="D100" s="182">
        <f t="shared" si="3"/>
        <v>24101</v>
      </c>
      <c r="E100" s="183">
        <v>482.02</v>
      </c>
    </row>
    <row r="101" spans="1:5" ht="15" customHeight="1" x14ac:dyDescent="0.25">
      <c r="A101" s="179" t="s">
        <v>232</v>
      </c>
      <c r="B101" s="185">
        <v>0.02</v>
      </c>
      <c r="C101" s="181" t="s">
        <v>17</v>
      </c>
      <c r="D101" s="182">
        <f t="shared" si="3"/>
        <v>20818.5</v>
      </c>
      <c r="E101" s="183">
        <v>416.37</v>
      </c>
    </row>
    <row r="102" spans="1:5" ht="21.75" customHeight="1" x14ac:dyDescent="0.25">
      <c r="A102" s="179" t="s">
        <v>428</v>
      </c>
      <c r="B102" s="185">
        <v>0.04</v>
      </c>
      <c r="C102" s="181" t="s">
        <v>17</v>
      </c>
      <c r="D102" s="182">
        <f t="shared" si="3"/>
        <v>55357.75</v>
      </c>
      <c r="E102" s="183">
        <v>2214.31</v>
      </c>
    </row>
    <row r="103" spans="1:5" ht="27" customHeight="1" x14ac:dyDescent="0.25">
      <c r="A103" s="179" t="s">
        <v>128</v>
      </c>
      <c r="B103" s="185">
        <v>0.06</v>
      </c>
      <c r="C103" s="181" t="s">
        <v>17</v>
      </c>
      <c r="D103" s="182">
        <f t="shared" si="3"/>
        <v>51686.166666666672</v>
      </c>
      <c r="E103" s="183">
        <v>3101.17</v>
      </c>
    </row>
    <row r="104" spans="1:5" ht="18.75" customHeight="1" x14ac:dyDescent="0.25">
      <c r="A104" s="179" t="s">
        <v>429</v>
      </c>
      <c r="B104" s="185">
        <v>0.01</v>
      </c>
      <c r="C104" s="181" t="s">
        <v>116</v>
      </c>
      <c r="D104" s="182">
        <f t="shared" si="3"/>
        <v>37598</v>
      </c>
      <c r="E104" s="183">
        <v>375.98</v>
      </c>
    </row>
    <row r="105" spans="1:5" ht="15" customHeight="1" x14ac:dyDescent="0.25">
      <c r="A105" s="246" t="s">
        <v>77</v>
      </c>
      <c r="B105" s="247"/>
      <c r="C105" s="247"/>
      <c r="D105" s="248"/>
      <c r="E105" s="184"/>
    </row>
    <row r="106" spans="1:5" ht="28.5" customHeight="1" x14ac:dyDescent="0.25">
      <c r="A106" s="179" t="s">
        <v>430</v>
      </c>
      <c r="B106" s="188">
        <v>1.4999999999999999E-2</v>
      </c>
      <c r="C106" s="181" t="s">
        <v>15</v>
      </c>
      <c r="D106" s="182">
        <f t="shared" si="3"/>
        <v>20277.333333333336</v>
      </c>
      <c r="E106" s="183">
        <v>304.16000000000003</v>
      </c>
    </row>
    <row r="107" spans="1:5" ht="28.5" customHeight="1" x14ac:dyDescent="0.25">
      <c r="A107" s="179" t="s">
        <v>431</v>
      </c>
      <c r="B107" s="185">
        <v>0.01</v>
      </c>
      <c r="C107" s="181" t="s">
        <v>17</v>
      </c>
      <c r="D107" s="182">
        <f t="shared" si="3"/>
        <v>63252</v>
      </c>
      <c r="E107" s="183">
        <v>632.52</v>
      </c>
    </row>
    <row r="108" spans="1:5" ht="15" customHeight="1" x14ac:dyDescent="0.25">
      <c r="A108" s="179" t="s">
        <v>78</v>
      </c>
      <c r="B108" s="180" t="s">
        <v>260</v>
      </c>
      <c r="C108" s="181" t="s">
        <v>11</v>
      </c>
      <c r="D108" s="182">
        <f>E108</f>
        <v>13909.64</v>
      </c>
      <c r="E108" s="183">
        <v>13909.64</v>
      </c>
    </row>
    <row r="109" spans="1:5" ht="15" customHeight="1" x14ac:dyDescent="0.25">
      <c r="A109" s="179" t="s">
        <v>432</v>
      </c>
      <c r="B109" s="185">
        <v>0.01</v>
      </c>
      <c r="C109" s="181" t="s">
        <v>17</v>
      </c>
      <c r="D109" s="182">
        <f t="shared" si="3"/>
        <v>24222</v>
      </c>
      <c r="E109" s="183">
        <v>242.22</v>
      </c>
    </row>
    <row r="110" spans="1:5" x14ac:dyDescent="0.25">
      <c r="A110" s="179" t="s">
        <v>420</v>
      </c>
      <c r="B110" s="185">
        <v>0.08</v>
      </c>
      <c r="C110" s="181" t="s">
        <v>15</v>
      </c>
      <c r="D110" s="182">
        <f t="shared" si="3"/>
        <v>2644.125</v>
      </c>
      <c r="E110" s="183">
        <v>211.53</v>
      </c>
    </row>
    <row r="111" spans="1:5" ht="15" customHeight="1" x14ac:dyDescent="0.25">
      <c r="A111" s="246" t="s">
        <v>209</v>
      </c>
      <c r="B111" s="247"/>
      <c r="C111" s="247"/>
      <c r="D111" s="248"/>
      <c r="E111" s="184"/>
    </row>
    <row r="112" spans="1:5" ht="15" customHeight="1" x14ac:dyDescent="0.25">
      <c r="A112" s="179" t="s">
        <v>210</v>
      </c>
      <c r="B112" s="180" t="s">
        <v>260</v>
      </c>
      <c r="C112" s="181" t="s">
        <v>297</v>
      </c>
      <c r="D112" s="182">
        <f>E112</f>
        <v>13600</v>
      </c>
      <c r="E112" s="183">
        <v>13600</v>
      </c>
    </row>
    <row r="113" spans="1:7" x14ac:dyDescent="0.25">
      <c r="A113" s="179" t="s">
        <v>437</v>
      </c>
      <c r="B113" s="180" t="s">
        <v>22</v>
      </c>
      <c r="C113" s="181" t="s">
        <v>13</v>
      </c>
      <c r="D113" s="182">
        <f>E113</f>
        <v>495</v>
      </c>
      <c r="E113" s="183">
        <v>495</v>
      </c>
    </row>
    <row r="114" spans="1:7" ht="15" customHeight="1" x14ac:dyDescent="0.25">
      <c r="A114" s="246" t="s">
        <v>90</v>
      </c>
      <c r="B114" s="247"/>
      <c r="C114" s="247"/>
      <c r="D114" s="248"/>
      <c r="E114" s="184"/>
    </row>
    <row r="115" spans="1:7" ht="15" customHeight="1" x14ac:dyDescent="0.25">
      <c r="A115" s="179" t="s">
        <v>92</v>
      </c>
      <c r="B115" s="180" t="s">
        <v>260</v>
      </c>
      <c r="C115" s="181" t="s">
        <v>11</v>
      </c>
      <c r="D115" s="182">
        <f>E115</f>
        <v>21600</v>
      </c>
      <c r="E115" s="183">
        <v>21600</v>
      </c>
    </row>
    <row r="116" spans="1:7" ht="28.5" customHeight="1" x14ac:dyDescent="0.25">
      <c r="A116" s="246" t="s">
        <v>374</v>
      </c>
      <c r="B116" s="247"/>
      <c r="C116" s="247"/>
      <c r="D116" s="248"/>
      <c r="E116" s="184"/>
    </row>
    <row r="117" spans="1:7" ht="30" x14ac:dyDescent="0.25">
      <c r="A117" s="179" t="s">
        <v>375</v>
      </c>
      <c r="B117" s="180" t="s">
        <v>22</v>
      </c>
      <c r="C117" s="181" t="s">
        <v>11</v>
      </c>
      <c r="D117" s="182">
        <f>E117</f>
        <v>2791.54</v>
      </c>
      <c r="E117" s="183">
        <v>2791.54</v>
      </c>
    </row>
    <row r="118" spans="1:7" s="195" customFormat="1" x14ac:dyDescent="0.25">
      <c r="A118" s="246" t="s">
        <v>376</v>
      </c>
      <c r="B118" s="247"/>
      <c r="C118" s="247"/>
      <c r="D118" s="248"/>
      <c r="E118" s="184"/>
    </row>
    <row r="119" spans="1:7" s="195" customFormat="1" x14ac:dyDescent="0.25">
      <c r="A119" s="196" t="s">
        <v>446</v>
      </c>
      <c r="B119" s="197" t="s">
        <v>22</v>
      </c>
      <c r="C119" s="197" t="s">
        <v>13</v>
      </c>
      <c r="D119" s="199">
        <f>E119</f>
        <v>137185.64000000001</v>
      </c>
      <c r="E119" s="198">
        <v>137185.64000000001</v>
      </c>
    </row>
    <row r="120" spans="1:7" s="195" customFormat="1" x14ac:dyDescent="0.25">
      <c r="A120" s="196" t="s">
        <v>447</v>
      </c>
      <c r="B120" s="197" t="s">
        <v>22</v>
      </c>
      <c r="C120" s="197" t="s">
        <v>13</v>
      </c>
      <c r="D120" s="199">
        <f>E120</f>
        <v>14050.53</v>
      </c>
      <c r="E120" s="200">
        <v>14050.53</v>
      </c>
    </row>
    <row r="121" spans="1:7" ht="15" customHeight="1" x14ac:dyDescent="0.25">
      <c r="A121" s="196" t="s">
        <v>448</v>
      </c>
      <c r="B121" s="197" t="s">
        <v>22</v>
      </c>
      <c r="C121" s="197" t="s">
        <v>13</v>
      </c>
      <c r="D121" s="199">
        <f>E121</f>
        <v>9052.2900000000009</v>
      </c>
      <c r="E121" s="200">
        <v>9052.2900000000009</v>
      </c>
    </row>
    <row r="122" spans="1:7" ht="15" customHeight="1" x14ac:dyDescent="0.25">
      <c r="A122" s="179" t="s">
        <v>438</v>
      </c>
      <c r="B122" s="180" t="s">
        <v>22</v>
      </c>
      <c r="C122" s="181" t="s">
        <v>13</v>
      </c>
      <c r="D122" s="182">
        <f>E122</f>
        <v>9319.42</v>
      </c>
      <c r="E122" s="183">
        <v>9319.42</v>
      </c>
    </row>
    <row r="123" spans="1:7" s="177" customFormat="1" ht="15.75" thickBot="1" x14ac:dyDescent="0.25">
      <c r="A123" s="179" t="s">
        <v>380</v>
      </c>
      <c r="B123" s="180" t="s">
        <v>22</v>
      </c>
      <c r="C123" s="181" t="s">
        <v>13</v>
      </c>
      <c r="D123" s="182">
        <f>E123</f>
        <v>49635.45</v>
      </c>
      <c r="E123" s="183">
        <v>49635.45</v>
      </c>
    </row>
    <row r="124" spans="1:7" s="177" customFormat="1" x14ac:dyDescent="0.2">
      <c r="A124" s="176" t="s">
        <v>10</v>
      </c>
      <c r="B124" s="50"/>
      <c r="C124" s="50"/>
      <c r="D124" s="50"/>
      <c r="E124" s="51"/>
      <c r="F124" s="201">
        <f>SUM(E14:E123)</f>
        <v>1106899.1600000001</v>
      </c>
      <c r="G124" s="172" t="s">
        <v>439</v>
      </c>
    </row>
    <row r="125" spans="1:7" x14ac:dyDescent="0.25">
      <c r="A125" s="178" t="s">
        <v>66</v>
      </c>
      <c r="B125" s="52" t="s">
        <v>21</v>
      </c>
      <c r="C125" s="52" t="s">
        <v>11</v>
      </c>
      <c r="D125" s="52">
        <f>E125</f>
        <v>115301.99583333335</v>
      </c>
      <c r="E125" s="53">
        <f>(SUM(E13:E123))/12*11*10%+(SUM(E13:E123))/12*1*15%</f>
        <v>115301.99583333335</v>
      </c>
    </row>
    <row r="126" spans="1:7" x14ac:dyDescent="0.25">
      <c r="A126" s="253" t="s">
        <v>24</v>
      </c>
      <c r="B126" s="254"/>
      <c r="C126" s="254"/>
      <c r="D126" s="255"/>
      <c r="E126" s="164">
        <f>F124+E125</f>
        <v>1222201.1558333335</v>
      </c>
    </row>
    <row r="127" spans="1:7" ht="1.5" customHeight="1" x14ac:dyDescent="0.25">
      <c r="A127" s="243"/>
      <c r="B127" s="243"/>
      <c r="C127" s="243"/>
      <c r="D127" s="243"/>
      <c r="E127" s="243"/>
    </row>
    <row r="128" spans="1:7" s="191" customFormat="1" ht="17.25" customHeight="1" x14ac:dyDescent="0.25">
      <c r="A128" s="243"/>
      <c r="B128" s="243"/>
      <c r="C128" s="243"/>
      <c r="D128" s="243"/>
      <c r="E128" s="243"/>
      <c r="F128" s="190"/>
    </row>
    <row r="129" spans="1:6" s="191" customFormat="1" ht="17.25" customHeight="1" x14ac:dyDescent="0.25">
      <c r="A129" s="251" t="s">
        <v>441</v>
      </c>
      <c r="B129" s="251"/>
      <c r="C129" s="251"/>
      <c r="D129" s="251"/>
      <c r="E129" s="189">
        <f>E126</f>
        <v>1222201.1558333335</v>
      </c>
      <c r="F129" s="192"/>
    </row>
    <row r="130" spans="1:6" s="191" customFormat="1" ht="17.25" customHeight="1" x14ac:dyDescent="0.25">
      <c r="A130" s="252" t="str">
        <f>[1]!Сумма_прописью(E129)</f>
        <v>Один миллион двести двадцать две тысячи двести один рубль 16 копеек.</v>
      </c>
      <c r="B130" s="252"/>
      <c r="C130" s="252"/>
      <c r="D130" s="252"/>
      <c r="E130" s="252"/>
      <c r="F130" s="193"/>
    </row>
    <row r="131" spans="1:6" s="191" customFormat="1" ht="16.5" customHeight="1" x14ac:dyDescent="0.25">
      <c r="A131" s="251" t="s">
        <v>326</v>
      </c>
      <c r="B131" s="251"/>
      <c r="C131" s="251"/>
      <c r="D131" s="251"/>
      <c r="E131" s="251"/>
      <c r="F131" s="193"/>
    </row>
    <row r="132" spans="1:6" s="191" customFormat="1" ht="18.75" customHeight="1" x14ac:dyDescent="0.25">
      <c r="A132" s="251" t="s">
        <v>327</v>
      </c>
      <c r="B132" s="251"/>
      <c r="C132" s="251"/>
      <c r="D132" s="251"/>
      <c r="E132" s="251"/>
      <c r="F132" s="193"/>
    </row>
    <row r="133" spans="1:6" s="191" customFormat="1" hidden="1" x14ac:dyDescent="0.25">
      <c r="A133" s="251" t="s">
        <v>328</v>
      </c>
      <c r="B133" s="251"/>
      <c r="C133" s="251"/>
      <c r="D133" s="251"/>
      <c r="E133" s="251"/>
      <c r="F133" s="194"/>
    </row>
    <row r="134" spans="1:6" s="191" customFormat="1" ht="0.75" customHeight="1" x14ac:dyDescent="0.25">
      <c r="A134" s="194"/>
      <c r="B134" s="194"/>
      <c r="C134" s="194"/>
      <c r="D134" s="194"/>
      <c r="E134" s="194"/>
      <c r="F134" s="193"/>
    </row>
    <row r="135" spans="1:6" ht="18.75" customHeight="1" x14ac:dyDescent="0.25">
      <c r="A135" s="251" t="s">
        <v>440</v>
      </c>
      <c r="B135" s="251"/>
      <c r="C135" s="251"/>
      <c r="D135" s="251"/>
      <c r="E135" s="251"/>
    </row>
    <row r="136" spans="1:6" ht="24.75" customHeight="1" x14ac:dyDescent="0.25">
      <c r="A136" s="173" t="s">
        <v>381</v>
      </c>
      <c r="B136" s="173"/>
      <c r="C136" s="173"/>
      <c r="D136" s="173"/>
      <c r="E136" s="173"/>
    </row>
    <row r="137" spans="1:6" ht="17.25" customHeight="1" x14ac:dyDescent="0.25">
      <c r="A137" s="173" t="s">
        <v>442</v>
      </c>
      <c r="B137" s="173"/>
      <c r="C137" s="173"/>
      <c r="D137" s="173"/>
      <c r="E137" s="173"/>
    </row>
    <row r="138" spans="1:6" hidden="1" x14ac:dyDescent="0.25">
      <c r="B138" s="173"/>
      <c r="C138" s="173"/>
      <c r="D138" s="173" t="s">
        <v>26</v>
      </c>
      <c r="E138" s="173"/>
    </row>
    <row r="139" spans="1:6" ht="14.25" customHeight="1" x14ac:dyDescent="0.25">
      <c r="A139" s="243"/>
      <c r="B139" s="243"/>
      <c r="C139" s="243"/>
      <c r="D139" s="243"/>
      <c r="E139" s="243"/>
    </row>
    <row r="140" spans="1:6" ht="14.25" customHeight="1" x14ac:dyDescent="0.25">
      <c r="A140" s="243" t="s">
        <v>329</v>
      </c>
      <c r="B140" s="243"/>
      <c r="C140" s="243"/>
      <c r="D140" s="243"/>
      <c r="E140" s="243"/>
    </row>
    <row r="141" spans="1:6" x14ac:dyDescent="0.25">
      <c r="B141" s="243"/>
      <c r="C141" s="243"/>
      <c r="D141" s="243" t="s">
        <v>26</v>
      </c>
      <c r="E141" s="243"/>
    </row>
  </sheetData>
  <mergeCells count="36">
    <mergeCell ref="A9:E9"/>
    <mergeCell ref="A10:E10"/>
    <mergeCell ref="A11:E11"/>
    <mergeCell ref="A4:D4"/>
    <mergeCell ref="A5:E5"/>
    <mergeCell ref="A6:E6"/>
    <mergeCell ref="A7:E7"/>
    <mergeCell ref="A8:E8"/>
    <mergeCell ref="A127:E127"/>
    <mergeCell ref="A126:D126"/>
    <mergeCell ref="A118:D118"/>
    <mergeCell ref="A116:D116"/>
    <mergeCell ref="A114:D114"/>
    <mergeCell ref="A135:E135"/>
    <mergeCell ref="A128:E128"/>
    <mergeCell ref="A130:E130"/>
    <mergeCell ref="A131:E131"/>
    <mergeCell ref="A132:E132"/>
    <mergeCell ref="A133:E133"/>
    <mergeCell ref="A129:D129"/>
    <mergeCell ref="A140:E140"/>
    <mergeCell ref="B141:C141"/>
    <mergeCell ref="D141:E141"/>
    <mergeCell ref="A1:E1"/>
    <mergeCell ref="A28:D28"/>
    <mergeCell ref="A26:D26"/>
    <mergeCell ref="A24:D24"/>
    <mergeCell ref="A22:D22"/>
    <mergeCell ref="A15:D15"/>
    <mergeCell ref="A13:D13"/>
    <mergeCell ref="A139:E139"/>
    <mergeCell ref="A2:D2"/>
    <mergeCell ref="A3:D3"/>
    <mergeCell ref="A58:D58"/>
    <mergeCell ref="A111:D111"/>
    <mergeCell ref="A105:D105"/>
  </mergeCells>
  <pageMargins left="0.39370078740157483" right="0" top="0" bottom="0" header="0" footer="0"/>
  <pageSetup paperSize="9" scale="70" fitToHeight="0" orientation="portrait" r:id="rId1"/>
  <rowBreaks count="2" manualBreakCount="2">
    <brk id="57" max="4" man="1"/>
    <brk id="11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2022-04-10T14:18:47Z</dcterms:modified>
</cp:coreProperties>
</file>