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6005" windowHeight="11595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Акт!$A$1:$E$79</definedName>
    <definedName name="_xlnm.Print_Area" localSheetId="3">'Акт (2)'!$A$1:$E$72</definedName>
    <definedName name="_xlnm.Print_Area" localSheetId="9">акт21!$A$3:$E$93</definedName>
    <definedName name="_xlnm.Print_Area" localSheetId="7">Лист1!$A$3:$E$92</definedName>
    <definedName name="_xlnm.Print_Area" localSheetId="5">Лист3!$A$3:$E$82</definedName>
  </definedNames>
  <calcPr calcId="145621"/>
</workbook>
</file>

<file path=xl/calcChain.xml><?xml version="1.0" encoding="utf-8"?>
<calcChain xmlns="http://schemas.openxmlformats.org/spreadsheetml/2006/main">
  <c r="F23" i="9" l="1"/>
  <c r="F18" i="9"/>
  <c r="F22" i="9" s="1"/>
  <c r="F14" i="9"/>
  <c r="E81" i="10"/>
  <c r="E78" i="10"/>
  <c r="E77" i="10"/>
  <c r="F75" i="10"/>
  <c r="B33" i="10"/>
  <c r="E33" i="10"/>
  <c r="D46" i="10"/>
  <c r="D55" i="10"/>
  <c r="D54" i="10"/>
  <c r="D53" i="10"/>
  <c r="D52" i="10"/>
  <c r="D51" i="10"/>
  <c r="D50" i="10"/>
  <c r="D49" i="10"/>
  <c r="D48" i="10"/>
  <c r="D47" i="10"/>
  <c r="D45" i="10"/>
  <c r="D43" i="10"/>
  <c r="D42" i="10"/>
  <c r="D41" i="10"/>
  <c r="D40" i="10"/>
  <c r="D39" i="10"/>
  <c r="D38" i="10"/>
  <c r="D37" i="10"/>
  <c r="D36" i="10"/>
  <c r="D35" i="10"/>
  <c r="D34" i="10"/>
  <c r="D32" i="10"/>
  <c r="D31" i="10"/>
  <c r="D30" i="10"/>
  <c r="D29" i="10"/>
  <c r="D28" i="10"/>
  <c r="D27" i="10"/>
  <c r="D25" i="10"/>
  <c r="D26" i="10"/>
  <c r="D24" i="10"/>
  <c r="D56" i="10"/>
  <c r="D57" i="10"/>
  <c r="D58" i="10"/>
  <c r="D59" i="10"/>
  <c r="D60" i="10"/>
  <c r="D61" i="10"/>
  <c r="D62" i="10"/>
  <c r="D63" i="10"/>
  <c r="D64" i="10"/>
  <c r="D65" i="10"/>
  <c r="D75" i="10"/>
  <c r="D73" i="10"/>
  <c r="D71" i="10"/>
  <c r="D69" i="10"/>
  <c r="D67" i="10"/>
  <c r="D20" i="10"/>
  <c r="D21" i="10"/>
  <c r="D22" i="10"/>
  <c r="D19" i="10"/>
  <c r="A82" i="10"/>
  <c r="F24" i="9" l="1"/>
  <c r="F25" i="9"/>
  <c r="D77" i="10"/>
  <c r="D33" i="10"/>
  <c r="F15" i="7"/>
  <c r="F13" i="7"/>
  <c r="F19" i="7"/>
  <c r="H25" i="7" l="1"/>
  <c r="F16" i="7"/>
  <c r="H13" i="7" l="1"/>
  <c r="D69" i="8"/>
  <c r="D71" i="8"/>
  <c r="D72" i="8"/>
  <c r="D74" i="8"/>
  <c r="D67" i="8"/>
  <c r="D62" i="8"/>
  <c r="D54" i="8"/>
  <c r="D37" i="8"/>
  <c r="D38" i="8"/>
  <c r="D39" i="8"/>
  <c r="D40" i="8"/>
  <c r="D41" i="8"/>
  <c r="D42" i="8"/>
  <c r="D43" i="8"/>
  <c r="D44" i="8"/>
  <c r="D45" i="8"/>
  <c r="D46" i="8"/>
  <c r="D47" i="8"/>
  <c r="D48" i="8"/>
  <c r="D49" i="8"/>
  <c r="D50" i="8"/>
  <c r="D51" i="8"/>
  <c r="D53" i="8"/>
  <c r="D55" i="8"/>
  <c r="D56" i="8"/>
  <c r="D57" i="8"/>
  <c r="D58" i="8"/>
  <c r="D59" i="8"/>
  <c r="D60" i="8"/>
  <c r="D61" i="8"/>
  <c r="D63" i="8"/>
  <c r="D64" i="8"/>
  <c r="D65" i="8"/>
  <c r="D36" i="8"/>
  <c r="D22" i="8"/>
  <c r="D21" i="8"/>
  <c r="D23" i="8"/>
  <c r="D24" i="8"/>
  <c r="D25" i="8"/>
  <c r="D26" i="8"/>
  <c r="D28" i="8"/>
  <c r="D30" i="8"/>
  <c r="D32" i="8"/>
  <c r="D34" i="8"/>
  <c r="D35" i="8"/>
  <c r="D20" i="8"/>
  <c r="D19" i="8"/>
  <c r="E76" i="8" l="1"/>
  <c r="E77" i="8" l="1"/>
  <c r="F23" i="7" s="1"/>
  <c r="D76" i="8"/>
  <c r="F18" i="7" l="1"/>
  <c r="F22" i="7" l="1"/>
  <c r="F24" i="7" s="1"/>
  <c r="F14" i="7"/>
  <c r="F25" i="7" s="1"/>
  <c r="J25" i="7" s="1"/>
  <c r="F16" i="6" l="1"/>
  <c r="F13" i="6"/>
  <c r="F19" i="6"/>
  <c r="F15" i="6"/>
  <c r="E68" i="3"/>
  <c r="D68" i="3" s="1"/>
  <c r="D66" i="3"/>
  <c r="D64" i="3"/>
  <c r="D60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43" i="3"/>
  <c r="D44" i="3"/>
  <c r="D45" i="3"/>
  <c r="D46" i="3"/>
  <c r="D47" i="3"/>
  <c r="D49" i="3"/>
  <c r="D50" i="3"/>
  <c r="D51" i="3"/>
  <c r="D52" i="3"/>
  <c r="D53" i="3"/>
  <c r="D54" i="3"/>
  <c r="D55" i="3"/>
  <c r="D56" i="3"/>
  <c r="D57" i="3"/>
  <c r="D58" i="3"/>
  <c r="D59" i="3"/>
  <c r="D61" i="3"/>
  <c r="D62" i="3"/>
  <c r="D26" i="3"/>
  <c r="D19" i="3"/>
  <c r="D20" i="3"/>
  <c r="D21" i="3"/>
  <c r="D23" i="3"/>
  <c r="D24" i="3"/>
  <c r="D18" i="3"/>
  <c r="D17" i="3"/>
  <c r="E69" i="3" l="1"/>
  <c r="F23" i="6" s="1"/>
  <c r="F18" i="6"/>
  <c r="F22" i="6" s="1"/>
  <c r="F14" i="6"/>
  <c r="F24" i="6" l="1"/>
  <c r="F25" i="6"/>
  <c r="D49" i="5"/>
  <c r="D51" i="5"/>
  <c r="D52" i="5"/>
  <c r="D47" i="5"/>
  <c r="D39" i="5"/>
  <c r="D37" i="5"/>
  <c r="E15" i="5"/>
  <c r="E54" i="5" s="1"/>
  <c r="D54" i="5" s="1"/>
  <c r="D13" i="5"/>
  <c r="D15" i="5"/>
  <c r="D11" i="5"/>
  <c r="D7" i="5"/>
  <c r="D9" i="5"/>
  <c r="D45" i="5"/>
  <c r="D44" i="5"/>
  <c r="D42" i="5"/>
  <c r="D41" i="5"/>
  <c r="D36" i="5"/>
  <c r="D35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E55" i="5" l="1"/>
  <c r="F23" i="4" s="1"/>
  <c r="F13" i="4"/>
  <c r="F18" i="4"/>
  <c r="F22" i="4" s="1"/>
  <c r="F14" i="4"/>
  <c r="F24" i="4" l="1"/>
  <c r="F25" i="4"/>
  <c r="D35" i="1"/>
  <c r="D38" i="1"/>
  <c r="D37" i="1"/>
  <c r="D33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9" i="1"/>
  <c r="D13" i="1"/>
  <c r="D11" i="1"/>
  <c r="D7" i="1"/>
  <c r="D47" i="1"/>
  <c r="D50" i="1"/>
  <c r="D49" i="1"/>
  <c r="D48" i="1"/>
  <c r="D46" i="1"/>
  <c r="D45" i="1"/>
  <c r="D44" i="1"/>
  <c r="D43" i="1"/>
  <c r="D42" i="1"/>
  <c r="D41" i="1"/>
  <c r="D40" i="1"/>
  <c r="D59" i="1"/>
  <c r="D58" i="1"/>
  <c r="D61" i="1"/>
  <c r="D56" i="1"/>
  <c r="D54" i="1"/>
  <c r="D52" i="1"/>
</calcChain>
</file>

<file path=xl/sharedStrings.xml><?xml version="1.0" encoding="utf-8"?>
<sst xmlns="http://schemas.openxmlformats.org/spreadsheetml/2006/main" count="902" uniqueCount="317">
  <si>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</si>
  <si>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</si>
  <si>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</si>
  <si>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</si>
  <si>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</si>
  <si>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</si>
  <si>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</si>
  <si>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</si>
  <si>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</si>
  <si>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</si>
  <si>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</si>
  <si>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</si>
  <si>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</si>
  <si>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</si>
  <si>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</si>
  <si>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</si>
  <si>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</si>
  <si>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квартир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</si>
  <si>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</si>
  <si>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</si>
  <si>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</si>
  <si>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</si>
  <si>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</si>
  <si>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</si>
  <si>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</si>
  <si>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</si>
  <si>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</si>
  <si>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</si>
  <si>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</si>
  <si>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</si>
  <si>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</si>
  <si>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</si>
  <si>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</si>
  <si>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</si>
  <si>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</si>
  <si>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</si>
  <si>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</si>
  <si>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</si>
  <si>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</si>
  <si>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</si>
  <si>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</si>
  <si>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</si>
  <si>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Расходы на истребование задолженности по оплате жилых помещений</t>
  </si>
  <si>
    <t>Текущий ремонт инженерного оборудования</t>
  </si>
  <si>
    <t>Текущий ремонт конструктивных элементов жилых зданий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</si>
  <si>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</si>
  <si>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</si>
  <si>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</si>
  <si>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</si>
  <si>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</si>
  <si>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</si>
  <si>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</si>
  <si>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</si>
  <si>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</si>
  <si>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</si>
  <si>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Долг за выполненные работы на 01.01.2017 г.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</si>
  <si>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</si>
  <si>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</si>
  <si>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</si>
  <si>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</si>
  <si>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</si>
  <si>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</si>
  <si>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</si>
  <si>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</si>
  <si>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</si>
  <si>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</si>
  <si>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</si>
  <si>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</si>
  <si>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</si>
  <si>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</si>
  <si>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</si>
  <si>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</si>
  <si>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 xml:space="preserve">     Истребование дебиторской задолженности</t>
  </si>
  <si>
    <t xml:space="preserve">     Очистка фильтра от накипи (отложений)</t>
  </si>
  <si>
    <t xml:space="preserve">     Постановка заклепок в местах соединения труб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</si>
  <si>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</si>
  <si>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</si>
  <si>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</si>
  <si>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</si>
  <si>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</si>
  <si>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>Обслуживание ВДГО</t>
  </si>
  <si>
    <t>Уборка лестничных клеток</t>
  </si>
  <si>
    <t xml:space="preserve">     Промывка трубопровода системы отопления</t>
  </si>
  <si>
    <t>м3</t>
  </si>
  <si>
    <t>1 м3</t>
  </si>
  <si>
    <t xml:space="preserve">     Уборка л/клеток</t>
  </si>
  <si>
    <t>Еженедельно</t>
  </si>
  <si>
    <t xml:space="preserve">     Осмотр подвальных помещений (засоры, подпоры) прим.</t>
  </si>
  <si>
    <t xml:space="preserve">     Изоляция трубопровода матами с совмещенным покрывным  слоем</t>
  </si>
  <si>
    <t>10 м2</t>
  </si>
  <si>
    <t xml:space="preserve">     Ремонт отдельных мест скатной кровли (материалом Унифлекс)</t>
  </si>
  <si>
    <t>Отчет по бюджету № 75/22-2017</t>
  </si>
  <si>
    <t>Долг за выполненные работы (доходы за минусом расходов) на  01.01.2018 г. - 6 027,94 руб.</t>
  </si>
  <si>
    <t>Задолженность по оплате за содержание и текущий ремонт на 01.01.2018 г. - 52 685,38 руб.</t>
  </si>
  <si>
    <t>Аренда общего имущества МКД</t>
  </si>
  <si>
    <t>Реклама расположенная на общем имуществе МКД</t>
  </si>
  <si>
    <t>Техническое обслуживание нежилых помещений</t>
  </si>
  <si>
    <t>Уборка чердаков и подвалов</t>
  </si>
  <si>
    <t>АКТ № 75/22-2017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</si>
  <si>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22 квартала 75.</t>
  </si>
  <si>
    <t xml:space="preserve">     Снятие замеров температуры воздуха в квартире</t>
  </si>
  <si>
    <t>1 замер</t>
  </si>
  <si>
    <t xml:space="preserve">     Уплотнение сгонов с применением льняной пряди или асбестового шнура (без разборки сгонов)</t>
  </si>
  <si>
    <t>1 соединение</t>
  </si>
  <si>
    <t xml:space="preserve">     Заделка подвальных окон: доской (б/у)</t>
  </si>
  <si>
    <t xml:space="preserve">     Проверка исправности канализационных вытяжек (по жалобе)</t>
  </si>
  <si>
    <t xml:space="preserve">     Демонтаж решеток на подвальных окнах, приямках, загрузочных колодцах</t>
  </si>
  <si>
    <t>т</t>
  </si>
  <si>
    <t xml:space="preserve">     Демонтаж-монтаж частей канализационных вытяжек-трубы</t>
  </si>
  <si>
    <t xml:space="preserve">     Перенавеска водосточных труб.</t>
  </si>
  <si>
    <t xml:space="preserve">     Переустановка ухватов для водосточных труб в каменных стенах</t>
  </si>
  <si>
    <t xml:space="preserve">     Ремонт ходовых трапов</t>
  </si>
  <si>
    <t>100 досок</t>
  </si>
  <si>
    <t xml:space="preserve">     Ремонт чердачного перекрытия в квартире</t>
  </si>
  <si>
    <t>перекрытие</t>
  </si>
  <si>
    <t xml:space="preserve">     Рыхление шлака на чердаке - обследование перекрытия</t>
  </si>
  <si>
    <t xml:space="preserve">     Смена оконных приборов: задвижки</t>
  </si>
  <si>
    <t xml:space="preserve">     Укрепление обделок из листовой стали, примыканий: к деревянным стенам</t>
  </si>
  <si>
    <t xml:space="preserve">     Очистка чердаков и подвалов</t>
  </si>
  <si>
    <t xml:space="preserve">     Уборка чердаков и подвалов</t>
  </si>
  <si>
    <t>на общую сумму 194 616,15 (Сто девяносто четыре тысячи шестьсот шестнадцать) рублей 15 коп.</t>
  </si>
  <si>
    <t>Отчет по бюджету № 75/22-2018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</si>
  <si>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</si>
  <si>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</si>
  <si>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</si>
  <si>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</si>
  <si>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</si>
  <si>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</si>
  <si>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</si>
  <si>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</si>
  <si>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</si>
  <si>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</si>
  <si>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</si>
  <si>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</si>
  <si>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</si>
  <si>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</si>
  <si>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</si>
  <si>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</si>
  <si>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</si>
  <si>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</si>
  <si>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</si>
  <si>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</si>
  <si>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</si>
  <si>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</si>
  <si>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</si>
  <si>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</si>
  <si>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</si>
  <si>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</si>
  <si>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АКТ № 75/22-2018</t>
  </si>
  <si>
    <t>"31" марта 2019 г.</t>
  </si>
  <si>
    <t xml:space="preserve">     Окраска известковыми составами: по кирпичу и бетону (бордюр. столбики, столбы)</t>
  </si>
  <si>
    <t>100 м2</t>
  </si>
  <si>
    <t xml:space="preserve">     Вывоз и утилизация ТКО, в т.ч. крупногабаритный мусор</t>
  </si>
  <si>
    <t>Обслуживание газового оборудования</t>
  </si>
  <si>
    <t xml:space="preserve">     Техобслуживание газового оборудования</t>
  </si>
  <si>
    <t>1 стояк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</si>
  <si>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</si>
  <si>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</si>
  <si>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</si>
  <si>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Перекрытие потока воды: отопление, ГВС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</si>
  <si>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</si>
  <si>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</si>
  <si>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Осмотр всех элемнтов крыши. водостоков</t>
  </si>
  <si>
    <t xml:space="preserve">     Осмотр кровли, чердака, подъездов, подвального помещения -подготовка к зиме</t>
  </si>
  <si>
    <t xml:space="preserve">     Плановые проверки вентиляционных каналов и оголовков</t>
  </si>
  <si>
    <t xml:space="preserve">     Осмотр замеры рамок холодной воды</t>
  </si>
  <si>
    <t>чел.-ч</t>
  </si>
  <si>
    <t xml:space="preserve">     Регулировка температуры отопления в ИТП вентилями</t>
  </si>
  <si>
    <t xml:space="preserve">     Ремонт обделок из листовой стали конька шириной: до 0,7 м</t>
  </si>
  <si>
    <t xml:space="preserve">     Ручная дуговая сварка стыков соеденений с накладками из стержней</t>
  </si>
  <si>
    <t>10 шт.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</si>
  <si>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</si>
  <si>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</si>
  <si>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</si>
  <si>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</si>
  <si>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</si>
  <si>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Всего  за период с "01" января 2018 г. по "31"декабря 2018 г. выполнено работ (оказано услуг) на общую сумму 166 099,60 руб. (Сто шестьдесят шесть тысяч девяносто девять рублей 60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</si>
  <si>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</si>
  <si>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</si>
  <si>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</si>
  <si>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</si>
  <si>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</si>
  <si>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</si>
  <si>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</si>
  <si>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</si>
  <si>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</si>
  <si>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</si>
  <si>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</si>
  <si>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</si>
  <si>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</si>
  <si>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</si>
  <si>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Разделка древесины мягких пород, полученной от валки леса, диам. стволов: до 16 см</t>
  </si>
  <si>
    <t xml:space="preserve">     Уборка придомовой территории и лестничных клеток</t>
  </si>
  <si>
    <t xml:space="preserve">     Услуги спец.техники по благоустройству (очистка наледи, снега)</t>
  </si>
  <si>
    <t xml:space="preserve">     Диагностирование газового оборудования</t>
  </si>
  <si>
    <t>16 стояков</t>
  </si>
  <si>
    <t>Обслуживание и текущий ремонт инженерного оборудования</t>
  </si>
  <si>
    <t xml:space="preserve">     Врезка в трубопровод Д-20</t>
  </si>
  <si>
    <t xml:space="preserve">     Смена вентилей Д-20</t>
  </si>
  <si>
    <t xml:space="preserve">     Смена внутренних трубопроводов из стальных труб д. 50 мм</t>
  </si>
  <si>
    <t xml:space="preserve">     Замена промывочных вентилей диаметром:40мм</t>
  </si>
  <si>
    <t xml:space="preserve">     Осмотр и устранение мелких неисправностей на РХВ</t>
  </si>
  <si>
    <t xml:space="preserve">     Осмотр подвальных помещений и выпуска при подпоре</t>
  </si>
  <si>
    <t>1 осмотр</t>
  </si>
  <si>
    <t xml:space="preserve">     Осмотр системы центрального отопления, устройств в чердачных и подвальных помещениях.</t>
  </si>
  <si>
    <t xml:space="preserve">     Перезапуск системы отопления с регулировкой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</si>
  <si>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</si>
  <si>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</si>
  <si>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Железнение цементных покрытий</t>
  </si>
  <si>
    <t xml:space="preserve">     Приготовление тяжелого бетона: на гравии класса В20 (М250)</t>
  </si>
  <si>
    <t>100 м3</t>
  </si>
  <si>
    <t xml:space="preserve">     Ремонт отмостки: бетонной</t>
  </si>
  <si>
    <t xml:space="preserve">     Смена частей водосточных труб: прямых звеньев с земли, лестниц или подмостей</t>
  </si>
  <si>
    <t xml:space="preserve">     Смена: колен водосточных труб</t>
  </si>
  <si>
    <t xml:space="preserve">     Установка частей водосточных труб (отметов)</t>
  </si>
  <si>
    <t xml:space="preserve">     Очистка  кровли от снега, сбивание сосулей вышка</t>
  </si>
  <si>
    <t>1 м 1 основания</t>
  </si>
  <si>
    <t xml:space="preserve">     Очистка желобов от мусора: вручную (при расчете 1 кг. мусора = 3 м 1 желоба)</t>
  </si>
  <si>
    <t>м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</si>
  <si>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</si>
  <si>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</si>
  <si>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</si>
  <si>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>100 приборов</t>
  </si>
  <si>
    <t xml:space="preserve">     Валка деревьев и обрезка без вывоза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</si>
  <si>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</si>
  <si>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</si>
  <si>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</si>
  <si>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</si>
  <si>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АКТ № 75/22</t>
  </si>
  <si>
    <t>По акту</t>
  </si>
  <si>
    <t>По графику</t>
  </si>
  <si>
    <t>Отчет по бюджету № 75/22-2019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</si>
  <si>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</si>
  <si>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177122.78 руб. (Сто семьдесят семь тысяч сто двадцать два рубля 78 копеек)</t>
  </si>
  <si>
    <t xml:space="preserve">                         __________________________________________________________      ____________________________________</t>
  </si>
  <si>
    <t>Заказчик -         __________________________________________________________   __________________________________</t>
  </si>
  <si>
    <t>Отчет по бюджету № 75/22-2020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</si>
  <si>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</si>
  <si>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</si>
  <si>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</si>
  <si>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Валка деревьев с прим. автогидроподъемника без корчевки пня м-лиственных, тв-лиственных при д. до 36</t>
  </si>
  <si>
    <t xml:space="preserve">     Вывоз листвы и смета</t>
  </si>
  <si>
    <t xml:space="preserve">     Дезинфекция мест общего пользования МКД</t>
  </si>
  <si>
    <t xml:space="preserve">     Обрезкка поросли кустарников</t>
  </si>
  <si>
    <t xml:space="preserve">     Окраска известковыми составами: по кирпичу и бетону (бордюр. столбики, столбы) за 2019 год</t>
  </si>
  <si>
    <t>Дезинсекция и дератизация</t>
  </si>
  <si>
    <t xml:space="preserve">     Санитарная обработка деревьев</t>
  </si>
  <si>
    <t>Изготовление ключей</t>
  </si>
  <si>
    <t xml:space="preserve">     Изготовление ключей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</si>
  <si>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</si>
  <si>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</si>
  <si>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Подчеканка раструбов канализационных труб диаметром: до 50 мм</t>
  </si>
  <si>
    <t xml:space="preserve">     Проверка работ-ти запорной арматуры, устранение мелких неисправностей, проверка работы ПУ РХВ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</si>
  <si>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</si>
  <si>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</si>
  <si>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проверка работы приборов ИТП, РХВ</t>
  </si>
  <si>
    <t xml:space="preserve">     Перекрытие потока воды: отопление, ГВС, ХВС</t>
  </si>
  <si>
    <t xml:space="preserve">     Подготовка элеваторного узла</t>
  </si>
  <si>
    <t xml:space="preserve">     Устранение течи выпуска ванны</t>
  </si>
  <si>
    <t xml:space="preserve">     Герметизация вводов в подвальное помещение</t>
  </si>
  <si>
    <t xml:space="preserve">     Ремонт обделок из листовой стали (парапета, карниза, отливов,  т.д)-(укрепление, промазка свищ.)</t>
  </si>
  <si>
    <t xml:space="preserve">     Смена обделок из листовой стали поясков, сандриков, отливов, карнизов шириной до: 0,4 мм</t>
  </si>
  <si>
    <t xml:space="preserve">     Устройство и разборка неинвентарных лесов</t>
  </si>
  <si>
    <t xml:space="preserve">     Очистка  кровли от снега, сбивание сосулей</t>
  </si>
  <si>
    <t>1 м 2 основания</t>
  </si>
  <si>
    <t xml:space="preserve">     Смена стекол в деревянных переплетах при площади стекла  до: 0,25 м</t>
  </si>
  <si>
    <t xml:space="preserve">     Смена стекол в деревянных переплетах при площади стекла  до: 0,5 м</t>
  </si>
  <si>
    <t xml:space="preserve">     Смена стекол толщиной 2-3 мм  на штапиках по замазке: в деревянных переплетах при S проема до 1 м2</t>
  </si>
  <si>
    <t>Обслуживание ОДПУ</t>
  </si>
  <si>
    <t xml:space="preserve">     Техническое обслуживание ОДПУ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</si>
  <si>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</si>
  <si>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</si>
  <si>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Текущий ремонт</t>
  </si>
  <si>
    <t xml:space="preserve">     Ремонт подъезда</t>
  </si>
  <si>
    <t>Заказчик -         ________________________________________   __________________________________</t>
  </si>
  <si>
    <t xml:space="preserve">           2. Всего за период с "01"января 2020 г. по "31"декабря 2020 г. выполнено работ на общую сумму 275778.59 руб. (Двести семьдесят пять тысяч семьсот семьдесят восемь рублей 59 копеек)</t>
  </si>
  <si>
    <t xml:space="preserve">                         __________________________________________      ____________________________________</t>
  </si>
  <si>
    <t>кор-ка</t>
  </si>
  <si>
    <t>31 марта 2022 г.</t>
  </si>
  <si>
    <t xml:space="preserve">     Ручная односторонняя сварка деталей контейнера из листовой стали</t>
  </si>
  <si>
    <t>10 м</t>
  </si>
  <si>
    <t xml:space="preserve">     Установка заглушек на трубопроводах д. до 50мм</t>
  </si>
  <si>
    <t xml:space="preserve">     Установка манометров</t>
  </si>
  <si>
    <t xml:space="preserve">     Установка термометра</t>
  </si>
  <si>
    <t>комплект</t>
  </si>
  <si>
    <t xml:space="preserve">     Вскрытие элеваторов со снятием с места и замером сопла (прим)</t>
  </si>
  <si>
    <t xml:space="preserve">     Опрессовка ТУ диаметром: до 100 мм</t>
  </si>
  <si>
    <t xml:space="preserve">     Отключение системы отопления</t>
  </si>
  <si>
    <t xml:space="preserve">     Очистка канализационной сети: внутренней</t>
  </si>
  <si>
    <t xml:space="preserve">     Заделка отверстий в местах прохода трубопроводов: в стенах и перегородках оштукатуренных</t>
  </si>
  <si>
    <t>100 отверстий</t>
  </si>
  <si>
    <t xml:space="preserve">     Окраска контейнера</t>
  </si>
  <si>
    <t xml:space="preserve">     Окраска масляными составами  по дереву: доски объявления</t>
  </si>
  <si>
    <t xml:space="preserve">     Ремонт дверных коробок укрепление</t>
  </si>
  <si>
    <t xml:space="preserve">     Ремонт и восстановление герметизации стыков мастикой</t>
  </si>
  <si>
    <t xml:space="preserve">     Ремонт отдельных мест покрытия из асбоцементных листов: обыкновенного профиля (мат. БУ)</t>
  </si>
  <si>
    <t xml:space="preserve">     Ремонт штукатурки  вн. стен по камню и бетону цем-извес раствором, S отдельных мест до 1м2: до 20 мм</t>
  </si>
  <si>
    <t xml:space="preserve">     Смена обделок из листовой стали поясков, сандриков, отливов, карнизов шириной до: 0,7 мм</t>
  </si>
  <si>
    <t xml:space="preserve">     Установка ГКЛ</t>
  </si>
  <si>
    <t xml:space="preserve">     Установка досок объявлений с изготовлением</t>
  </si>
  <si>
    <t xml:space="preserve">     Осмотр кровли, чердака</t>
  </si>
  <si>
    <t xml:space="preserve">     Осмотр кровли, чердака, люков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</si>
  <si>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</si>
  <si>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</si>
  <si>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Открытие подъездного окна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</si>
  <si>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</si>
  <si>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</si>
  <si>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</si>
  <si>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Ремонт тамбура</t>
  </si>
  <si>
    <t xml:space="preserve">     Устройство плинтусов: цементных</t>
  </si>
  <si>
    <t>162688.90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</si>
  <si>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</si>
  <si>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</si>
  <si>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</si>
  <si>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75/22-2021</t>
  </si>
  <si>
    <t>Период: с 01.01.2021 по 31.12.2021 года.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</si>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</sst>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р_._-;\-* #,##0.00_р_._-;_-* &quot;-&quot;??_р_._-;_-@_-"/>
    <numFmt numFmtId="165" formatCode="0.00;[Red]\-0.00"/>
    <numFmt numFmtId="166" formatCode="0.000;[Red]\-0.000"/>
    <numFmt numFmtId="167" formatCode="0;[Red]\-0"/>
    <numFmt numFmtId="168" formatCode="0.0;[Red]\-0.0"/>
    <numFmt numFmtId="169" formatCode="_-* #,##0.000_р_._-;\-* #,##0.000_р_._-;_-* &quot;-&quot;??_р_._-;_-@_-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color indexed="8"/>
      <name val="Times New Roman"/>
      <family val="1"/>
      <charset val="204"/>
    </font>
    <font>
      <b/>
      <sz val="1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right" vertical="top"/>
    </xf>
    <xf numFmtId="0" fontId="22" fillId="3" borderId="0">
      <alignment horizontal="right" vertical="top"/>
    </xf>
    <xf numFmtId="0" fontId="22" fillId="0" borderId="0">
      <alignment horizontal="right" vertical="top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1" fillId="0" borderId="0"/>
  </cellStyleXfs>
  <cellXfs count="213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2" fontId="3" fillId="0" borderId="0" xfId="0" applyNumberFormat="1" applyFont="1"/>
    <xf numFmtId="0" fontId="9" fillId="0" borderId="1" xfId="2" applyFont="1" applyBorder="1" applyAlignment="1">
      <alignment vertical="top"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4" fillId="0" borderId="1" xfId="2" applyFont="1" applyBorder="1" applyAlignment="1">
      <alignment vertical="center"/>
    </xf>
    <xf numFmtId="2" fontId="14" fillId="0" borderId="1" xfId="2" applyNumberFormat="1" applyFont="1" applyBorder="1" applyAlignment="1">
      <alignment horizontal="right" vertical="center"/>
    </xf>
    <xf numFmtId="164" fontId="14" fillId="0" borderId="1" xfId="1" applyFont="1" applyBorder="1" applyAlignment="1">
      <alignment horizontal="center" vertical="center"/>
    </xf>
    <xf numFmtId="164" fontId="12" fillId="0" borderId="1" xfId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164" fontId="9" fillId="0" borderId="1" xfId="1" applyFont="1" applyBorder="1" applyAlignment="1">
      <alignment horizontal="right" vertical="center"/>
    </xf>
    <xf numFmtId="0" fontId="10" fillId="0" borderId="1" xfId="2" applyFont="1" applyBorder="1" applyAlignment="1">
      <alignment horizontal="left" vertical="center"/>
    </xf>
    <xf numFmtId="164" fontId="10" fillId="0" borderId="1" xfId="1" applyFont="1" applyBorder="1" applyAlignment="1">
      <alignment horizontal="right" vertical="center"/>
    </xf>
    <xf numFmtId="0" fontId="4" fillId="0" borderId="0" xfId="0" applyFont="1" applyAlignment="1">
      <alignment horizontal="left" vertical="center" wrapText="1"/>
    </xf>
    <xf numFmtId="0" fontId="12" fillId="0" borderId="1" xfId="2" applyFont="1" applyBorder="1" applyAlignment="1">
      <alignment vertical="center" wrapText="1"/>
    </xf>
    <xf numFmtId="2" fontId="12" fillId="0" borderId="1" xfId="1" applyNumberFormat="1" applyFont="1" applyBorder="1" applyAlignment="1">
      <alignment horizontal="center" vertical="center"/>
    </xf>
    <xf numFmtId="0" fontId="15" fillId="0" borderId="1" xfId="2" applyFont="1" applyBorder="1" applyAlignment="1">
      <alignment vertical="top" wrapText="1"/>
    </xf>
    <xf numFmtId="164" fontId="15" fillId="0" borderId="1" xfId="1" applyFont="1" applyBorder="1" applyAlignment="1">
      <alignment horizontal="right" vertical="center"/>
    </xf>
    <xf numFmtId="0" fontId="14" fillId="2" borderId="1" xfId="2" applyFont="1" applyFill="1" applyBorder="1" applyAlignment="1">
      <alignment vertical="center" wrapText="1"/>
    </xf>
    <xf numFmtId="2" fontId="14" fillId="2" borderId="1" xfId="1" applyNumberFormat="1" applyFont="1" applyFill="1" applyBorder="1" applyAlignment="1">
      <alignment horizontal="center" vertical="center" wrapText="1"/>
    </xf>
    <xf numFmtId="164" fontId="14" fillId="2" borderId="1" xfId="1" applyFont="1" applyFill="1" applyBorder="1" applyAlignment="1">
      <alignment horizontal="center" vertical="center" wrapText="1"/>
    </xf>
    <xf numFmtId="0" fontId="14" fillId="2" borderId="1" xfId="2" applyFont="1" applyFill="1" applyBorder="1" applyAlignment="1">
      <alignment vertical="center"/>
    </xf>
    <xf numFmtId="2" fontId="14" fillId="2" borderId="1" xfId="1" applyNumberFormat="1" applyFont="1" applyFill="1" applyBorder="1" applyAlignment="1">
      <alignment horizontal="center" vertical="center"/>
    </xf>
    <xf numFmtId="164" fontId="14" fillId="2" borderId="1" xfId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164" fontId="4" fillId="0" borderId="0" xfId="1" applyFont="1"/>
    <xf numFmtId="164" fontId="16" fillId="0" borderId="0" xfId="1" applyFont="1" applyAlignment="1"/>
    <xf numFmtId="164" fontId="12" fillId="0" borderId="0" xfId="1" applyFont="1" applyBorder="1" applyAlignment="1">
      <alignment horizontal="left"/>
    </xf>
    <xf numFmtId="164" fontId="16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5" xfId="1" applyFont="1" applyBorder="1" applyAlignment="1">
      <alignment wrapText="1"/>
    </xf>
    <xf numFmtId="164" fontId="18" fillId="0" borderId="7" xfId="1" quotePrefix="1" applyFont="1" applyBorder="1" applyAlignment="1">
      <alignment vertical="top" wrapText="1"/>
    </xf>
    <xf numFmtId="164" fontId="16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6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2" fillId="0" borderId="0" xfId="1" applyFont="1" applyAlignment="1">
      <alignment horizontal="left"/>
    </xf>
    <xf numFmtId="164" fontId="16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1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Fill="1" applyAlignment="1"/>
    <xf numFmtId="0" fontId="16" fillId="0" borderId="16" xfId="0" applyFont="1" applyFill="1" applyBorder="1" applyAlignment="1">
      <alignment vertical="top" wrapText="1"/>
    </xf>
    <xf numFmtId="0" fontId="14" fillId="2" borderId="2" xfId="2" applyFont="1" applyFill="1" applyBorder="1" applyAlignment="1">
      <alignment vertical="center"/>
    </xf>
    <xf numFmtId="0" fontId="12" fillId="0" borderId="2" xfId="2" applyFont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/>
    </xf>
    <xf numFmtId="165" fontId="16" fillId="0" borderId="1" xfId="0" applyNumberFormat="1" applyFont="1" applyFill="1" applyBorder="1" applyAlignment="1">
      <alignment horizontal="center" vertical="center"/>
    </xf>
    <xf numFmtId="166" fontId="16" fillId="0" borderId="1" xfId="0" applyNumberFormat="1" applyFont="1" applyFill="1" applyBorder="1" applyAlignment="1">
      <alignment horizontal="center" vertical="center"/>
    </xf>
    <xf numFmtId="167" fontId="16" fillId="0" borderId="1" xfId="0" applyNumberFormat="1" applyFont="1" applyFill="1" applyBorder="1" applyAlignment="1">
      <alignment horizontal="center" vertical="center"/>
    </xf>
    <xf numFmtId="168" fontId="16" fillId="0" borderId="1" xfId="0" applyNumberFormat="1" applyFont="1" applyFill="1" applyBorder="1" applyAlignment="1">
      <alignment horizontal="center" vertical="center"/>
    </xf>
    <xf numFmtId="0" fontId="24" fillId="0" borderId="16" xfId="0" applyFont="1" applyFill="1" applyBorder="1" applyAlignment="1">
      <alignment vertical="top" wrapText="1"/>
    </xf>
    <xf numFmtId="0" fontId="2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6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 vertical="center"/>
    </xf>
    <xf numFmtId="164" fontId="19" fillId="0" borderId="15" xfId="1" applyFont="1" applyBorder="1" applyAlignment="1">
      <alignment horizontal="center" vertical="top" wrapText="1"/>
    </xf>
    <xf numFmtId="164" fontId="20" fillId="0" borderId="15" xfId="1" applyFont="1" applyBorder="1" applyAlignment="1">
      <alignment horizontal="center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15" xfId="1" applyFont="1" applyBorder="1" applyAlignment="1">
      <alignment horizontal="center" vertical="top" wrapText="1"/>
    </xf>
    <xf numFmtId="164" fontId="25" fillId="0" borderId="0" xfId="1" applyFont="1"/>
    <xf numFmtId="164" fontId="14" fillId="0" borderId="15" xfId="1" applyFont="1" applyBorder="1" applyAlignment="1">
      <alignment horizontal="center" vertical="top" wrapText="1"/>
    </xf>
    <xf numFmtId="164" fontId="14" fillId="0" borderId="0" xfId="1" applyFont="1" applyAlignment="1">
      <alignment horizontal="left" vertical="top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0" fontId="16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6" fillId="0" borderId="0" xfId="0" applyFont="1" applyFill="1" applyAlignment="1">
      <alignment horizontal="center" vertical="center"/>
    </xf>
    <xf numFmtId="169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vertical="center" wrapText="1"/>
    </xf>
    <xf numFmtId="164" fontId="16" fillId="0" borderId="1" xfId="1" applyNumberFormat="1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 wrapText="1"/>
    </xf>
    <xf numFmtId="169" fontId="16" fillId="0" borderId="1" xfId="1" applyNumberFormat="1" applyFont="1" applyFill="1" applyBorder="1" applyAlignment="1">
      <alignment horizontal="center" vertical="center"/>
    </xf>
    <xf numFmtId="169" fontId="16" fillId="0" borderId="0" xfId="0" applyNumberFormat="1" applyFont="1" applyFill="1" applyAlignment="1">
      <alignment horizontal="center" vertical="center"/>
    </xf>
    <xf numFmtId="164" fontId="24" fillId="0" borderId="1" xfId="1" applyNumberFormat="1" applyFont="1" applyFill="1" applyBorder="1" applyAlignment="1">
      <alignment vertical="center" wrapText="1"/>
    </xf>
    <xf numFmtId="169" fontId="24" fillId="0" borderId="1" xfId="1" applyNumberFormat="1" applyFont="1" applyFill="1" applyBorder="1" applyAlignment="1">
      <alignment horizontal="center" vertical="center" wrapText="1"/>
    </xf>
    <xf numFmtId="164" fontId="24" fillId="0" borderId="1" xfId="1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horizontal="justify" vertical="center"/>
    </xf>
    <xf numFmtId="164" fontId="14" fillId="0" borderId="1" xfId="1" applyNumberFormat="1" applyFont="1" applyFill="1" applyBorder="1" applyAlignment="1">
      <alignment vertical="center"/>
    </xf>
    <xf numFmtId="169" fontId="14" fillId="0" borderId="1" xfId="1" applyNumberFormat="1" applyFont="1" applyFill="1" applyBorder="1" applyAlignment="1">
      <alignment horizontal="center" vertical="center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0" fontId="18" fillId="0" borderId="0" xfId="1" applyNumberFormat="1" applyFont="1" applyFill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0" fontId="16" fillId="0" borderId="1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16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6" fillId="0" borderId="0" xfId="0" applyFont="1" applyAlignment="1">
      <alignment horizontal="justify" vertical="center"/>
    </xf>
    <xf numFmtId="164" fontId="12" fillId="0" borderId="1" xfId="1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/>
    </xf>
    <xf numFmtId="164" fontId="14" fillId="0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 wrapText="1"/>
    </xf>
    <xf numFmtId="0" fontId="16" fillId="0" borderId="18" xfId="0" applyFont="1" applyBorder="1" applyAlignment="1">
      <alignment horizontal="centerContinuous" vertical="center" wrapText="1"/>
    </xf>
    <xf numFmtId="0" fontId="16" fillId="0" borderId="20" xfId="0" applyFont="1" applyBorder="1" applyAlignment="1">
      <alignment horizontal="left" vertical="center"/>
    </xf>
    <xf numFmtId="0" fontId="16" fillId="0" borderId="17" xfId="0" applyFont="1" applyBorder="1" applyAlignment="1">
      <alignment horizontal="center" vertical="center" wrapText="1"/>
    </xf>
    <xf numFmtId="0" fontId="12" fillId="0" borderId="26" xfId="0" applyFont="1" applyBorder="1" applyAlignment="1">
      <alignment vertical="center" wrapText="1"/>
    </xf>
    <xf numFmtId="165" fontId="16" fillId="0" borderId="0" xfId="0" applyNumberFormat="1" applyFont="1" applyAlignment="1">
      <alignment horizontal="justify" vertical="center"/>
    </xf>
    <xf numFmtId="164" fontId="14" fillId="6" borderId="0" xfId="0" applyNumberFormat="1" applyFont="1" applyFill="1" applyAlignment="1">
      <alignment vertical="center" wrapText="1"/>
    </xf>
    <xf numFmtId="164" fontId="16" fillId="6" borderId="0" xfId="0" applyNumberFormat="1" applyFont="1" applyFill="1" applyAlignment="1">
      <alignment vertical="center" wrapText="1"/>
    </xf>
    <xf numFmtId="0" fontId="16" fillId="6" borderId="0" xfId="0" applyFont="1" applyFill="1" applyAlignment="1">
      <alignment horizontal="justify" vertical="center"/>
    </xf>
    <xf numFmtId="0" fontId="16" fillId="6" borderId="0" xfId="0" applyFont="1" applyFill="1" applyAlignment="1">
      <alignment horizontal="justify" vertical="center" wrapText="1"/>
    </xf>
    <xf numFmtId="0" fontId="16" fillId="6" borderId="0" xfId="0" applyFont="1" applyFill="1" applyAlignment="1">
      <alignment vertical="center" wrapText="1"/>
    </xf>
    <xf numFmtId="0" fontId="16" fillId="6" borderId="0" xfId="0" applyFont="1" applyFill="1" applyAlignment="1">
      <alignment vertical="center"/>
    </xf>
    <xf numFmtId="0" fontId="16" fillId="0" borderId="0" xfId="0" applyFont="1" applyAlignment="1">
      <alignment vertical="center"/>
    </xf>
    <xf numFmtId="0" fontId="16" fillId="6" borderId="19" xfId="0" applyFont="1" applyFill="1" applyBorder="1" applyAlignment="1">
      <alignment horizontal="left" vertical="center" wrapText="1"/>
    </xf>
    <xf numFmtId="0" fontId="16" fillId="6" borderId="23" xfId="0" applyFont="1" applyFill="1" applyBorder="1" applyAlignment="1">
      <alignment horizontal="center" vertical="center"/>
    </xf>
    <xf numFmtId="0" fontId="16" fillId="6" borderId="1" xfId="0" applyFont="1" applyFill="1" applyBorder="1" applyAlignment="1">
      <alignment horizontal="center" vertical="center"/>
    </xf>
    <xf numFmtId="165" fontId="16" fillId="6" borderId="1" xfId="0" applyNumberFormat="1" applyFont="1" applyFill="1" applyBorder="1" applyAlignment="1">
      <alignment horizontal="center" vertical="center"/>
    </xf>
    <xf numFmtId="165" fontId="16" fillId="6" borderId="27" xfId="0" applyNumberFormat="1" applyFont="1" applyFill="1" applyBorder="1" applyAlignment="1">
      <alignment horizontal="center" vertical="center"/>
    </xf>
    <xf numFmtId="165" fontId="12" fillId="6" borderId="22" xfId="0" applyNumberFormat="1" applyFont="1" applyFill="1" applyBorder="1" applyAlignment="1">
      <alignment horizontal="center" vertical="center" wrapText="1"/>
    </xf>
    <xf numFmtId="165" fontId="16" fillId="6" borderId="23" xfId="0" applyNumberFormat="1" applyFont="1" applyFill="1" applyBorder="1" applyAlignment="1">
      <alignment horizontal="center" vertical="center"/>
    </xf>
    <xf numFmtId="167" fontId="16" fillId="6" borderId="23" xfId="0" applyNumberFormat="1" applyFont="1" applyFill="1" applyBorder="1" applyAlignment="1">
      <alignment horizontal="center" vertical="center"/>
    </xf>
    <xf numFmtId="166" fontId="16" fillId="6" borderId="23" xfId="0" applyNumberFormat="1" applyFont="1" applyFill="1" applyBorder="1" applyAlignment="1">
      <alignment horizontal="center" vertical="center"/>
    </xf>
    <xf numFmtId="168" fontId="16" fillId="6" borderId="23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164" fontId="20" fillId="7" borderId="0" xfId="1" applyFont="1" applyFill="1" applyAlignment="1">
      <alignment horizontal="left" vertical="top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6" fillId="0" borderId="0" xfId="2" applyFont="1" applyAlignment="1">
      <alignment horizontal="center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14" fillId="0" borderId="0" xfId="1" applyFont="1" applyAlignment="1">
      <alignment horizontal="left"/>
    </xf>
    <xf numFmtId="164" fontId="14" fillId="0" borderId="12" xfId="1" applyFont="1" applyBorder="1" applyAlignment="1">
      <alignment horizontal="left" vertical="top" wrapText="1"/>
    </xf>
    <xf numFmtId="164" fontId="14" fillId="0" borderId="13" xfId="1" applyFont="1" applyBorder="1" applyAlignment="1">
      <alignment horizontal="left" vertical="top" wrapText="1"/>
    </xf>
    <xf numFmtId="164" fontId="14" fillId="0" borderId="14" xfId="1" applyFont="1" applyBorder="1" applyAlignment="1">
      <alignment horizontal="left" vertical="top" wrapText="1"/>
    </xf>
    <xf numFmtId="164" fontId="19" fillId="0" borderId="12" xfId="1" applyFont="1" applyBorder="1" applyAlignment="1">
      <alignment horizontal="left" vertical="top" wrapText="1"/>
    </xf>
    <xf numFmtId="164" fontId="19" fillId="0" borderId="13" xfId="1" applyFont="1" applyBorder="1" applyAlignment="1">
      <alignment horizontal="left" vertical="top" wrapText="1"/>
    </xf>
    <xf numFmtId="164" fontId="19" fillId="0" borderId="14" xfId="1" applyFont="1" applyBorder="1" applyAlignment="1">
      <alignment horizontal="left" vertical="top" wrapText="1"/>
    </xf>
    <xf numFmtId="164" fontId="20" fillId="0" borderId="12" xfId="1" applyFont="1" applyBorder="1" applyAlignment="1">
      <alignment horizontal="left" vertical="top" wrapText="1"/>
    </xf>
    <xf numFmtId="164" fontId="20" fillId="0" borderId="13" xfId="1" applyFont="1" applyBorder="1" applyAlignment="1">
      <alignment horizontal="left" vertical="top" wrapText="1"/>
    </xf>
    <xf numFmtId="164" fontId="20" fillId="0" borderId="14" xfId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6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8" xfId="1" applyFont="1" applyFill="1" applyBorder="1" applyAlignment="1">
      <alignment horizontal="left" vertical="center"/>
    </xf>
    <xf numFmtId="164" fontId="20" fillId="4" borderId="9" xfId="1" applyFont="1" applyFill="1" applyBorder="1" applyAlignment="1">
      <alignment horizontal="left" vertical="center"/>
    </xf>
    <xf numFmtId="164" fontId="20" fillId="4" borderId="10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16" fillId="0" borderId="0" xfId="0" applyFont="1" applyFill="1" applyAlignment="1">
      <alignment horizontal="justify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Alignment="1">
      <alignment horizontal="justify" vertical="center" wrapText="1"/>
    </xf>
    <xf numFmtId="164" fontId="24" fillId="0" borderId="2" xfId="1" applyNumberFormat="1" applyFont="1" applyFill="1" applyBorder="1" applyAlignment="1">
      <alignment horizontal="left" vertical="center" wrapText="1"/>
    </xf>
    <xf numFmtId="164" fontId="24" fillId="0" borderId="3" xfId="1" applyNumberFormat="1" applyFont="1" applyFill="1" applyBorder="1" applyAlignment="1">
      <alignment horizontal="left" vertical="center" wrapText="1"/>
    </xf>
    <xf numFmtId="164" fontId="24" fillId="0" borderId="4" xfId="1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justify" vertical="center"/>
    </xf>
    <xf numFmtId="0" fontId="16" fillId="0" borderId="0" xfId="0" applyFont="1" applyAlignment="1">
      <alignment horizontal="justify" vertical="center" wrapText="1"/>
    </xf>
    <xf numFmtId="0" fontId="16" fillId="0" borderId="0" xfId="0" applyFont="1" applyAlignment="1">
      <alignment horizontal="center" vertical="center"/>
    </xf>
    <xf numFmtId="0" fontId="16" fillId="6" borderId="0" xfId="0" applyFont="1" applyFill="1" applyAlignment="1">
      <alignment horizontal="left" vertical="center" wrapText="1"/>
    </xf>
    <xf numFmtId="0" fontId="14" fillId="6" borderId="0" xfId="0" applyFont="1" applyFill="1" applyAlignment="1">
      <alignment horizontal="left" vertical="center" wrapText="1"/>
    </xf>
    <xf numFmtId="0" fontId="24" fillId="6" borderId="21" xfId="0" applyFont="1" applyFill="1" applyBorder="1" applyAlignment="1">
      <alignment horizontal="left" vertical="center" wrapText="1"/>
    </xf>
    <xf numFmtId="0" fontId="24" fillId="6" borderId="3" xfId="0" applyFont="1" applyFill="1" applyBorder="1" applyAlignment="1">
      <alignment horizontal="left" vertical="center" wrapText="1"/>
    </xf>
    <xf numFmtId="0" fontId="24" fillId="6" borderId="4" xfId="0" applyFont="1" applyFill="1" applyBorder="1" applyAlignment="1">
      <alignment horizontal="left" vertical="center" wrapText="1"/>
    </xf>
    <xf numFmtId="0" fontId="24" fillId="0" borderId="24" xfId="0" applyFont="1" applyBorder="1" applyAlignment="1">
      <alignment horizontal="left" vertical="center" wrapText="1"/>
    </xf>
    <xf numFmtId="0" fontId="24" fillId="0" borderId="25" xfId="0" applyFont="1" applyBorder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8"/>
  <sheetViews>
    <sheetView view="pageBreakPreview" topLeftCell="A4" zoomScaleSheetLayoutView="100" workbookViewId="0">
      <selection activeCell="C61" sqref="C61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3" t="s">
        <v>98</v>
      </c>
      <c r="B1" s="163"/>
      <c r="C1" s="163"/>
      <c r="D1" s="163"/>
      <c r="E1" s="163"/>
      <c r="I1" s="3"/>
    </row>
    <row r="2" spans="1:9" ht="29.25" customHeight="1" x14ac:dyDescent="0.2">
      <c r="A2" s="162" t="s">
        <v>99</v>
      </c>
      <c r="B2" s="162"/>
      <c r="C2" s="162"/>
      <c r="D2" s="162"/>
      <c r="E2" s="162"/>
      <c r="I2" s="3"/>
    </row>
    <row r="3" spans="1:9" ht="14.25" x14ac:dyDescent="0.2">
      <c r="A3" s="19" t="s">
        <v>6</v>
      </c>
      <c r="B3" s="20"/>
      <c r="C3" s="20"/>
      <c r="D3" s="164" t="s">
        <v>7</v>
      </c>
      <c r="E3" s="164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ht="14.25" x14ac:dyDescent="0.2">
      <c r="A6" s="36" t="s">
        <v>8</v>
      </c>
      <c r="B6" s="37"/>
      <c r="C6" s="37"/>
      <c r="D6" s="37"/>
      <c r="E6" s="38"/>
      <c r="F6" s="3"/>
    </row>
    <row r="7" spans="1:9" ht="15" x14ac:dyDescent="0.2">
      <c r="A7" s="32" t="s">
        <v>57</v>
      </c>
      <c r="B7" s="33" t="s">
        <v>22</v>
      </c>
      <c r="C7" s="33" t="s">
        <v>11</v>
      </c>
      <c r="D7" s="33">
        <f>E7</f>
        <v>1814.39</v>
      </c>
      <c r="E7" s="25">
        <v>1814.39</v>
      </c>
      <c r="G7" s="17"/>
    </row>
    <row r="8" spans="1:9" ht="14.25" x14ac:dyDescent="0.2">
      <c r="A8" s="36" t="s">
        <v>38</v>
      </c>
      <c r="B8" s="37"/>
      <c r="C8" s="37"/>
      <c r="D8" s="37"/>
      <c r="E8" s="38"/>
      <c r="G8" s="17"/>
    </row>
    <row r="9" spans="1:9" ht="15" x14ac:dyDescent="0.2">
      <c r="A9" s="32" t="s">
        <v>58</v>
      </c>
      <c r="B9" s="33">
        <v>1000</v>
      </c>
      <c r="C9" s="33" t="s">
        <v>12</v>
      </c>
      <c r="D9" s="33">
        <f>E9/B9</f>
        <v>3.95</v>
      </c>
      <c r="E9" s="25">
        <v>3950</v>
      </c>
      <c r="G9" s="17"/>
    </row>
    <row r="10" spans="1:9" ht="14.25" x14ac:dyDescent="0.2">
      <c r="A10" s="39" t="s">
        <v>56</v>
      </c>
      <c r="B10" s="40"/>
      <c r="C10" s="40"/>
      <c r="D10" s="40"/>
      <c r="E10" s="41"/>
      <c r="G10" s="17"/>
    </row>
    <row r="11" spans="1:9" ht="30" x14ac:dyDescent="0.2">
      <c r="A11" s="32" t="s">
        <v>59</v>
      </c>
      <c r="B11" s="33" t="s">
        <v>22</v>
      </c>
      <c r="C11" s="33" t="s">
        <v>11</v>
      </c>
      <c r="D11" s="33">
        <f>E11</f>
        <v>31420.799999999999</v>
      </c>
      <c r="E11" s="25">
        <v>31420.799999999999</v>
      </c>
      <c r="G11" s="17"/>
    </row>
    <row r="12" spans="1:9" ht="14.25" x14ac:dyDescent="0.2">
      <c r="A12" s="39" t="s">
        <v>39</v>
      </c>
      <c r="B12" s="40"/>
      <c r="C12" s="40"/>
      <c r="D12" s="40"/>
      <c r="E12" s="41"/>
      <c r="G12" s="17"/>
    </row>
    <row r="13" spans="1:9" ht="30" x14ac:dyDescent="0.2">
      <c r="A13" s="32" t="s">
        <v>60</v>
      </c>
      <c r="B13" s="33" t="s">
        <v>24</v>
      </c>
      <c r="C13" s="33" t="s">
        <v>11</v>
      </c>
      <c r="D13" s="33">
        <f>E13</f>
        <v>4244.76</v>
      </c>
      <c r="E13" s="25">
        <v>4244.76</v>
      </c>
      <c r="G13" s="17"/>
    </row>
    <row r="14" spans="1:9" ht="14.25" x14ac:dyDescent="0.2">
      <c r="A14" s="39" t="s">
        <v>40</v>
      </c>
      <c r="B14" s="40"/>
      <c r="C14" s="40"/>
      <c r="D14" s="40"/>
      <c r="E14" s="41"/>
      <c r="G14" s="17"/>
    </row>
    <row r="15" spans="1:9" ht="15" x14ac:dyDescent="0.2">
      <c r="A15" s="32" t="s">
        <v>61</v>
      </c>
      <c r="B15" s="33">
        <v>1</v>
      </c>
      <c r="C15" s="33" t="s">
        <v>14</v>
      </c>
      <c r="D15" s="33">
        <f t="shared" ref="D15:D28" si="0">E15/B15</f>
        <v>796.94</v>
      </c>
      <c r="E15" s="25">
        <v>796.94</v>
      </c>
      <c r="G15" s="17"/>
    </row>
    <row r="16" spans="1:9" ht="15" x14ac:dyDescent="0.2">
      <c r="A16" s="32" t="s">
        <v>62</v>
      </c>
      <c r="B16" s="33">
        <v>7.0000000000000007E-2</v>
      </c>
      <c r="C16" s="33" t="s">
        <v>15</v>
      </c>
      <c r="D16" s="33">
        <f t="shared" si="0"/>
        <v>3731</v>
      </c>
      <c r="E16" s="25">
        <v>261.17</v>
      </c>
      <c r="G16" s="17"/>
    </row>
    <row r="17" spans="1:7" ht="30" x14ac:dyDescent="0.2">
      <c r="A17" s="32" t="s">
        <v>87</v>
      </c>
      <c r="B17" s="33">
        <v>0.27</v>
      </c>
      <c r="C17" s="33" t="s">
        <v>16</v>
      </c>
      <c r="D17" s="33">
        <f t="shared" si="0"/>
        <v>1551.8518518518517</v>
      </c>
      <c r="E17" s="25">
        <v>419</v>
      </c>
      <c r="G17" s="17"/>
    </row>
    <row r="18" spans="1:7" ht="15" x14ac:dyDescent="0.2">
      <c r="A18" s="32" t="s">
        <v>63</v>
      </c>
      <c r="B18" s="33">
        <v>0.01</v>
      </c>
      <c r="C18" s="33" t="s">
        <v>17</v>
      </c>
      <c r="D18" s="33">
        <f t="shared" si="0"/>
        <v>23269</v>
      </c>
      <c r="E18" s="25">
        <v>232.69</v>
      </c>
      <c r="G18" s="17"/>
    </row>
    <row r="19" spans="1:7" ht="30" x14ac:dyDescent="0.2">
      <c r="A19" s="32" t="s">
        <v>64</v>
      </c>
      <c r="B19" s="33">
        <v>0.75</v>
      </c>
      <c r="C19" s="33" t="s">
        <v>16</v>
      </c>
      <c r="D19" s="33">
        <f t="shared" si="0"/>
        <v>1559.08</v>
      </c>
      <c r="E19" s="25">
        <v>1169.31</v>
      </c>
      <c r="G19" s="17"/>
    </row>
    <row r="20" spans="1:7" ht="15" x14ac:dyDescent="0.2">
      <c r="A20" s="32" t="s">
        <v>65</v>
      </c>
      <c r="B20" s="33">
        <v>0.02</v>
      </c>
      <c r="C20" s="33" t="s">
        <v>18</v>
      </c>
      <c r="D20" s="33">
        <f t="shared" si="0"/>
        <v>21940.5</v>
      </c>
      <c r="E20" s="25">
        <v>438.81</v>
      </c>
      <c r="G20" s="17"/>
    </row>
    <row r="21" spans="1:7" ht="30" x14ac:dyDescent="0.2">
      <c r="A21" s="32" t="s">
        <v>66</v>
      </c>
      <c r="B21" s="33">
        <v>1</v>
      </c>
      <c r="C21" s="33" t="s">
        <v>14</v>
      </c>
      <c r="D21" s="33">
        <f t="shared" si="0"/>
        <v>384.58</v>
      </c>
      <c r="E21" s="25">
        <v>384.58</v>
      </c>
      <c r="G21" s="17"/>
    </row>
    <row r="22" spans="1:7" ht="30" x14ac:dyDescent="0.2">
      <c r="A22" s="32" t="s">
        <v>67</v>
      </c>
      <c r="B22" s="33">
        <v>6</v>
      </c>
      <c r="C22" s="33" t="s">
        <v>19</v>
      </c>
      <c r="D22" s="33">
        <f t="shared" si="0"/>
        <v>172.46166666666667</v>
      </c>
      <c r="E22" s="25">
        <v>1034.77</v>
      </c>
      <c r="G22" s="17"/>
    </row>
    <row r="23" spans="1:7" ht="15" x14ac:dyDescent="0.2">
      <c r="A23" s="32" t="s">
        <v>68</v>
      </c>
      <c r="B23" s="33">
        <v>1</v>
      </c>
      <c r="C23" s="33" t="s">
        <v>13</v>
      </c>
      <c r="D23" s="33">
        <f t="shared" si="0"/>
        <v>2918.24</v>
      </c>
      <c r="E23" s="25">
        <v>2918.24</v>
      </c>
      <c r="G23" s="17"/>
    </row>
    <row r="24" spans="1:7" ht="15" x14ac:dyDescent="0.2">
      <c r="A24" s="32" t="s">
        <v>82</v>
      </c>
      <c r="B24" s="33">
        <v>6423</v>
      </c>
      <c r="C24" s="33" t="s">
        <v>83</v>
      </c>
      <c r="D24" s="33">
        <f t="shared" si="0"/>
        <v>1.3102459909699515</v>
      </c>
      <c r="E24" s="25">
        <v>8415.7099999999991</v>
      </c>
      <c r="G24" s="17"/>
    </row>
    <row r="25" spans="1:7" ht="30" x14ac:dyDescent="0.2">
      <c r="A25" s="32" t="s">
        <v>69</v>
      </c>
      <c r="B25" s="33">
        <v>1</v>
      </c>
      <c r="C25" s="33" t="s">
        <v>20</v>
      </c>
      <c r="D25" s="33">
        <f t="shared" si="0"/>
        <v>438.91</v>
      </c>
      <c r="E25" s="25">
        <v>438.91</v>
      </c>
      <c r="G25" s="17"/>
    </row>
    <row r="26" spans="1:7" ht="30" x14ac:dyDescent="0.2">
      <c r="A26" s="32" t="s">
        <v>100</v>
      </c>
      <c r="B26" s="33">
        <v>2</v>
      </c>
      <c r="C26" s="33" t="s">
        <v>101</v>
      </c>
      <c r="D26" s="33">
        <f t="shared" si="0"/>
        <v>232.83</v>
      </c>
      <c r="E26" s="25">
        <v>465.66</v>
      </c>
      <c r="G26" s="17"/>
    </row>
    <row r="27" spans="1:7" ht="15" x14ac:dyDescent="0.2">
      <c r="A27" s="32" t="s">
        <v>70</v>
      </c>
      <c r="B27" s="33">
        <v>31</v>
      </c>
      <c r="C27" s="33" t="s">
        <v>20</v>
      </c>
      <c r="D27" s="33">
        <f t="shared" si="0"/>
        <v>228.35838709677418</v>
      </c>
      <c r="E27" s="25">
        <v>7079.11</v>
      </c>
      <c r="G27" s="17"/>
    </row>
    <row r="28" spans="1:7" ht="45" x14ac:dyDescent="0.2">
      <c r="A28" s="32" t="s">
        <v>102</v>
      </c>
      <c r="B28" s="33">
        <v>1</v>
      </c>
      <c r="C28" s="33" t="s">
        <v>103</v>
      </c>
      <c r="D28" s="33">
        <f t="shared" si="0"/>
        <v>62.33</v>
      </c>
      <c r="E28" s="25">
        <v>62.33</v>
      </c>
      <c r="G28" s="17"/>
    </row>
    <row r="29" spans="1:7" ht="14.25" x14ac:dyDescent="0.2">
      <c r="A29" s="39" t="s">
        <v>41</v>
      </c>
      <c r="B29" s="40"/>
      <c r="C29" s="40"/>
      <c r="D29" s="40"/>
      <c r="E29" s="41"/>
      <c r="G29" s="17"/>
    </row>
    <row r="30" spans="1:7" ht="15" x14ac:dyDescent="0.2">
      <c r="A30" s="32" t="s">
        <v>104</v>
      </c>
      <c r="B30" s="33">
        <v>0.128</v>
      </c>
      <c r="C30" s="33" t="s">
        <v>89</v>
      </c>
      <c r="D30" s="33">
        <f t="shared" ref="D30:D33" si="1">E30/B30</f>
        <v>1957.734375</v>
      </c>
      <c r="E30" s="25">
        <v>250.59</v>
      </c>
      <c r="G30" s="17"/>
    </row>
    <row r="31" spans="1:7" ht="30" x14ac:dyDescent="0.2">
      <c r="A31" s="32" t="s">
        <v>71</v>
      </c>
      <c r="B31" s="33">
        <v>0.79600000000000004</v>
      </c>
      <c r="C31" s="33" t="s">
        <v>16</v>
      </c>
      <c r="D31" s="33">
        <f t="shared" si="1"/>
        <v>1641.6708542713566</v>
      </c>
      <c r="E31" s="25">
        <v>1306.77</v>
      </c>
      <c r="G31" s="17"/>
    </row>
    <row r="32" spans="1:7" ht="30" x14ac:dyDescent="0.2">
      <c r="A32" s="32" t="s">
        <v>64</v>
      </c>
      <c r="B32" s="33">
        <v>0.79</v>
      </c>
      <c r="C32" s="33" t="s">
        <v>16</v>
      </c>
      <c r="D32" s="33">
        <f t="shared" si="1"/>
        <v>1613.4556962025317</v>
      </c>
      <c r="E32" s="25">
        <v>1274.6300000000001</v>
      </c>
      <c r="G32" s="17"/>
    </row>
    <row r="33" spans="1:7" ht="30" x14ac:dyDescent="0.2">
      <c r="A33" s="32" t="s">
        <v>105</v>
      </c>
      <c r="B33" s="33">
        <v>0.2</v>
      </c>
      <c r="C33" s="33" t="s">
        <v>16</v>
      </c>
      <c r="D33" s="33">
        <f t="shared" si="1"/>
        <v>1730.6999999999998</v>
      </c>
      <c r="E33" s="25">
        <v>346.14</v>
      </c>
      <c r="G33" s="17"/>
    </row>
    <row r="34" spans="1:7" ht="14.25" x14ac:dyDescent="0.2">
      <c r="A34" s="39" t="s">
        <v>42</v>
      </c>
      <c r="B34" s="40"/>
      <c r="C34" s="40"/>
      <c r="D34" s="40"/>
      <c r="E34" s="41"/>
      <c r="G34" s="17"/>
    </row>
    <row r="35" spans="1:7" ht="15" x14ac:dyDescent="0.2">
      <c r="A35" s="32" t="s">
        <v>72</v>
      </c>
      <c r="B35" s="33" t="s">
        <v>23</v>
      </c>
      <c r="C35" s="33" t="s">
        <v>11</v>
      </c>
      <c r="D35" s="33">
        <f>E35</f>
        <v>1036.1199999999999</v>
      </c>
      <c r="E35" s="25">
        <v>1036.1199999999999</v>
      </c>
      <c r="G35" s="17"/>
    </row>
    <row r="36" spans="1:7" ht="14.25" x14ac:dyDescent="0.2">
      <c r="A36" s="39" t="s">
        <v>43</v>
      </c>
      <c r="B36" s="40"/>
      <c r="C36" s="40"/>
      <c r="D36" s="40"/>
      <c r="E36" s="41"/>
      <c r="G36" s="17"/>
    </row>
    <row r="37" spans="1:7" ht="30" x14ac:dyDescent="0.2">
      <c r="A37" s="32" t="s">
        <v>88</v>
      </c>
      <c r="B37" s="33">
        <v>5.2999999999999999E-2</v>
      </c>
      <c r="C37" s="33" t="s">
        <v>84</v>
      </c>
      <c r="D37" s="33">
        <f t="shared" ref="D37:D38" si="2">E37/B37</f>
        <v>18629.622641509435</v>
      </c>
      <c r="E37" s="25">
        <v>987.37</v>
      </c>
      <c r="G37" s="17"/>
    </row>
    <row r="38" spans="1:7" ht="15" x14ac:dyDescent="0.2">
      <c r="A38" s="32" t="s">
        <v>73</v>
      </c>
      <c r="B38" s="33">
        <v>2</v>
      </c>
      <c r="C38" s="33" t="s">
        <v>13</v>
      </c>
      <c r="D38" s="33">
        <f t="shared" si="2"/>
        <v>936.9</v>
      </c>
      <c r="E38" s="25">
        <v>1873.8</v>
      </c>
      <c r="G38" s="17"/>
    </row>
    <row r="39" spans="1:7" ht="14.25" x14ac:dyDescent="0.2">
      <c r="A39" s="39" t="s">
        <v>44</v>
      </c>
      <c r="B39" s="40"/>
      <c r="C39" s="40"/>
      <c r="D39" s="40"/>
      <c r="E39" s="41"/>
      <c r="G39" s="17"/>
    </row>
    <row r="40" spans="1:7" ht="30" x14ac:dyDescent="0.2">
      <c r="A40" s="32" t="s">
        <v>106</v>
      </c>
      <c r="B40" s="33">
        <v>1.2E-2</v>
      </c>
      <c r="C40" s="33" t="s">
        <v>107</v>
      </c>
      <c r="D40" s="33">
        <f t="shared" ref="D40:D50" si="3">E40/B40</f>
        <v>13797.5</v>
      </c>
      <c r="E40" s="25">
        <v>165.57</v>
      </c>
      <c r="G40" s="17"/>
    </row>
    <row r="41" spans="1:7" ht="30" x14ac:dyDescent="0.2">
      <c r="A41" s="32" t="s">
        <v>108</v>
      </c>
      <c r="B41" s="33">
        <v>3.5999999999999997E-2</v>
      </c>
      <c r="C41" s="33" t="s">
        <v>15</v>
      </c>
      <c r="D41" s="33">
        <f t="shared" si="3"/>
        <v>45633.333333333336</v>
      </c>
      <c r="E41" s="25">
        <v>1642.8</v>
      </c>
      <c r="G41" s="17"/>
    </row>
    <row r="42" spans="1:7" ht="15" x14ac:dyDescent="0.2">
      <c r="A42" s="32" t="s">
        <v>109</v>
      </c>
      <c r="B42" s="33">
        <v>2.5000000000000001E-2</v>
      </c>
      <c r="C42" s="33" t="s">
        <v>15</v>
      </c>
      <c r="D42" s="33">
        <f t="shared" si="3"/>
        <v>46344.399999999994</v>
      </c>
      <c r="E42" s="25">
        <v>1158.6099999999999</v>
      </c>
      <c r="G42" s="17"/>
    </row>
    <row r="43" spans="1:7" ht="30" x14ac:dyDescent="0.2">
      <c r="A43" s="32" t="s">
        <v>110</v>
      </c>
      <c r="B43" s="33">
        <v>0.02</v>
      </c>
      <c r="C43" s="33" t="s">
        <v>18</v>
      </c>
      <c r="D43" s="33">
        <f t="shared" si="3"/>
        <v>16141</v>
      </c>
      <c r="E43" s="25">
        <v>322.82</v>
      </c>
      <c r="G43" s="17"/>
    </row>
    <row r="44" spans="1:7" ht="30" x14ac:dyDescent="0.2">
      <c r="A44" s="32" t="s">
        <v>74</v>
      </c>
      <c r="B44" s="33">
        <v>0.08</v>
      </c>
      <c r="C44" s="33" t="s">
        <v>18</v>
      </c>
      <c r="D44" s="33">
        <f t="shared" si="3"/>
        <v>5126.375</v>
      </c>
      <c r="E44" s="25">
        <v>410.11</v>
      </c>
      <c r="G44" s="17"/>
    </row>
    <row r="45" spans="1:7" ht="30" x14ac:dyDescent="0.2">
      <c r="A45" s="32" t="s">
        <v>90</v>
      </c>
      <c r="B45" s="33">
        <v>1.28</v>
      </c>
      <c r="C45" s="33" t="s">
        <v>12</v>
      </c>
      <c r="D45" s="33">
        <f t="shared" si="3"/>
        <v>322.1796875</v>
      </c>
      <c r="E45" s="25">
        <v>412.39</v>
      </c>
      <c r="G45" s="17"/>
    </row>
    <row r="46" spans="1:7" ht="15" x14ac:dyDescent="0.2">
      <c r="A46" s="32" t="s">
        <v>111</v>
      </c>
      <c r="B46" s="33">
        <v>0.03</v>
      </c>
      <c r="C46" s="33" t="s">
        <v>112</v>
      </c>
      <c r="D46" s="33">
        <f t="shared" si="3"/>
        <v>16965.666666666668</v>
      </c>
      <c r="E46" s="25">
        <v>508.97</v>
      </c>
      <c r="G46" s="17"/>
    </row>
    <row r="47" spans="1:7" ht="15" x14ac:dyDescent="0.2">
      <c r="A47" s="32" t="s">
        <v>113</v>
      </c>
      <c r="B47" s="33" t="s">
        <v>23</v>
      </c>
      <c r="C47" s="33" t="s">
        <v>114</v>
      </c>
      <c r="D47" s="33">
        <f>E47</f>
        <v>22584.68</v>
      </c>
      <c r="E47" s="25">
        <v>22584.68</v>
      </c>
      <c r="G47" s="17"/>
    </row>
    <row r="48" spans="1:7" ht="30" x14ac:dyDescent="0.2">
      <c r="A48" s="32" t="s">
        <v>115</v>
      </c>
      <c r="B48" s="33">
        <v>1.5</v>
      </c>
      <c r="C48" s="33" t="s">
        <v>12</v>
      </c>
      <c r="D48" s="33">
        <f t="shared" si="3"/>
        <v>420.17333333333335</v>
      </c>
      <c r="E48" s="25">
        <v>630.26</v>
      </c>
      <c r="G48" s="17"/>
    </row>
    <row r="49" spans="1:7" ht="15" x14ac:dyDescent="0.2">
      <c r="A49" s="32" t="s">
        <v>116</v>
      </c>
      <c r="B49" s="33">
        <v>0.02</v>
      </c>
      <c r="C49" s="33" t="s">
        <v>18</v>
      </c>
      <c r="D49" s="33">
        <f t="shared" si="3"/>
        <v>30695.499999999996</v>
      </c>
      <c r="E49" s="25">
        <v>613.91</v>
      </c>
      <c r="G49" s="17"/>
    </row>
    <row r="50" spans="1:7" ht="30" x14ac:dyDescent="0.2">
      <c r="A50" s="32" t="s">
        <v>117</v>
      </c>
      <c r="B50" s="33">
        <v>0.02</v>
      </c>
      <c r="C50" s="33" t="s">
        <v>15</v>
      </c>
      <c r="D50" s="33">
        <f t="shared" si="3"/>
        <v>15579.499999999998</v>
      </c>
      <c r="E50" s="25">
        <v>311.58999999999997</v>
      </c>
      <c r="G50" s="17"/>
    </row>
    <row r="51" spans="1:7" ht="14.25" x14ac:dyDescent="0.2">
      <c r="A51" s="39" t="s">
        <v>45</v>
      </c>
      <c r="B51" s="40"/>
      <c r="C51" s="40"/>
      <c r="D51" s="40"/>
      <c r="E51" s="41"/>
      <c r="G51" s="17"/>
    </row>
    <row r="52" spans="1:7" ht="15" x14ac:dyDescent="0.2">
      <c r="A52" s="32" t="s">
        <v>75</v>
      </c>
      <c r="B52" s="33" t="s">
        <v>23</v>
      </c>
      <c r="C52" s="33" t="s">
        <v>11</v>
      </c>
      <c r="D52" s="33">
        <f>E52</f>
        <v>2391.67</v>
      </c>
      <c r="E52" s="25">
        <v>2391.67</v>
      </c>
      <c r="G52" s="17"/>
    </row>
    <row r="53" spans="1:7" ht="14.25" x14ac:dyDescent="0.2">
      <c r="A53" s="39" t="s">
        <v>81</v>
      </c>
      <c r="B53" s="40"/>
      <c r="C53" s="40"/>
      <c r="D53" s="40"/>
      <c r="E53" s="41"/>
      <c r="G53" s="17"/>
    </row>
    <row r="54" spans="1:7" ht="15" x14ac:dyDescent="0.2">
      <c r="A54" s="32" t="s">
        <v>85</v>
      </c>
      <c r="B54" s="33" t="s">
        <v>86</v>
      </c>
      <c r="C54" s="33" t="s">
        <v>12</v>
      </c>
      <c r="D54" s="33">
        <f>E54</f>
        <v>17176.68</v>
      </c>
      <c r="E54" s="25">
        <v>17176.68</v>
      </c>
      <c r="G54" s="17"/>
    </row>
    <row r="55" spans="1:7" ht="14.25" x14ac:dyDescent="0.2">
      <c r="A55" s="39" t="s">
        <v>9</v>
      </c>
      <c r="B55" s="40"/>
      <c r="C55" s="40"/>
      <c r="D55" s="40"/>
      <c r="E55" s="41"/>
      <c r="G55" s="17"/>
    </row>
    <row r="56" spans="1:7" ht="15" x14ac:dyDescent="0.2">
      <c r="A56" s="32" t="s">
        <v>76</v>
      </c>
      <c r="B56" s="33" t="s">
        <v>86</v>
      </c>
      <c r="C56" s="33" t="s">
        <v>12</v>
      </c>
      <c r="D56" s="33">
        <f>E56</f>
        <v>52002.720000000001</v>
      </c>
      <c r="E56" s="25">
        <v>52002.720000000001</v>
      </c>
      <c r="G56" s="17"/>
    </row>
    <row r="57" spans="1:7" ht="14.25" x14ac:dyDescent="0.2">
      <c r="A57" s="39" t="s">
        <v>97</v>
      </c>
      <c r="B57" s="40"/>
      <c r="C57" s="40"/>
      <c r="D57" s="40"/>
      <c r="E57" s="41"/>
      <c r="G57" s="17"/>
    </row>
    <row r="58" spans="1:7" ht="15" x14ac:dyDescent="0.2">
      <c r="A58" s="32" t="s">
        <v>118</v>
      </c>
      <c r="B58" s="33">
        <v>179.2</v>
      </c>
      <c r="C58" s="33" t="s">
        <v>12</v>
      </c>
      <c r="D58" s="33">
        <f>E58/B58</f>
        <v>7.05</v>
      </c>
      <c r="E58" s="25">
        <v>1263.3599999999999</v>
      </c>
      <c r="G58" s="17"/>
    </row>
    <row r="59" spans="1:7" ht="15" x14ac:dyDescent="0.2">
      <c r="A59" s="32" t="s">
        <v>119</v>
      </c>
      <c r="B59" s="33">
        <v>508.9</v>
      </c>
      <c r="C59" s="33" t="s">
        <v>12</v>
      </c>
      <c r="D59" s="33">
        <f>E59/B59</f>
        <v>1.3599921399096091</v>
      </c>
      <c r="E59" s="25">
        <v>692.1</v>
      </c>
      <c r="G59" s="17"/>
    </row>
    <row r="60" spans="1:7" ht="14.25" x14ac:dyDescent="0.2">
      <c r="A60" s="39" t="s">
        <v>10</v>
      </c>
      <c r="B60" s="40"/>
      <c r="C60" s="40"/>
      <c r="D60" s="40"/>
      <c r="E60" s="41"/>
      <c r="G60" s="17"/>
    </row>
    <row r="61" spans="1:7" ht="15" x14ac:dyDescent="0.2">
      <c r="A61" s="32" t="s">
        <v>77</v>
      </c>
      <c r="B61" s="33" t="s">
        <v>22</v>
      </c>
      <c r="C61" s="33" t="s">
        <v>11</v>
      </c>
      <c r="D61" s="33">
        <f>E61</f>
        <v>19705.3</v>
      </c>
      <c r="E61" s="25">
        <v>19705.3</v>
      </c>
      <c r="G61" s="17"/>
    </row>
    <row r="62" spans="1:7" ht="14.25" x14ac:dyDescent="0.2">
      <c r="A62" s="22" t="s">
        <v>25</v>
      </c>
      <c r="B62" s="23"/>
      <c r="C62" s="22"/>
      <c r="D62" s="23"/>
      <c r="E62" s="24">
        <v>194616.15</v>
      </c>
    </row>
    <row r="64" spans="1:7" ht="15" x14ac:dyDescent="0.2">
      <c r="A64" s="165" t="s">
        <v>31</v>
      </c>
      <c r="B64" s="165"/>
      <c r="C64" s="165"/>
      <c r="D64" s="165"/>
      <c r="E64" s="165"/>
    </row>
    <row r="65" spans="1:5" ht="15" x14ac:dyDescent="0.2">
      <c r="A65" s="165" t="s">
        <v>120</v>
      </c>
      <c r="B65" s="165"/>
      <c r="C65" s="165"/>
      <c r="D65" s="165"/>
      <c r="E65" s="165"/>
    </row>
    <row r="66" spans="1:5" ht="15" x14ac:dyDescent="0.2">
      <c r="A66" s="165" t="s">
        <v>32</v>
      </c>
      <c r="B66" s="165"/>
      <c r="C66" s="165"/>
      <c r="D66" s="165"/>
      <c r="E66" s="165"/>
    </row>
    <row r="67" spans="1:5" ht="15" x14ac:dyDescent="0.2">
      <c r="A67" s="165" t="s">
        <v>33</v>
      </c>
      <c r="B67" s="165"/>
      <c r="C67" s="165"/>
      <c r="D67" s="165"/>
      <c r="E67" s="165"/>
    </row>
    <row r="68" spans="1:5" ht="15" customHeight="1" x14ac:dyDescent="0.2">
      <c r="A68" s="168" t="s">
        <v>78</v>
      </c>
      <c r="B68" s="168"/>
      <c r="C68" s="168"/>
      <c r="D68" s="168"/>
      <c r="E68" s="168"/>
    </row>
    <row r="69" spans="1:5" ht="15" x14ac:dyDescent="0.2">
      <c r="A69" s="168" t="s">
        <v>79</v>
      </c>
      <c r="B69" s="168"/>
      <c r="C69" s="168"/>
      <c r="D69" s="168"/>
      <c r="E69" s="168"/>
    </row>
    <row r="70" spans="1:5" ht="15" x14ac:dyDescent="0.2">
      <c r="A70" s="31"/>
      <c r="B70" s="31"/>
      <c r="C70" s="31"/>
      <c r="D70" s="31"/>
      <c r="E70" s="31"/>
    </row>
    <row r="71" spans="1:5" ht="15" x14ac:dyDescent="0.25">
      <c r="A71" s="5" t="s">
        <v>26</v>
      </c>
      <c r="B71" s="2"/>
      <c r="C71" s="2"/>
      <c r="D71" s="2"/>
      <c r="E71" s="2"/>
    </row>
    <row r="72" spans="1:5" ht="15" x14ac:dyDescent="0.25">
      <c r="A72" s="5"/>
      <c r="B72" s="2"/>
      <c r="C72" s="2"/>
      <c r="D72" s="2"/>
      <c r="E72" s="2"/>
    </row>
    <row r="73" spans="1:5" ht="15" x14ac:dyDescent="0.2">
      <c r="A73" s="169" t="s">
        <v>52</v>
      </c>
      <c r="B73" s="169"/>
      <c r="C73" s="167" t="s">
        <v>30</v>
      </c>
      <c r="D73" s="167"/>
      <c r="E73" s="4"/>
    </row>
    <row r="74" spans="1:5" ht="15" x14ac:dyDescent="0.25">
      <c r="A74" s="167" t="s">
        <v>53</v>
      </c>
      <c r="B74" s="167"/>
      <c r="C74" s="166" t="s">
        <v>27</v>
      </c>
      <c r="D74" s="166"/>
      <c r="E74" s="2"/>
    </row>
    <row r="75" spans="1:5" ht="15" x14ac:dyDescent="0.25">
      <c r="A75" s="5"/>
      <c r="B75" s="2"/>
      <c r="C75" s="2"/>
      <c r="D75" s="2"/>
      <c r="E75" s="2"/>
    </row>
    <row r="76" spans="1:5" ht="15" x14ac:dyDescent="0.25">
      <c r="A76" s="169" t="s">
        <v>29</v>
      </c>
      <c r="B76" s="169"/>
      <c r="C76" s="167" t="s">
        <v>30</v>
      </c>
      <c r="D76" s="167"/>
      <c r="E76" s="2"/>
    </row>
    <row r="77" spans="1:5" ht="15" x14ac:dyDescent="0.25">
      <c r="A77" s="12" t="s">
        <v>28</v>
      </c>
      <c r="B77" s="4"/>
      <c r="C77" s="166" t="s">
        <v>27</v>
      </c>
      <c r="D77" s="166"/>
      <c r="E77" s="2"/>
    </row>
    <row r="78" spans="1:5" ht="15" x14ac:dyDescent="0.25">
      <c r="A78" s="2"/>
      <c r="B78" s="2"/>
      <c r="C78" s="2"/>
      <c r="D78" s="2"/>
      <c r="E78" s="2"/>
    </row>
  </sheetData>
  <mergeCells count="16">
    <mergeCell ref="A2:E2"/>
    <mergeCell ref="A1:E1"/>
    <mergeCell ref="D3:E3"/>
    <mergeCell ref="A64:E64"/>
    <mergeCell ref="C77:D77"/>
    <mergeCell ref="C74:D74"/>
    <mergeCell ref="C73:D73"/>
    <mergeCell ref="C76:D76"/>
    <mergeCell ref="A65:E65"/>
    <mergeCell ref="A66:E66"/>
    <mergeCell ref="A67:E67"/>
    <mergeCell ref="A69:E69"/>
    <mergeCell ref="A74:B74"/>
    <mergeCell ref="A68:E68"/>
    <mergeCell ref="A73:B73"/>
    <mergeCell ref="A76:B7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view="pageBreakPreview" zoomScale="90" zoomScaleSheetLayoutView="90" workbookViewId="0">
      <selection activeCell="A13" sqref="A13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140625" style="2" bestFit="1" customWidth="1"/>
    <col min="5" max="16384" width="9.140625" style="2"/>
  </cols>
  <sheetData>
    <row r="1" spans="1:4" ht="20.25" x14ac:dyDescent="0.3">
      <c r="A1" s="170" t="s">
        <v>91</v>
      </c>
      <c r="B1" s="170"/>
      <c r="C1" s="170"/>
      <c r="D1" s="170"/>
    </row>
    <row r="2" spans="1:4" x14ac:dyDescent="0.25">
      <c r="A2" s="6"/>
      <c r="B2" s="6"/>
      <c r="C2" s="6"/>
      <c r="D2" s="6"/>
    </row>
    <row r="3" spans="1:4" x14ac:dyDescent="0.25">
      <c r="A3" s="7" t="s">
        <v>51</v>
      </c>
      <c r="B3" s="8"/>
      <c r="C3" s="175"/>
      <c r="D3" s="175"/>
    </row>
    <row r="4" spans="1:4" x14ac:dyDescent="0.25">
      <c r="A4" s="7"/>
      <c r="B4" s="8"/>
      <c r="C4" s="11"/>
      <c r="D4" s="11"/>
    </row>
    <row r="5" spans="1:4" x14ac:dyDescent="0.25">
      <c r="A5" s="26" t="s">
        <v>34</v>
      </c>
      <c r="B5" s="26" t="s">
        <v>35</v>
      </c>
      <c r="C5" s="27" t="s">
        <v>36</v>
      </c>
      <c r="D5" s="27" t="s">
        <v>37</v>
      </c>
    </row>
    <row r="6" spans="1:4" x14ac:dyDescent="0.25">
      <c r="A6" s="34" t="s">
        <v>55</v>
      </c>
      <c r="B6" s="30"/>
      <c r="C6" s="35"/>
      <c r="D6" s="35">
        <v>1366</v>
      </c>
    </row>
    <row r="7" spans="1:4" x14ac:dyDescent="0.25">
      <c r="A7" s="18" t="s">
        <v>50</v>
      </c>
      <c r="B7" s="28" t="s">
        <v>21</v>
      </c>
      <c r="C7" s="28">
        <v>125448.6</v>
      </c>
      <c r="D7" s="28">
        <v>117639.38</v>
      </c>
    </row>
    <row r="8" spans="1:4" x14ac:dyDescent="0.25">
      <c r="A8" s="18" t="s">
        <v>94</v>
      </c>
      <c r="B8" s="28" t="s">
        <v>21</v>
      </c>
      <c r="C8" s="28">
        <v>3600</v>
      </c>
      <c r="D8" s="28">
        <v>3750</v>
      </c>
    </row>
    <row r="9" spans="1:4" x14ac:dyDescent="0.25">
      <c r="A9" s="18" t="s">
        <v>54</v>
      </c>
      <c r="B9" s="28" t="s">
        <v>21</v>
      </c>
      <c r="C9" s="28">
        <v>26080.799999999999</v>
      </c>
      <c r="D9" s="28">
        <v>27058.3</v>
      </c>
    </row>
    <row r="10" spans="1:4" x14ac:dyDescent="0.25">
      <c r="A10" s="18" t="s">
        <v>80</v>
      </c>
      <c r="B10" s="28" t="s">
        <v>21</v>
      </c>
      <c r="C10" s="28">
        <v>5085.72</v>
      </c>
      <c r="D10" s="28">
        <v>5025.3900000000003</v>
      </c>
    </row>
    <row r="11" spans="1:4" x14ac:dyDescent="0.25">
      <c r="A11" s="18" t="s">
        <v>95</v>
      </c>
      <c r="B11" s="28" t="s">
        <v>21</v>
      </c>
      <c r="C11" s="28">
        <v>4800</v>
      </c>
      <c r="D11" s="28">
        <v>5200</v>
      </c>
    </row>
    <row r="12" spans="1:4" x14ac:dyDescent="0.25">
      <c r="A12" s="18" t="s">
        <v>96</v>
      </c>
      <c r="B12" s="28" t="s">
        <v>21</v>
      </c>
      <c r="C12" s="28">
        <v>32037.84</v>
      </c>
      <c r="D12" s="28">
        <v>31281.14</v>
      </c>
    </row>
    <row r="13" spans="1:4" x14ac:dyDescent="0.25">
      <c r="A13" s="18" t="s">
        <v>8</v>
      </c>
      <c r="B13" s="28">
        <v>1814.39</v>
      </c>
      <c r="C13" s="28" t="s">
        <v>21</v>
      </c>
      <c r="D13" s="28" t="s">
        <v>21</v>
      </c>
    </row>
    <row r="14" spans="1:4" x14ac:dyDescent="0.25">
      <c r="A14" s="18" t="s">
        <v>38</v>
      </c>
      <c r="B14" s="28">
        <v>3950</v>
      </c>
      <c r="C14" s="28" t="s">
        <v>21</v>
      </c>
      <c r="D14" s="28" t="s">
        <v>21</v>
      </c>
    </row>
    <row r="15" spans="1:4" x14ac:dyDescent="0.25">
      <c r="A15" s="18" t="s">
        <v>56</v>
      </c>
      <c r="B15" s="28">
        <v>31420.799999999999</v>
      </c>
      <c r="C15" s="28" t="s">
        <v>21</v>
      </c>
      <c r="D15" s="28" t="s">
        <v>21</v>
      </c>
    </row>
    <row r="16" spans="1:4" ht="25.5" x14ac:dyDescent="0.25">
      <c r="A16" s="18" t="s">
        <v>39</v>
      </c>
      <c r="B16" s="28">
        <v>4244.76</v>
      </c>
      <c r="C16" s="28" t="s">
        <v>21</v>
      </c>
      <c r="D16" s="28" t="s">
        <v>21</v>
      </c>
    </row>
    <row r="17" spans="1:4" x14ac:dyDescent="0.25">
      <c r="A17" s="18" t="s">
        <v>40</v>
      </c>
      <c r="B17" s="28">
        <v>24117.23</v>
      </c>
      <c r="C17" s="28" t="s">
        <v>21</v>
      </c>
      <c r="D17" s="28" t="s">
        <v>21</v>
      </c>
    </row>
    <row r="18" spans="1:4" x14ac:dyDescent="0.25">
      <c r="A18" s="18" t="s">
        <v>41</v>
      </c>
      <c r="B18" s="28">
        <v>3178.13</v>
      </c>
      <c r="C18" s="28" t="s">
        <v>21</v>
      </c>
      <c r="D18" s="28" t="s">
        <v>21</v>
      </c>
    </row>
    <row r="19" spans="1:4" ht="25.5" x14ac:dyDescent="0.25">
      <c r="A19" s="18" t="s">
        <v>42</v>
      </c>
      <c r="B19" s="28">
        <v>1036.1199999999999</v>
      </c>
      <c r="C19" s="28" t="s">
        <v>21</v>
      </c>
      <c r="D19" s="28" t="s">
        <v>21</v>
      </c>
    </row>
    <row r="20" spans="1:4" x14ac:dyDescent="0.25">
      <c r="A20" s="18" t="s">
        <v>43</v>
      </c>
      <c r="B20" s="28">
        <v>2861.17</v>
      </c>
      <c r="C20" s="28" t="s">
        <v>21</v>
      </c>
      <c r="D20" s="28" t="s">
        <v>21</v>
      </c>
    </row>
    <row r="21" spans="1:4" x14ac:dyDescent="0.25">
      <c r="A21" s="18" t="s">
        <v>44</v>
      </c>
      <c r="B21" s="28">
        <v>28761.71</v>
      </c>
      <c r="C21" s="28" t="s">
        <v>21</v>
      </c>
      <c r="D21" s="28" t="s">
        <v>21</v>
      </c>
    </row>
    <row r="22" spans="1:4" x14ac:dyDescent="0.25">
      <c r="A22" s="18" t="s">
        <v>45</v>
      </c>
      <c r="B22" s="28">
        <v>2391.67</v>
      </c>
      <c r="C22" s="28" t="s">
        <v>21</v>
      </c>
      <c r="D22" s="28" t="s">
        <v>21</v>
      </c>
    </row>
    <row r="23" spans="1:4" x14ac:dyDescent="0.25">
      <c r="A23" s="18" t="s">
        <v>81</v>
      </c>
      <c r="B23" s="28">
        <v>17176.68</v>
      </c>
      <c r="C23" s="28" t="s">
        <v>21</v>
      </c>
      <c r="D23" s="28" t="s">
        <v>21</v>
      </c>
    </row>
    <row r="24" spans="1:4" x14ac:dyDescent="0.25">
      <c r="A24" s="18" t="s">
        <v>9</v>
      </c>
      <c r="B24" s="28">
        <v>52002.720000000001</v>
      </c>
      <c r="C24" s="28" t="s">
        <v>21</v>
      </c>
      <c r="D24" s="28" t="s">
        <v>21</v>
      </c>
    </row>
    <row r="25" spans="1:4" x14ac:dyDescent="0.25">
      <c r="A25" s="18" t="s">
        <v>97</v>
      </c>
      <c r="B25" s="28">
        <v>1955.46</v>
      </c>
      <c r="C25" s="28" t="s">
        <v>21</v>
      </c>
      <c r="D25" s="28" t="s">
        <v>21</v>
      </c>
    </row>
    <row r="26" spans="1:4" x14ac:dyDescent="0.25">
      <c r="A26" s="18" t="s">
        <v>10</v>
      </c>
      <c r="B26" s="28">
        <v>19705.3</v>
      </c>
      <c r="C26" s="28" t="s">
        <v>21</v>
      </c>
      <c r="D26" s="28" t="s">
        <v>21</v>
      </c>
    </row>
    <row r="27" spans="1:4" x14ac:dyDescent="0.25">
      <c r="A27" s="29" t="s">
        <v>25</v>
      </c>
      <c r="B27" s="30">
        <v>194616.15</v>
      </c>
      <c r="C27" s="30">
        <v>197052.96</v>
      </c>
      <c r="D27" s="30">
        <v>189954.21</v>
      </c>
    </row>
    <row r="28" spans="1:4" s="10" customFormat="1" ht="24.75" customHeight="1" x14ac:dyDescent="0.25">
      <c r="A28" s="171" t="s">
        <v>92</v>
      </c>
      <c r="B28" s="172"/>
      <c r="C28" s="172"/>
      <c r="D28" s="173"/>
    </row>
    <row r="29" spans="1:4" s="10" customFormat="1" ht="24.75" customHeight="1" x14ac:dyDescent="0.25">
      <c r="A29" s="174" t="s">
        <v>93</v>
      </c>
      <c r="B29" s="174"/>
      <c r="C29" s="174"/>
      <c r="D29" s="174"/>
    </row>
    <row r="30" spans="1:4" s="10" customFormat="1" ht="24.75" customHeight="1" x14ac:dyDescent="0.25">
      <c r="A30" s="2"/>
      <c r="B30" s="2"/>
      <c r="C30" s="2"/>
      <c r="D30" s="2"/>
    </row>
    <row r="31" spans="1:4" x14ac:dyDescent="0.25">
      <c r="A31" s="9" t="s">
        <v>48</v>
      </c>
      <c r="B31" s="8"/>
      <c r="C31" s="8"/>
      <c r="D31" s="6"/>
    </row>
    <row r="32" spans="1:4" ht="22.5" customHeight="1" x14ac:dyDescent="0.25">
      <c r="A32" s="8" t="s">
        <v>49</v>
      </c>
      <c r="B32" s="8"/>
      <c r="C32" s="8"/>
      <c r="D32" s="6"/>
    </row>
    <row r="33" spans="1:4" ht="22.5" customHeight="1" x14ac:dyDescent="0.25">
      <c r="A33" s="9" t="s">
        <v>46</v>
      </c>
      <c r="B33" s="8"/>
      <c r="C33" s="8"/>
      <c r="D33" s="6"/>
    </row>
    <row r="34" spans="1:4" ht="22.5" customHeight="1" x14ac:dyDescent="0.25">
      <c r="A34" s="9" t="s">
        <v>47</v>
      </c>
      <c r="B34" s="8"/>
      <c r="C34" s="8"/>
      <c r="D34" s="6"/>
    </row>
    <row r="35" spans="1:4" ht="22.5" customHeight="1" x14ac:dyDescent="0.25">
      <c r="A35" s="1"/>
      <c r="B35" s="1"/>
      <c r="C35" s="1"/>
    </row>
  </sheetData>
  <mergeCells count="4">
    <mergeCell ref="A1:D1"/>
    <mergeCell ref="A28:D28"/>
    <mergeCell ref="A29:D29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F24" sqref="F24:F25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16384" width="9.140625" style="73"/>
  </cols>
  <sheetData>
    <row r="1" spans="1:19" s="45" customFormat="1" ht="35.25" customHeight="1" x14ac:dyDescent="0.3">
      <c r="A1" s="187" t="s">
        <v>121</v>
      </c>
      <c r="B1" s="187"/>
      <c r="C1" s="187"/>
      <c r="D1" s="187"/>
      <c r="E1" s="187"/>
      <c r="F1" s="187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122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8" t="s">
        <v>123</v>
      </c>
      <c r="B5" s="188"/>
      <c r="C5" s="188"/>
      <c r="D5" s="188"/>
      <c r="E5" s="188"/>
      <c r="F5" s="188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8" t="s">
        <v>124</v>
      </c>
      <c r="B6" s="98">
        <v>3</v>
      </c>
      <c r="C6" s="98" t="s">
        <v>125</v>
      </c>
      <c r="D6" s="99">
        <v>1086.7</v>
      </c>
      <c r="E6" s="98" t="s">
        <v>126</v>
      </c>
      <c r="F6" s="100">
        <v>788.8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89"/>
      <c r="R6" s="190"/>
      <c r="S6" s="58"/>
    </row>
    <row r="7" spans="1:19" s="61" customFormat="1" ht="32.25" customHeight="1" x14ac:dyDescent="0.25">
      <c r="A7" s="98" t="s">
        <v>127</v>
      </c>
      <c r="B7" s="98">
        <v>2</v>
      </c>
      <c r="C7" s="98" t="s">
        <v>128</v>
      </c>
      <c r="D7" s="99">
        <v>222.3</v>
      </c>
      <c r="E7" s="98" t="s">
        <v>129</v>
      </c>
      <c r="F7" s="100">
        <v>508.9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89"/>
      <c r="R7" s="191"/>
      <c r="S7" s="60"/>
    </row>
    <row r="8" spans="1:19" s="61" customFormat="1" ht="33.75" customHeight="1" x14ac:dyDescent="0.25">
      <c r="A8" s="98" t="s">
        <v>130</v>
      </c>
      <c r="B8" s="98">
        <v>13</v>
      </c>
      <c r="C8" s="98" t="s">
        <v>131</v>
      </c>
      <c r="D8" s="100">
        <v>108.4</v>
      </c>
      <c r="E8" s="98" t="s">
        <v>132</v>
      </c>
      <c r="F8" s="100">
        <v>179.2</v>
      </c>
      <c r="G8" s="50"/>
      <c r="H8" s="52"/>
      <c r="I8" s="53"/>
      <c r="J8" s="54"/>
      <c r="K8" s="55"/>
      <c r="L8" s="56"/>
      <c r="M8" s="56"/>
      <c r="N8" s="56"/>
      <c r="O8" s="56"/>
      <c r="P8" s="57"/>
      <c r="Q8" s="189"/>
      <c r="R8" s="190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55"/>
      <c r="L9" s="56"/>
      <c r="M9" s="56"/>
      <c r="N9" s="56"/>
      <c r="O9" s="56"/>
      <c r="P9" s="50"/>
      <c r="Q9" s="55"/>
      <c r="R9" s="64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66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92" t="s">
        <v>133</v>
      </c>
      <c r="B11" s="193"/>
      <c r="C11" s="193"/>
      <c r="D11" s="193"/>
      <c r="E11" s="194"/>
      <c r="F11" s="68" t="s">
        <v>134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3" customFormat="1" ht="30" customHeight="1" x14ac:dyDescent="0.25">
      <c r="A12" s="183" t="s">
        <v>135</v>
      </c>
      <c r="B12" s="184"/>
      <c r="C12" s="184"/>
      <c r="D12" s="184"/>
      <c r="E12" s="185"/>
      <c r="F12" s="91">
        <v>-6027.94</v>
      </c>
      <c r="G12" s="92"/>
    </row>
    <row r="13" spans="1:19" s="93" customFormat="1" ht="30" customHeight="1" x14ac:dyDescent="0.25">
      <c r="A13" s="183" t="s">
        <v>136</v>
      </c>
      <c r="B13" s="184"/>
      <c r="C13" s="184"/>
      <c r="D13" s="184"/>
      <c r="E13" s="185"/>
      <c r="F13" s="91">
        <f>35693.86+9662.38</f>
        <v>45356.24</v>
      </c>
    </row>
    <row r="14" spans="1:19" s="93" customFormat="1" ht="30" customHeight="1" x14ac:dyDescent="0.25">
      <c r="A14" s="183" t="s">
        <v>137</v>
      </c>
      <c r="B14" s="184"/>
      <c r="C14" s="184"/>
      <c r="D14" s="184"/>
      <c r="E14" s="185"/>
      <c r="F14" s="94">
        <f>SUM(F15:F17)</f>
        <v>196213.44</v>
      </c>
    </row>
    <row r="15" spans="1:19" s="67" customFormat="1" ht="28.5" customHeight="1" x14ac:dyDescent="0.25">
      <c r="A15" s="180" t="s">
        <v>138</v>
      </c>
      <c r="B15" s="181"/>
      <c r="C15" s="181"/>
      <c r="D15" s="181"/>
      <c r="E15" s="182"/>
      <c r="F15" s="90">
        <v>156615.6</v>
      </c>
    </row>
    <row r="16" spans="1:19" s="67" customFormat="1" ht="24.75" customHeight="1" x14ac:dyDescent="0.25">
      <c r="A16" s="180" t="s">
        <v>139</v>
      </c>
      <c r="B16" s="181"/>
      <c r="C16" s="181"/>
      <c r="D16" s="181"/>
      <c r="E16" s="182"/>
      <c r="F16" s="90">
        <v>32037.84</v>
      </c>
    </row>
    <row r="17" spans="1:19" s="67" customFormat="1" ht="30" customHeight="1" x14ac:dyDescent="0.25">
      <c r="A17" s="180" t="s">
        <v>140</v>
      </c>
      <c r="B17" s="181"/>
      <c r="C17" s="181"/>
      <c r="D17" s="181"/>
      <c r="E17" s="182"/>
      <c r="F17" s="90">
        <v>7560</v>
      </c>
    </row>
    <row r="18" spans="1:19" s="97" customFormat="1" ht="30" customHeight="1" x14ac:dyDescent="0.25">
      <c r="A18" s="177" t="s">
        <v>141</v>
      </c>
      <c r="B18" s="178"/>
      <c r="C18" s="178"/>
      <c r="D18" s="178"/>
      <c r="E18" s="179"/>
      <c r="F18" s="96">
        <f>SUM(F19:F21)</f>
        <v>188577.05000000002</v>
      </c>
    </row>
    <row r="19" spans="1:19" s="67" customFormat="1" ht="30" customHeight="1" x14ac:dyDescent="0.25">
      <c r="A19" s="180" t="s">
        <v>138</v>
      </c>
      <c r="B19" s="181"/>
      <c r="C19" s="181"/>
      <c r="D19" s="181"/>
      <c r="E19" s="182"/>
      <c r="F19" s="90">
        <v>152530.17000000001</v>
      </c>
    </row>
    <row r="20" spans="1:19" s="67" customFormat="1" ht="30" customHeight="1" x14ac:dyDescent="0.25">
      <c r="A20" s="180" t="s">
        <v>139</v>
      </c>
      <c r="B20" s="181"/>
      <c r="C20" s="181"/>
      <c r="D20" s="181"/>
      <c r="E20" s="182"/>
      <c r="F20" s="90">
        <v>28306.880000000001</v>
      </c>
    </row>
    <row r="21" spans="1:19" s="70" customFormat="1" ht="30" customHeight="1" x14ac:dyDescent="0.2">
      <c r="A21" s="180" t="s">
        <v>140</v>
      </c>
      <c r="B21" s="181"/>
      <c r="C21" s="181"/>
      <c r="D21" s="181"/>
      <c r="E21" s="182"/>
      <c r="F21" s="90">
        <v>7740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5" customFormat="1" ht="30" customHeight="1" x14ac:dyDescent="0.25">
      <c r="A22" s="183" t="s">
        <v>142</v>
      </c>
      <c r="B22" s="184"/>
      <c r="C22" s="184"/>
      <c r="D22" s="184"/>
      <c r="E22" s="185"/>
      <c r="F22" s="94">
        <f>F12+F18</f>
        <v>182549.11000000002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83" t="s">
        <v>143</v>
      </c>
      <c r="B23" s="184"/>
      <c r="C23" s="184"/>
      <c r="D23" s="184"/>
      <c r="E23" s="185"/>
      <c r="F23" s="94">
        <f>'Акт (2)'!E55</f>
        <v>166099.60399999999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83" t="s">
        <v>144</v>
      </c>
      <c r="B24" s="184"/>
      <c r="C24" s="184"/>
      <c r="D24" s="184"/>
      <c r="E24" s="185"/>
      <c r="F24" s="94">
        <f>F22-F23</f>
        <v>16449.506000000023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83" t="s">
        <v>145</v>
      </c>
      <c r="B25" s="184"/>
      <c r="C25" s="184"/>
      <c r="D25" s="184"/>
      <c r="E25" s="185"/>
      <c r="F25" s="91">
        <f>F13+F14-F18</f>
        <v>52992.629999999976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51.75" customHeight="1" x14ac:dyDescent="0.2">
      <c r="A27" s="176" t="s">
        <v>146</v>
      </c>
      <c r="B27" s="176"/>
      <c r="C27" s="176"/>
      <c r="D27" s="176"/>
    </row>
    <row r="28" spans="1:19" s="45" customFormat="1" ht="21.75" customHeight="1" x14ac:dyDescent="0.25">
      <c r="A28" s="186" t="s">
        <v>147</v>
      </c>
      <c r="B28" s="186"/>
      <c r="C28" s="186"/>
      <c r="D28" s="186"/>
    </row>
    <row r="29" spans="1:19" s="45" customFormat="1" ht="22.5" customHeight="1" x14ac:dyDescent="0.25">
      <c r="A29" s="176" t="s">
        <v>46</v>
      </c>
      <c r="B29" s="176"/>
      <c r="C29" s="176"/>
      <c r="D29" s="176"/>
    </row>
    <row r="30" spans="1:19" s="45" customFormat="1" ht="22.5" customHeight="1" x14ac:dyDescent="0.25">
      <c r="A30" s="176" t="s">
        <v>47</v>
      </c>
      <c r="B30" s="176"/>
      <c r="C30" s="176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71"/>
  <sheetViews>
    <sheetView view="pageBreakPreview" topLeftCell="A34" zoomScaleSheetLayoutView="100" workbookViewId="0">
      <selection activeCell="A53" sqref="A53:XFD54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16384" width="9.140625" style="1"/>
  </cols>
  <sheetData>
    <row r="1" spans="1:9" ht="14.25" x14ac:dyDescent="0.2">
      <c r="A1" s="163" t="s">
        <v>148</v>
      </c>
      <c r="B1" s="163"/>
      <c r="C1" s="163"/>
      <c r="D1" s="163"/>
      <c r="E1" s="163"/>
      <c r="I1" s="3"/>
    </row>
    <row r="2" spans="1:9" ht="29.25" customHeight="1" x14ac:dyDescent="0.2">
      <c r="A2" s="162" t="s">
        <v>99</v>
      </c>
      <c r="B2" s="162"/>
      <c r="C2" s="162"/>
      <c r="D2" s="162"/>
      <c r="E2" s="162"/>
      <c r="I2" s="3"/>
    </row>
    <row r="3" spans="1:9" ht="14.25" x14ac:dyDescent="0.2">
      <c r="A3" s="19" t="s">
        <v>6</v>
      </c>
      <c r="B3" s="42"/>
      <c r="C3" s="42"/>
      <c r="D3" s="164" t="s">
        <v>149</v>
      </c>
      <c r="E3" s="164"/>
      <c r="I3" s="3" t="s">
        <v>5</v>
      </c>
    </row>
    <row r="4" spans="1:9" x14ac:dyDescent="0.2">
      <c r="A4" s="13"/>
      <c r="B4" s="14"/>
      <c r="C4" s="14"/>
      <c r="D4" s="15"/>
      <c r="E4" s="15"/>
      <c r="I4" s="3"/>
    </row>
    <row r="5" spans="1:9" s="16" customFormat="1" ht="120" x14ac:dyDescent="0.2">
      <c r="A5" s="21" t="s">
        <v>2</v>
      </c>
      <c r="B5" s="21" t="s">
        <v>3</v>
      </c>
      <c r="C5" s="21" t="s">
        <v>0</v>
      </c>
      <c r="D5" s="21" t="s">
        <v>4</v>
      </c>
      <c r="E5" s="21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4" customFormat="1" ht="15" x14ac:dyDescent="0.25">
      <c r="A7" s="75" t="s">
        <v>57</v>
      </c>
      <c r="B7" s="78" t="s">
        <v>22</v>
      </c>
      <c r="C7" s="78" t="s">
        <v>11</v>
      </c>
      <c r="D7" s="79">
        <f>E7</f>
        <v>2042.04</v>
      </c>
      <c r="E7" s="79">
        <v>2042.04</v>
      </c>
    </row>
    <row r="8" spans="1:9" s="85" customFormat="1" ht="14.25" x14ac:dyDescent="0.2">
      <c r="A8" s="83" t="s">
        <v>38</v>
      </c>
      <c r="B8" s="84"/>
      <c r="C8" s="84"/>
      <c r="D8" s="84"/>
      <c r="E8" s="84"/>
    </row>
    <row r="9" spans="1:9" s="74" customFormat="1" ht="30" x14ac:dyDescent="0.25">
      <c r="A9" s="75" t="s">
        <v>150</v>
      </c>
      <c r="B9" s="80">
        <v>0.23400000000000001</v>
      </c>
      <c r="C9" s="78" t="s">
        <v>151</v>
      </c>
      <c r="D9" s="86">
        <f>E9/B9</f>
        <v>4708.8888888888887</v>
      </c>
      <c r="E9" s="79">
        <v>1101.8800000000001</v>
      </c>
    </row>
    <row r="10" spans="1:9" s="85" customFormat="1" ht="28.5" x14ac:dyDescent="0.2">
      <c r="A10" s="83" t="s">
        <v>56</v>
      </c>
      <c r="B10" s="84"/>
      <c r="C10" s="84"/>
      <c r="D10" s="84"/>
      <c r="E10" s="84"/>
    </row>
    <row r="11" spans="1:9" s="74" customFormat="1" ht="30" x14ac:dyDescent="0.25">
      <c r="A11" s="75" t="s">
        <v>152</v>
      </c>
      <c r="B11" s="78" t="s">
        <v>22</v>
      </c>
      <c r="C11" s="78" t="s">
        <v>11</v>
      </c>
      <c r="D11" s="79">
        <f>E11</f>
        <v>31416</v>
      </c>
      <c r="E11" s="79">
        <v>31416</v>
      </c>
    </row>
    <row r="12" spans="1:9" s="85" customFormat="1" ht="15" x14ac:dyDescent="0.2">
      <c r="A12" s="83" t="s">
        <v>153</v>
      </c>
      <c r="B12" s="84"/>
      <c r="C12" s="84"/>
      <c r="D12" s="79"/>
      <c r="E12" s="84"/>
    </row>
    <row r="13" spans="1:9" s="74" customFormat="1" ht="15" x14ac:dyDescent="0.25">
      <c r="A13" s="75" t="s">
        <v>154</v>
      </c>
      <c r="B13" s="78" t="s">
        <v>172</v>
      </c>
      <c r="C13" s="78" t="s">
        <v>155</v>
      </c>
      <c r="D13" s="79">
        <f t="shared" ref="D13:D15" si="0">E13</f>
        <v>3265.99</v>
      </c>
      <c r="E13" s="79">
        <v>3265.99</v>
      </c>
    </row>
    <row r="14" spans="1:9" s="85" customFormat="1" ht="28.5" x14ac:dyDescent="0.2">
      <c r="A14" s="83" t="s">
        <v>39</v>
      </c>
      <c r="B14" s="84"/>
      <c r="C14" s="84"/>
      <c r="D14" s="79"/>
      <c r="E14" s="84"/>
    </row>
    <row r="15" spans="1:9" s="74" customFormat="1" ht="30" x14ac:dyDescent="0.25">
      <c r="A15" s="75" t="s">
        <v>60</v>
      </c>
      <c r="B15" s="78" t="s">
        <v>24</v>
      </c>
      <c r="C15" s="78" t="s">
        <v>11</v>
      </c>
      <c r="D15" s="79">
        <f t="shared" si="0"/>
        <v>3506.09</v>
      </c>
      <c r="E15" s="79">
        <f>288.04+3218.05</f>
        <v>3506.09</v>
      </c>
    </row>
    <row r="16" spans="1:9" s="85" customFormat="1" ht="14.25" x14ac:dyDescent="0.2">
      <c r="A16" s="83" t="s">
        <v>40</v>
      </c>
      <c r="B16" s="84"/>
      <c r="C16" s="84"/>
      <c r="D16" s="84"/>
      <c r="E16" s="84"/>
    </row>
    <row r="17" spans="1:5" s="74" customFormat="1" ht="15" x14ac:dyDescent="0.25">
      <c r="A17" s="75" t="s">
        <v>156</v>
      </c>
      <c r="B17" s="81">
        <v>1</v>
      </c>
      <c r="C17" s="78" t="s">
        <v>157</v>
      </c>
      <c r="D17" s="86">
        <f>E17/B17</f>
        <v>83.75</v>
      </c>
      <c r="E17" s="79">
        <v>83.75</v>
      </c>
    </row>
    <row r="18" spans="1:5" s="74" customFormat="1" ht="15" x14ac:dyDescent="0.25">
      <c r="A18" s="75" t="s">
        <v>61</v>
      </c>
      <c r="B18" s="81">
        <v>1</v>
      </c>
      <c r="C18" s="78" t="s">
        <v>14</v>
      </c>
      <c r="D18" s="86">
        <f t="shared" ref="D18:D45" si="1">E18/B18</f>
        <v>839.52</v>
      </c>
      <c r="E18" s="79">
        <v>839.52</v>
      </c>
    </row>
    <row r="19" spans="1:5" s="74" customFormat="1" ht="15" x14ac:dyDescent="0.25">
      <c r="A19" s="75" t="s">
        <v>62</v>
      </c>
      <c r="B19" s="79">
        <v>7.0000000000000007E-2</v>
      </c>
      <c r="C19" s="78" t="s">
        <v>15</v>
      </c>
      <c r="D19" s="86">
        <f t="shared" si="1"/>
        <v>6095.4285714285706</v>
      </c>
      <c r="E19" s="79">
        <v>426.68</v>
      </c>
    </row>
    <row r="20" spans="1:5" s="74" customFormat="1" ht="30" x14ac:dyDescent="0.25">
      <c r="A20" s="75" t="s">
        <v>158</v>
      </c>
      <c r="B20" s="81">
        <v>1</v>
      </c>
      <c r="C20" s="78" t="s">
        <v>14</v>
      </c>
      <c r="D20" s="86">
        <f t="shared" si="1"/>
        <v>254.67</v>
      </c>
      <c r="E20" s="79">
        <v>254.67</v>
      </c>
    </row>
    <row r="21" spans="1:5" s="74" customFormat="1" ht="30" x14ac:dyDescent="0.25">
      <c r="A21" s="75" t="s">
        <v>87</v>
      </c>
      <c r="B21" s="79">
        <v>0.27</v>
      </c>
      <c r="C21" s="78" t="s">
        <v>16</v>
      </c>
      <c r="D21" s="86">
        <f t="shared" si="1"/>
        <v>1674.7037037037037</v>
      </c>
      <c r="E21" s="79">
        <v>452.17</v>
      </c>
    </row>
    <row r="22" spans="1:5" s="74" customFormat="1" ht="15" x14ac:dyDescent="0.25">
      <c r="A22" s="75" t="s">
        <v>63</v>
      </c>
      <c r="B22" s="79">
        <v>0.01</v>
      </c>
      <c r="C22" s="78" t="s">
        <v>17</v>
      </c>
      <c r="D22" s="86">
        <f t="shared" si="1"/>
        <v>25297</v>
      </c>
      <c r="E22" s="79">
        <v>252.97</v>
      </c>
    </row>
    <row r="23" spans="1:5" s="74" customFormat="1" ht="30" x14ac:dyDescent="0.25">
      <c r="A23" s="75" t="s">
        <v>64</v>
      </c>
      <c r="B23" s="80">
        <v>2.0059999999999998</v>
      </c>
      <c r="C23" s="78" t="s">
        <v>16</v>
      </c>
      <c r="D23" s="86">
        <f t="shared" si="1"/>
        <v>1679.9401794616153</v>
      </c>
      <c r="E23" s="79">
        <v>3369.96</v>
      </c>
    </row>
    <row r="24" spans="1:5" s="74" customFormat="1" ht="30" x14ac:dyDescent="0.25">
      <c r="A24" s="75" t="s">
        <v>66</v>
      </c>
      <c r="B24" s="81">
        <v>1</v>
      </c>
      <c r="C24" s="78" t="s">
        <v>14</v>
      </c>
      <c r="D24" s="86">
        <f t="shared" si="1"/>
        <v>503.4</v>
      </c>
      <c r="E24" s="79">
        <v>503.4</v>
      </c>
    </row>
    <row r="25" spans="1:5" s="74" customFormat="1" ht="30" x14ac:dyDescent="0.25">
      <c r="A25" s="75" t="s">
        <v>67</v>
      </c>
      <c r="B25" s="81">
        <v>4</v>
      </c>
      <c r="C25" s="78" t="s">
        <v>19</v>
      </c>
      <c r="D25" s="86">
        <f t="shared" si="1"/>
        <v>214.23750000000001</v>
      </c>
      <c r="E25" s="79">
        <v>856.95</v>
      </c>
    </row>
    <row r="26" spans="1:5" s="74" customFormat="1" ht="15" x14ac:dyDescent="0.25">
      <c r="A26" s="75" t="s">
        <v>159</v>
      </c>
      <c r="B26" s="81">
        <v>1</v>
      </c>
      <c r="C26" s="78" t="s">
        <v>157</v>
      </c>
      <c r="D26" s="86">
        <f t="shared" si="1"/>
        <v>67.25</v>
      </c>
      <c r="E26" s="79">
        <v>67.25</v>
      </c>
    </row>
    <row r="27" spans="1:5" s="74" customFormat="1" ht="15" x14ac:dyDescent="0.25">
      <c r="A27" s="75" t="s">
        <v>68</v>
      </c>
      <c r="B27" s="81">
        <v>1</v>
      </c>
      <c r="C27" s="78" t="s">
        <v>13</v>
      </c>
      <c r="D27" s="86">
        <f t="shared" si="1"/>
        <v>3686.27</v>
      </c>
      <c r="E27" s="79">
        <v>3686.27</v>
      </c>
    </row>
    <row r="28" spans="1:5" s="74" customFormat="1" ht="15" x14ac:dyDescent="0.25">
      <c r="A28" s="75" t="s">
        <v>82</v>
      </c>
      <c r="B28" s="81">
        <v>6423</v>
      </c>
      <c r="C28" s="78" t="s">
        <v>83</v>
      </c>
      <c r="D28" s="86">
        <f t="shared" si="1"/>
        <v>1.3064845087965125</v>
      </c>
      <c r="E28" s="79">
        <v>8391.5499999999993</v>
      </c>
    </row>
    <row r="29" spans="1:5" s="74" customFormat="1" ht="15" x14ac:dyDescent="0.25">
      <c r="A29" s="75" t="s">
        <v>160</v>
      </c>
      <c r="B29" s="81">
        <v>2</v>
      </c>
      <c r="C29" s="78" t="s">
        <v>13</v>
      </c>
      <c r="D29" s="86">
        <f t="shared" si="1"/>
        <v>1259.885</v>
      </c>
      <c r="E29" s="79">
        <v>2519.77</v>
      </c>
    </row>
    <row r="30" spans="1:5" s="74" customFormat="1" ht="30" x14ac:dyDescent="0.25">
      <c r="A30" s="75" t="s">
        <v>161</v>
      </c>
      <c r="B30" s="81">
        <v>1</v>
      </c>
      <c r="C30" s="78" t="s">
        <v>20</v>
      </c>
      <c r="D30" s="86">
        <f t="shared" si="1"/>
        <v>1194.72</v>
      </c>
      <c r="E30" s="79">
        <v>1194.72</v>
      </c>
    </row>
    <row r="31" spans="1:5" s="74" customFormat="1" ht="30" x14ac:dyDescent="0.25">
      <c r="A31" s="75" t="s">
        <v>100</v>
      </c>
      <c r="B31" s="81">
        <v>1</v>
      </c>
      <c r="C31" s="78" t="s">
        <v>101</v>
      </c>
      <c r="D31" s="86">
        <f t="shared" si="1"/>
        <v>252.97</v>
      </c>
      <c r="E31" s="79">
        <v>252.97</v>
      </c>
    </row>
    <row r="32" spans="1:5" s="74" customFormat="1" ht="15" x14ac:dyDescent="0.25">
      <c r="A32" s="75" t="s">
        <v>70</v>
      </c>
      <c r="B32" s="81">
        <v>31</v>
      </c>
      <c r="C32" s="78" t="s">
        <v>20</v>
      </c>
      <c r="D32" s="86">
        <f t="shared" si="1"/>
        <v>254.14096774193547</v>
      </c>
      <c r="E32" s="79">
        <v>7878.37</v>
      </c>
    </row>
    <row r="33" spans="1:5" s="74" customFormat="1" ht="45" x14ac:dyDescent="0.25">
      <c r="A33" s="75" t="s">
        <v>102</v>
      </c>
      <c r="B33" s="81">
        <v>1</v>
      </c>
      <c r="C33" s="78" t="s">
        <v>103</v>
      </c>
      <c r="D33" s="86">
        <f t="shared" si="1"/>
        <v>65.790000000000006</v>
      </c>
      <c r="E33" s="79">
        <v>65.790000000000006</v>
      </c>
    </row>
    <row r="34" spans="1:5" s="85" customFormat="1" ht="15" x14ac:dyDescent="0.2">
      <c r="A34" s="83" t="s">
        <v>41</v>
      </c>
      <c r="B34" s="84"/>
      <c r="C34" s="84"/>
      <c r="D34" s="86"/>
      <c r="E34" s="84"/>
    </row>
    <row r="35" spans="1:5" s="74" customFormat="1" ht="15" x14ac:dyDescent="0.25">
      <c r="A35" s="75" t="s">
        <v>162</v>
      </c>
      <c r="B35" s="82">
        <v>0.7</v>
      </c>
      <c r="C35" s="78" t="s">
        <v>16</v>
      </c>
      <c r="D35" s="86">
        <f t="shared" si="1"/>
        <v>1125.7428571428572</v>
      </c>
      <c r="E35" s="79">
        <v>788.02</v>
      </c>
    </row>
    <row r="36" spans="1:5" s="74" customFormat="1" ht="30" x14ac:dyDescent="0.25">
      <c r="A36" s="75" t="s">
        <v>163</v>
      </c>
      <c r="B36" s="80">
        <v>0.79500000000000004</v>
      </c>
      <c r="C36" s="78" t="s">
        <v>16</v>
      </c>
      <c r="D36" s="86">
        <f t="shared" si="1"/>
        <v>1651.433962264151</v>
      </c>
      <c r="E36" s="79">
        <v>1312.89</v>
      </c>
    </row>
    <row r="37" spans="1:5" s="74" customFormat="1" ht="30" x14ac:dyDescent="0.25">
      <c r="A37" s="75" t="s">
        <v>164</v>
      </c>
      <c r="B37" s="78" t="s">
        <v>21</v>
      </c>
      <c r="C37" s="78" t="s">
        <v>12</v>
      </c>
      <c r="D37" s="86">
        <f>E37</f>
        <v>2410.41</v>
      </c>
      <c r="E37" s="79">
        <v>2410.41</v>
      </c>
    </row>
    <row r="38" spans="1:5" s="85" customFormat="1" ht="28.5" x14ac:dyDescent="0.2">
      <c r="A38" s="83" t="s">
        <v>42</v>
      </c>
      <c r="B38" s="84"/>
      <c r="C38" s="84"/>
      <c r="D38" s="86"/>
      <c r="E38" s="84"/>
    </row>
    <row r="39" spans="1:5" s="74" customFormat="1" ht="15" x14ac:dyDescent="0.25">
      <c r="A39" s="75" t="s">
        <v>72</v>
      </c>
      <c r="B39" s="78" t="s">
        <v>23</v>
      </c>
      <c r="C39" s="78" t="s">
        <v>11</v>
      </c>
      <c r="D39" s="86">
        <f>E39</f>
        <v>859.87</v>
      </c>
      <c r="E39" s="79">
        <v>859.87</v>
      </c>
    </row>
    <row r="40" spans="1:5" s="85" customFormat="1" ht="15" x14ac:dyDescent="0.2">
      <c r="A40" s="83" t="s">
        <v>43</v>
      </c>
      <c r="B40" s="84"/>
      <c r="C40" s="84"/>
      <c r="D40" s="86"/>
      <c r="E40" s="84"/>
    </row>
    <row r="41" spans="1:5" s="74" customFormat="1" ht="15" x14ac:dyDescent="0.25">
      <c r="A41" s="75" t="s">
        <v>165</v>
      </c>
      <c r="B41" s="79">
        <v>0.01</v>
      </c>
      <c r="C41" s="78" t="s">
        <v>166</v>
      </c>
      <c r="D41" s="86">
        <f t="shared" si="1"/>
        <v>25297</v>
      </c>
      <c r="E41" s="79">
        <v>252.97</v>
      </c>
    </row>
    <row r="42" spans="1:5" s="74" customFormat="1" ht="30" x14ac:dyDescent="0.25">
      <c r="A42" s="75" t="s">
        <v>167</v>
      </c>
      <c r="B42" s="81">
        <v>2</v>
      </c>
      <c r="C42" s="78" t="s">
        <v>13</v>
      </c>
      <c r="D42" s="86">
        <f t="shared" si="1"/>
        <v>299.55</v>
      </c>
      <c r="E42" s="79">
        <v>599.1</v>
      </c>
    </row>
    <row r="43" spans="1:5" s="85" customFormat="1" ht="28.5" x14ac:dyDescent="0.2">
      <c r="A43" s="83" t="s">
        <v>44</v>
      </c>
      <c r="B43" s="84"/>
      <c r="C43" s="84"/>
      <c r="D43" s="86"/>
      <c r="E43" s="84"/>
    </row>
    <row r="44" spans="1:5" s="74" customFormat="1" ht="30" x14ac:dyDescent="0.25">
      <c r="A44" s="75" t="s">
        <v>168</v>
      </c>
      <c r="B44" s="79">
        <v>0.05</v>
      </c>
      <c r="C44" s="78" t="s">
        <v>15</v>
      </c>
      <c r="D44" s="86">
        <f t="shared" si="1"/>
        <v>35527.199999999997</v>
      </c>
      <c r="E44" s="79">
        <v>1776.36</v>
      </c>
    </row>
    <row r="45" spans="1:5" s="74" customFormat="1" ht="30" x14ac:dyDescent="0.25">
      <c r="A45" s="75" t="s">
        <v>169</v>
      </c>
      <c r="B45" s="82">
        <v>0.3</v>
      </c>
      <c r="C45" s="78" t="s">
        <v>170</v>
      </c>
      <c r="D45" s="86">
        <f t="shared" si="1"/>
        <v>1644.0333333333333</v>
      </c>
      <c r="E45" s="79">
        <v>493.21</v>
      </c>
    </row>
    <row r="46" spans="1:5" s="85" customFormat="1" ht="14.25" x14ac:dyDescent="0.2">
      <c r="A46" s="83" t="s">
        <v>45</v>
      </c>
      <c r="B46" s="84"/>
      <c r="C46" s="84"/>
      <c r="D46" s="84"/>
      <c r="E46" s="84"/>
    </row>
    <row r="47" spans="1:5" s="74" customFormat="1" ht="15" x14ac:dyDescent="0.25">
      <c r="A47" s="75" t="s">
        <v>75</v>
      </c>
      <c r="B47" s="78" t="s">
        <v>23</v>
      </c>
      <c r="C47" s="78" t="s">
        <v>11</v>
      </c>
      <c r="D47" s="79">
        <f>E47</f>
        <v>350</v>
      </c>
      <c r="E47" s="79">
        <v>350</v>
      </c>
    </row>
    <row r="48" spans="1:5" s="85" customFormat="1" ht="15" x14ac:dyDescent="0.2">
      <c r="A48" s="83" t="s">
        <v>81</v>
      </c>
      <c r="B48" s="84"/>
      <c r="C48" s="84"/>
      <c r="D48" s="79"/>
      <c r="E48" s="84"/>
    </row>
    <row r="49" spans="1:7" s="74" customFormat="1" ht="15" x14ac:dyDescent="0.25">
      <c r="A49" s="75" t="s">
        <v>85</v>
      </c>
      <c r="B49" s="78" t="s">
        <v>173</v>
      </c>
      <c r="C49" s="78" t="s">
        <v>12</v>
      </c>
      <c r="D49" s="79">
        <f t="shared" ref="D49:D52" si="2">E49</f>
        <v>17121.72</v>
      </c>
      <c r="E49" s="79">
        <v>17121.72</v>
      </c>
    </row>
    <row r="50" spans="1:7" s="85" customFormat="1" ht="15" x14ac:dyDescent="0.2">
      <c r="A50" s="83" t="s">
        <v>9</v>
      </c>
      <c r="B50" s="84"/>
      <c r="C50" s="84"/>
      <c r="D50" s="79"/>
      <c r="E50" s="84"/>
    </row>
    <row r="51" spans="1:7" s="74" customFormat="1" ht="15" x14ac:dyDescent="0.25">
      <c r="A51" s="75" t="s">
        <v>76</v>
      </c>
      <c r="B51" s="78" t="s">
        <v>173</v>
      </c>
      <c r="C51" s="78" t="s">
        <v>12</v>
      </c>
      <c r="D51" s="79">
        <f t="shared" si="2"/>
        <v>51836.4</v>
      </c>
      <c r="E51" s="79">
        <v>51836.4</v>
      </c>
    </row>
    <row r="52" spans="1:7" s="74" customFormat="1" ht="30" x14ac:dyDescent="0.25">
      <c r="A52" s="75" t="s">
        <v>171</v>
      </c>
      <c r="B52" s="78" t="s">
        <v>23</v>
      </c>
      <c r="C52" s="78" t="s">
        <v>11</v>
      </c>
      <c r="D52" s="79">
        <f t="shared" si="2"/>
        <v>769.93</v>
      </c>
      <c r="E52" s="79">
        <v>769.93</v>
      </c>
    </row>
    <row r="53" spans="1:7" ht="14.25" x14ac:dyDescent="0.2">
      <c r="A53" s="76" t="s">
        <v>10</v>
      </c>
      <c r="B53" s="40"/>
      <c r="C53" s="40"/>
      <c r="D53" s="40"/>
      <c r="E53" s="41"/>
      <c r="G53" s="17"/>
    </row>
    <row r="54" spans="1:7" ht="15" x14ac:dyDescent="0.2">
      <c r="A54" s="77" t="s">
        <v>77</v>
      </c>
      <c r="B54" s="33" t="s">
        <v>22</v>
      </c>
      <c r="C54" s="33" t="s">
        <v>11</v>
      </c>
      <c r="D54" s="33">
        <f>E54</f>
        <v>15099.964</v>
      </c>
      <c r="E54" s="25">
        <f>SUM(E7:E52)*10%</f>
        <v>15099.964</v>
      </c>
      <c r="G54" s="17"/>
    </row>
    <row r="55" spans="1:7" ht="14.25" x14ac:dyDescent="0.2">
      <c r="A55" s="22" t="s">
        <v>25</v>
      </c>
      <c r="B55" s="23"/>
      <c r="C55" s="22"/>
      <c r="D55" s="23"/>
      <c r="E55" s="24">
        <f>SUM(E7:E54)</f>
        <v>166099.60399999999</v>
      </c>
    </row>
    <row r="57" spans="1:7" ht="15" customHeight="1" x14ac:dyDescent="0.2">
      <c r="A57" s="195" t="s">
        <v>176</v>
      </c>
      <c r="B57" s="195"/>
      <c r="C57" s="195"/>
      <c r="D57" s="195"/>
      <c r="E57" s="195"/>
    </row>
    <row r="58" spans="1:7" ht="15" customHeight="1" x14ac:dyDescent="0.2">
      <c r="A58" s="195"/>
      <c r="B58" s="195"/>
      <c r="C58" s="195"/>
      <c r="D58" s="195"/>
      <c r="E58" s="195"/>
    </row>
    <row r="59" spans="1:7" ht="15" customHeight="1" x14ac:dyDescent="0.2">
      <c r="A59" s="165" t="s">
        <v>32</v>
      </c>
      <c r="B59" s="165"/>
      <c r="C59" s="165"/>
      <c r="D59" s="165"/>
      <c r="E59" s="165"/>
    </row>
    <row r="60" spans="1:7" ht="15" customHeight="1" x14ac:dyDescent="0.2">
      <c r="A60" s="165" t="s">
        <v>33</v>
      </c>
      <c r="B60" s="165"/>
      <c r="C60" s="165"/>
      <c r="D60" s="165"/>
      <c r="E60" s="165"/>
    </row>
    <row r="61" spans="1:7" ht="15" customHeight="1" x14ac:dyDescent="0.2">
      <c r="A61" s="196" t="s">
        <v>174</v>
      </c>
      <c r="B61" s="196"/>
      <c r="C61" s="196"/>
      <c r="D61" s="196"/>
      <c r="E61" s="196"/>
    </row>
    <row r="62" spans="1:7" ht="15" customHeight="1" x14ac:dyDescent="0.2">
      <c r="A62" s="196"/>
      <c r="B62" s="196"/>
      <c r="C62" s="196"/>
      <c r="D62" s="196"/>
      <c r="E62" s="196"/>
    </row>
    <row r="63" spans="1:7" ht="15" customHeight="1" x14ac:dyDescent="0.2">
      <c r="A63" s="168"/>
      <c r="B63" s="168"/>
      <c r="C63" s="168"/>
      <c r="D63" s="168"/>
      <c r="E63" s="168"/>
    </row>
    <row r="64" spans="1:7" ht="15" x14ac:dyDescent="0.2">
      <c r="A64" s="44"/>
      <c r="B64" s="87"/>
      <c r="C64" s="87"/>
      <c r="D64" s="88"/>
      <c r="E64" s="87"/>
    </row>
    <row r="65" spans="1:5" ht="15" customHeight="1" x14ac:dyDescent="0.2">
      <c r="A65" s="5" t="s">
        <v>26</v>
      </c>
      <c r="B65" s="43"/>
      <c r="C65" s="43"/>
      <c r="D65" s="89"/>
      <c r="E65" s="43"/>
    </row>
    <row r="66" spans="1:5" ht="15" x14ac:dyDescent="0.2">
      <c r="A66" s="5"/>
      <c r="B66" s="43"/>
      <c r="C66" s="43" t="s">
        <v>21</v>
      </c>
      <c r="D66" s="89" t="s">
        <v>21</v>
      </c>
      <c r="E66" s="43"/>
    </row>
    <row r="67" spans="1:5" ht="15" customHeight="1" x14ac:dyDescent="0.2">
      <c r="A67" s="169" t="s">
        <v>175</v>
      </c>
      <c r="B67" s="169"/>
      <c r="C67" s="167" t="s">
        <v>30</v>
      </c>
      <c r="D67" s="167"/>
      <c r="E67" s="43"/>
    </row>
    <row r="68" spans="1:5" ht="15" customHeight="1" x14ac:dyDescent="0.2">
      <c r="A68" s="167" t="s">
        <v>53</v>
      </c>
      <c r="B68" s="167"/>
      <c r="C68" s="167" t="s">
        <v>27</v>
      </c>
      <c r="D68" s="167"/>
      <c r="E68" s="43"/>
    </row>
    <row r="69" spans="1:5" ht="15" customHeight="1" x14ac:dyDescent="0.2">
      <c r="A69" s="5"/>
      <c r="B69" s="43"/>
      <c r="C69" s="43"/>
      <c r="D69" s="89"/>
      <c r="E69" s="43"/>
    </row>
    <row r="70" spans="1:5" ht="15" customHeight="1" x14ac:dyDescent="0.2">
      <c r="A70" s="169" t="s">
        <v>29</v>
      </c>
      <c r="B70" s="169"/>
      <c r="C70" s="167" t="s">
        <v>30</v>
      </c>
      <c r="D70" s="167"/>
      <c r="E70" s="43"/>
    </row>
    <row r="71" spans="1:5" ht="15" x14ac:dyDescent="0.2">
      <c r="A71" s="12" t="s">
        <v>28</v>
      </c>
      <c r="B71" s="43"/>
      <c r="C71" s="167" t="s">
        <v>27</v>
      </c>
      <c r="D71" s="167"/>
      <c r="E71" s="43"/>
    </row>
  </sheetData>
  <mergeCells count="15">
    <mergeCell ref="A1:E1"/>
    <mergeCell ref="A2:E2"/>
    <mergeCell ref="D3:E3"/>
    <mergeCell ref="A59:E59"/>
    <mergeCell ref="C71:D71"/>
    <mergeCell ref="C70:D70"/>
    <mergeCell ref="A57:E58"/>
    <mergeCell ref="A61:E62"/>
    <mergeCell ref="A63:E63"/>
    <mergeCell ref="A68:B68"/>
    <mergeCell ref="C68:D68"/>
    <mergeCell ref="A70:B70"/>
    <mergeCell ref="A60:E60"/>
    <mergeCell ref="A67:B67"/>
    <mergeCell ref="C67:D6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10" workbookViewId="0">
      <selection activeCell="F20" sqref="F20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16384" width="9.140625" style="73"/>
  </cols>
  <sheetData>
    <row r="1" spans="1:19" s="45" customFormat="1" ht="35.25" customHeight="1" x14ac:dyDescent="0.3">
      <c r="A1" s="187" t="s">
        <v>231</v>
      </c>
      <c r="B1" s="187"/>
      <c r="C1" s="187"/>
      <c r="D1" s="187"/>
      <c r="E1" s="187"/>
      <c r="F1" s="187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232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8" t="s">
        <v>123</v>
      </c>
      <c r="B5" s="188"/>
      <c r="C5" s="188"/>
      <c r="D5" s="188"/>
      <c r="E5" s="188"/>
      <c r="F5" s="188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8" t="s">
        <v>124</v>
      </c>
      <c r="B6" s="98">
        <v>3</v>
      </c>
      <c r="C6" s="98" t="s">
        <v>125</v>
      </c>
      <c r="D6" s="122">
        <v>1086.7</v>
      </c>
      <c r="E6" s="98" t="s">
        <v>126</v>
      </c>
      <c r="F6" s="100">
        <v>788.8</v>
      </c>
      <c r="G6" s="50"/>
      <c r="H6" s="52"/>
      <c r="I6" s="53"/>
      <c r="J6" s="54"/>
      <c r="K6" s="101"/>
      <c r="L6" s="56"/>
      <c r="M6" s="56"/>
      <c r="N6" s="56"/>
      <c r="O6" s="56"/>
      <c r="P6" s="57"/>
      <c r="Q6" s="189"/>
      <c r="R6" s="190"/>
      <c r="S6" s="58"/>
    </row>
    <row r="7" spans="1:19" s="61" customFormat="1" ht="32.25" customHeight="1" x14ac:dyDescent="0.25">
      <c r="A7" s="98" t="s">
        <v>127</v>
      </c>
      <c r="B7" s="98">
        <v>2</v>
      </c>
      <c r="C7" s="98" t="s">
        <v>128</v>
      </c>
      <c r="D7" s="122">
        <v>222.3</v>
      </c>
      <c r="E7" s="98" t="s">
        <v>129</v>
      </c>
      <c r="F7" s="100">
        <v>508.9</v>
      </c>
      <c r="G7" s="50"/>
      <c r="H7" s="52"/>
      <c r="I7" s="53"/>
      <c r="J7" s="54"/>
      <c r="K7" s="101"/>
      <c r="L7" s="56"/>
      <c r="M7" s="56"/>
      <c r="N7" s="56"/>
      <c r="O7" s="56"/>
      <c r="P7" s="57"/>
      <c r="Q7" s="189"/>
      <c r="R7" s="191"/>
      <c r="S7" s="60"/>
    </row>
    <row r="8" spans="1:19" s="61" customFormat="1" ht="48" customHeight="1" x14ac:dyDescent="0.25">
      <c r="A8" s="98" t="s">
        <v>130</v>
      </c>
      <c r="B8" s="98">
        <v>13</v>
      </c>
      <c r="C8" s="98" t="s">
        <v>131</v>
      </c>
      <c r="D8" s="100">
        <v>108.4</v>
      </c>
      <c r="E8" s="98" t="s">
        <v>132</v>
      </c>
      <c r="F8" s="100">
        <v>179.2</v>
      </c>
      <c r="G8" s="50"/>
      <c r="H8" s="52"/>
      <c r="I8" s="53"/>
      <c r="J8" s="54"/>
      <c r="K8" s="101"/>
      <c r="L8" s="56"/>
      <c r="M8" s="56"/>
      <c r="N8" s="56"/>
      <c r="O8" s="56"/>
      <c r="P8" s="57"/>
      <c r="Q8" s="189"/>
      <c r="R8" s="190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101"/>
      <c r="L9" s="56"/>
      <c r="M9" s="56"/>
      <c r="N9" s="56"/>
      <c r="O9" s="56"/>
      <c r="P9" s="50"/>
      <c r="Q9" s="101"/>
      <c r="R9" s="102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03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92" t="s">
        <v>133</v>
      </c>
      <c r="B11" s="193"/>
      <c r="C11" s="193"/>
      <c r="D11" s="193"/>
      <c r="E11" s="194"/>
      <c r="F11" s="68" t="s">
        <v>134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3" customFormat="1" ht="30" customHeight="1" x14ac:dyDescent="0.25">
      <c r="A12" s="183" t="s">
        <v>135</v>
      </c>
      <c r="B12" s="184"/>
      <c r="C12" s="184"/>
      <c r="D12" s="184"/>
      <c r="E12" s="185"/>
      <c r="F12" s="91">
        <v>16449.506000000023</v>
      </c>
      <c r="G12" s="92"/>
    </row>
    <row r="13" spans="1:19" s="93" customFormat="1" ht="30" customHeight="1" x14ac:dyDescent="0.25">
      <c r="A13" s="183" t="s">
        <v>136</v>
      </c>
      <c r="B13" s="184"/>
      <c r="C13" s="184"/>
      <c r="D13" s="184"/>
      <c r="E13" s="185"/>
      <c r="F13" s="91">
        <f>40390.89+12696.78</f>
        <v>53087.67</v>
      </c>
    </row>
    <row r="14" spans="1:19" s="93" customFormat="1" ht="30" customHeight="1" x14ac:dyDescent="0.25">
      <c r="A14" s="183" t="s">
        <v>137</v>
      </c>
      <c r="B14" s="184"/>
      <c r="C14" s="184"/>
      <c r="D14" s="184"/>
      <c r="E14" s="185"/>
      <c r="F14" s="94">
        <f>SUM(F15:F17)</f>
        <v>197129.81999999998</v>
      </c>
    </row>
    <row r="15" spans="1:19" s="67" customFormat="1" ht="28.5" customHeight="1" x14ac:dyDescent="0.25">
      <c r="A15" s="180" t="s">
        <v>138</v>
      </c>
      <c r="B15" s="181"/>
      <c r="C15" s="181"/>
      <c r="D15" s="181"/>
      <c r="E15" s="182"/>
      <c r="F15" s="90">
        <f>400+162769.33</f>
        <v>163169.32999999999</v>
      </c>
    </row>
    <row r="16" spans="1:19" s="67" customFormat="1" ht="24.75" customHeight="1" x14ac:dyDescent="0.25">
      <c r="A16" s="180" t="s">
        <v>139</v>
      </c>
      <c r="B16" s="181"/>
      <c r="C16" s="181"/>
      <c r="D16" s="181"/>
      <c r="E16" s="182"/>
      <c r="F16" s="90">
        <f>4912.21+21488.28</f>
        <v>26400.489999999998</v>
      </c>
    </row>
    <row r="17" spans="1:19" s="67" customFormat="1" ht="30" customHeight="1" x14ac:dyDescent="0.25">
      <c r="A17" s="180" t="s">
        <v>140</v>
      </c>
      <c r="B17" s="181"/>
      <c r="C17" s="181"/>
      <c r="D17" s="181"/>
      <c r="E17" s="182"/>
      <c r="F17" s="90">
        <v>7560</v>
      </c>
    </row>
    <row r="18" spans="1:19" s="97" customFormat="1" ht="30" customHeight="1" x14ac:dyDescent="0.25">
      <c r="A18" s="177" t="s">
        <v>141</v>
      </c>
      <c r="B18" s="178"/>
      <c r="C18" s="178"/>
      <c r="D18" s="178"/>
      <c r="E18" s="179"/>
      <c r="F18" s="96">
        <f>SUM(F19:F21)</f>
        <v>186758.23</v>
      </c>
    </row>
    <row r="19" spans="1:19" s="67" customFormat="1" ht="30" customHeight="1" x14ac:dyDescent="0.25">
      <c r="A19" s="180" t="s">
        <v>138</v>
      </c>
      <c r="B19" s="181"/>
      <c r="C19" s="181"/>
      <c r="D19" s="181"/>
      <c r="E19" s="182"/>
      <c r="F19" s="90">
        <f>400+149468.39</f>
        <v>149868.39000000001</v>
      </c>
    </row>
    <row r="20" spans="1:19" s="67" customFormat="1" ht="30" customHeight="1" x14ac:dyDescent="0.25">
      <c r="A20" s="180" t="s">
        <v>139</v>
      </c>
      <c r="B20" s="181"/>
      <c r="C20" s="181"/>
      <c r="D20" s="181"/>
      <c r="E20" s="182"/>
      <c r="F20" s="90">
        <v>31489.84</v>
      </c>
    </row>
    <row r="21" spans="1:19" s="70" customFormat="1" ht="30" customHeight="1" x14ac:dyDescent="0.2">
      <c r="A21" s="180" t="s">
        <v>140</v>
      </c>
      <c r="B21" s="181"/>
      <c r="C21" s="181"/>
      <c r="D21" s="181"/>
      <c r="E21" s="182"/>
      <c r="F21" s="90">
        <v>5400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5" customFormat="1" ht="30" customHeight="1" x14ac:dyDescent="0.25">
      <c r="A22" s="183" t="s">
        <v>142</v>
      </c>
      <c r="B22" s="184"/>
      <c r="C22" s="184"/>
      <c r="D22" s="184"/>
      <c r="E22" s="185"/>
      <c r="F22" s="94">
        <f>F12+F18</f>
        <v>203207.73600000003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83" t="s">
        <v>143</v>
      </c>
      <c r="B23" s="184"/>
      <c r="C23" s="184"/>
      <c r="D23" s="184"/>
      <c r="E23" s="185"/>
      <c r="F23" s="94">
        <f>Лист3!E69</f>
        <v>177122.78100000002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83" t="s">
        <v>144</v>
      </c>
      <c r="B24" s="184"/>
      <c r="C24" s="184"/>
      <c r="D24" s="184"/>
      <c r="E24" s="185"/>
      <c r="F24" s="94">
        <f>F22-F23</f>
        <v>26084.955000000016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83" t="s">
        <v>145</v>
      </c>
      <c r="B25" s="184"/>
      <c r="C25" s="184"/>
      <c r="D25" s="184"/>
      <c r="E25" s="185"/>
      <c r="F25" s="91">
        <f>F13+F14-F18</f>
        <v>63459.25999999998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51.75" customHeight="1" x14ac:dyDescent="0.2">
      <c r="A27" s="176" t="s">
        <v>146</v>
      </c>
      <c r="B27" s="176"/>
      <c r="C27" s="176"/>
      <c r="D27" s="176"/>
    </row>
    <row r="28" spans="1:19" s="45" customFormat="1" ht="21.75" customHeight="1" x14ac:dyDescent="0.25">
      <c r="A28" s="186" t="s">
        <v>147</v>
      </c>
      <c r="B28" s="186"/>
      <c r="C28" s="186"/>
      <c r="D28" s="186"/>
    </row>
    <row r="29" spans="1:19" s="45" customFormat="1" ht="22.5" customHeight="1" x14ac:dyDescent="0.25">
      <c r="A29" s="176" t="s">
        <v>46</v>
      </c>
      <c r="B29" s="176"/>
      <c r="C29" s="176"/>
      <c r="D29" s="176"/>
    </row>
    <row r="30" spans="1:19" s="45" customFormat="1" ht="22.5" customHeight="1" x14ac:dyDescent="0.25">
      <c r="A30" s="176" t="s">
        <v>47</v>
      </c>
      <c r="B30" s="176"/>
      <c r="C30" s="176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2"/>
  <sheetViews>
    <sheetView view="pageBreakPreview" topLeftCell="A52" zoomScale="60" zoomScaleNormal="100" workbookViewId="0">
      <selection activeCell="A67" sqref="A67:XFD68"/>
    </sheetView>
  </sheetViews>
  <sheetFormatPr defaultRowHeight="15" x14ac:dyDescent="0.25"/>
  <cols>
    <col min="1" max="1" width="53.5703125" style="104" customWidth="1"/>
    <col min="2" max="2" width="13.85546875" style="113" customWidth="1"/>
    <col min="3" max="3" width="12.140625" style="111" customWidth="1"/>
    <col min="4" max="4" width="17.5703125" style="106" customWidth="1"/>
    <col min="5" max="5" width="14.7109375" style="106" customWidth="1"/>
    <col min="6" max="255" width="8.140625" style="104" customWidth="1"/>
    <col min="256" max="256" width="8.7109375" style="105" customWidth="1"/>
    <col min="257" max="257" width="31.5703125" style="105" customWidth="1"/>
    <col min="258" max="258" width="13.85546875" style="105" customWidth="1"/>
    <col min="259" max="259" width="19.140625" style="105" customWidth="1"/>
    <col min="260" max="260" width="17.5703125" style="105" customWidth="1"/>
    <col min="261" max="261" width="14.7109375" style="105" customWidth="1"/>
    <col min="262" max="511" width="8.140625" style="105" customWidth="1"/>
    <col min="512" max="512" width="8.7109375" style="105" customWidth="1"/>
    <col min="513" max="513" width="31.5703125" style="105" customWidth="1"/>
    <col min="514" max="514" width="13.85546875" style="105" customWidth="1"/>
    <col min="515" max="515" width="19.140625" style="105" customWidth="1"/>
    <col min="516" max="516" width="17.5703125" style="105" customWidth="1"/>
    <col min="517" max="517" width="14.7109375" style="105" customWidth="1"/>
    <col min="518" max="767" width="8.140625" style="105" customWidth="1"/>
    <col min="768" max="768" width="8.7109375" style="105" customWidth="1"/>
    <col min="769" max="769" width="31.5703125" style="105" customWidth="1"/>
    <col min="770" max="770" width="13.85546875" style="105" customWidth="1"/>
    <col min="771" max="771" width="19.140625" style="105" customWidth="1"/>
    <col min="772" max="772" width="17.5703125" style="105" customWidth="1"/>
    <col min="773" max="773" width="14.7109375" style="105" customWidth="1"/>
    <col min="774" max="1023" width="8.140625" style="105" customWidth="1"/>
    <col min="1024" max="1024" width="8.7109375" style="105" customWidth="1"/>
    <col min="1025" max="1025" width="31.5703125" style="105" customWidth="1"/>
    <col min="1026" max="1026" width="13.85546875" style="105" customWidth="1"/>
    <col min="1027" max="1027" width="19.140625" style="105" customWidth="1"/>
    <col min="1028" max="1028" width="17.5703125" style="105" customWidth="1"/>
    <col min="1029" max="1029" width="14.7109375" style="105" customWidth="1"/>
    <col min="1030" max="1279" width="8.140625" style="105" customWidth="1"/>
    <col min="1280" max="1280" width="8.7109375" style="105" customWidth="1"/>
    <col min="1281" max="1281" width="31.5703125" style="105" customWidth="1"/>
    <col min="1282" max="1282" width="13.85546875" style="105" customWidth="1"/>
    <col min="1283" max="1283" width="19.140625" style="105" customWidth="1"/>
    <col min="1284" max="1284" width="17.5703125" style="105" customWidth="1"/>
    <col min="1285" max="1285" width="14.7109375" style="105" customWidth="1"/>
    <col min="1286" max="1535" width="8.140625" style="105" customWidth="1"/>
    <col min="1536" max="1536" width="8.7109375" style="105" customWidth="1"/>
    <col min="1537" max="1537" width="31.5703125" style="105" customWidth="1"/>
    <col min="1538" max="1538" width="13.85546875" style="105" customWidth="1"/>
    <col min="1539" max="1539" width="19.140625" style="105" customWidth="1"/>
    <col min="1540" max="1540" width="17.5703125" style="105" customWidth="1"/>
    <col min="1541" max="1541" width="14.7109375" style="105" customWidth="1"/>
    <col min="1542" max="1791" width="8.140625" style="105" customWidth="1"/>
    <col min="1792" max="1792" width="8.7109375" style="105" customWidth="1"/>
    <col min="1793" max="1793" width="31.5703125" style="105" customWidth="1"/>
    <col min="1794" max="1794" width="13.85546875" style="105" customWidth="1"/>
    <col min="1795" max="1795" width="19.140625" style="105" customWidth="1"/>
    <col min="1796" max="1796" width="17.5703125" style="105" customWidth="1"/>
    <col min="1797" max="1797" width="14.7109375" style="105" customWidth="1"/>
    <col min="1798" max="2047" width="8.140625" style="105" customWidth="1"/>
    <col min="2048" max="2048" width="8.7109375" style="105" customWidth="1"/>
    <col min="2049" max="2049" width="31.5703125" style="105" customWidth="1"/>
    <col min="2050" max="2050" width="13.85546875" style="105" customWidth="1"/>
    <col min="2051" max="2051" width="19.140625" style="105" customWidth="1"/>
    <col min="2052" max="2052" width="17.5703125" style="105" customWidth="1"/>
    <col min="2053" max="2053" width="14.7109375" style="105" customWidth="1"/>
    <col min="2054" max="2303" width="8.140625" style="105" customWidth="1"/>
    <col min="2304" max="2304" width="8.7109375" style="105" customWidth="1"/>
    <col min="2305" max="2305" width="31.5703125" style="105" customWidth="1"/>
    <col min="2306" max="2306" width="13.85546875" style="105" customWidth="1"/>
    <col min="2307" max="2307" width="19.140625" style="105" customWidth="1"/>
    <col min="2308" max="2308" width="17.5703125" style="105" customWidth="1"/>
    <col min="2309" max="2309" width="14.7109375" style="105" customWidth="1"/>
    <col min="2310" max="2559" width="8.140625" style="105" customWidth="1"/>
    <col min="2560" max="2560" width="8.7109375" style="105" customWidth="1"/>
    <col min="2561" max="2561" width="31.5703125" style="105" customWidth="1"/>
    <col min="2562" max="2562" width="13.85546875" style="105" customWidth="1"/>
    <col min="2563" max="2563" width="19.140625" style="105" customWidth="1"/>
    <col min="2564" max="2564" width="17.5703125" style="105" customWidth="1"/>
    <col min="2565" max="2565" width="14.7109375" style="105" customWidth="1"/>
    <col min="2566" max="2815" width="8.140625" style="105" customWidth="1"/>
    <col min="2816" max="2816" width="8.7109375" style="105" customWidth="1"/>
    <col min="2817" max="2817" width="31.5703125" style="105" customWidth="1"/>
    <col min="2818" max="2818" width="13.85546875" style="105" customWidth="1"/>
    <col min="2819" max="2819" width="19.140625" style="105" customWidth="1"/>
    <col min="2820" max="2820" width="17.5703125" style="105" customWidth="1"/>
    <col min="2821" max="2821" width="14.7109375" style="105" customWidth="1"/>
    <col min="2822" max="3071" width="8.140625" style="105" customWidth="1"/>
    <col min="3072" max="3072" width="8.7109375" style="105" customWidth="1"/>
    <col min="3073" max="3073" width="31.5703125" style="105" customWidth="1"/>
    <col min="3074" max="3074" width="13.85546875" style="105" customWidth="1"/>
    <col min="3075" max="3075" width="19.140625" style="105" customWidth="1"/>
    <col min="3076" max="3076" width="17.5703125" style="105" customWidth="1"/>
    <col min="3077" max="3077" width="14.7109375" style="105" customWidth="1"/>
    <col min="3078" max="3327" width="8.140625" style="105" customWidth="1"/>
    <col min="3328" max="3328" width="8.7109375" style="105" customWidth="1"/>
    <col min="3329" max="3329" width="31.5703125" style="105" customWidth="1"/>
    <col min="3330" max="3330" width="13.85546875" style="105" customWidth="1"/>
    <col min="3331" max="3331" width="19.140625" style="105" customWidth="1"/>
    <col min="3332" max="3332" width="17.5703125" style="105" customWidth="1"/>
    <col min="3333" max="3333" width="14.7109375" style="105" customWidth="1"/>
    <col min="3334" max="3583" width="8.140625" style="105" customWidth="1"/>
    <col min="3584" max="3584" width="8.7109375" style="105" customWidth="1"/>
    <col min="3585" max="3585" width="31.5703125" style="105" customWidth="1"/>
    <col min="3586" max="3586" width="13.85546875" style="105" customWidth="1"/>
    <col min="3587" max="3587" width="19.140625" style="105" customWidth="1"/>
    <col min="3588" max="3588" width="17.5703125" style="105" customWidth="1"/>
    <col min="3589" max="3589" width="14.7109375" style="105" customWidth="1"/>
    <col min="3590" max="3839" width="8.140625" style="105" customWidth="1"/>
    <col min="3840" max="3840" width="8.7109375" style="105" customWidth="1"/>
    <col min="3841" max="3841" width="31.5703125" style="105" customWidth="1"/>
    <col min="3842" max="3842" width="13.85546875" style="105" customWidth="1"/>
    <col min="3843" max="3843" width="19.140625" style="105" customWidth="1"/>
    <col min="3844" max="3844" width="17.5703125" style="105" customWidth="1"/>
    <col min="3845" max="3845" width="14.7109375" style="105" customWidth="1"/>
    <col min="3846" max="4095" width="8.140625" style="105" customWidth="1"/>
    <col min="4096" max="4096" width="8.7109375" style="105" customWidth="1"/>
    <col min="4097" max="4097" width="31.5703125" style="105" customWidth="1"/>
    <col min="4098" max="4098" width="13.85546875" style="105" customWidth="1"/>
    <col min="4099" max="4099" width="19.140625" style="105" customWidth="1"/>
    <col min="4100" max="4100" width="17.5703125" style="105" customWidth="1"/>
    <col min="4101" max="4101" width="14.7109375" style="105" customWidth="1"/>
    <col min="4102" max="4351" width="8.140625" style="105" customWidth="1"/>
    <col min="4352" max="4352" width="8.7109375" style="105" customWidth="1"/>
    <col min="4353" max="4353" width="31.5703125" style="105" customWidth="1"/>
    <col min="4354" max="4354" width="13.85546875" style="105" customWidth="1"/>
    <col min="4355" max="4355" width="19.140625" style="105" customWidth="1"/>
    <col min="4356" max="4356" width="17.5703125" style="105" customWidth="1"/>
    <col min="4357" max="4357" width="14.7109375" style="105" customWidth="1"/>
    <col min="4358" max="4607" width="8.140625" style="105" customWidth="1"/>
    <col min="4608" max="4608" width="8.7109375" style="105" customWidth="1"/>
    <col min="4609" max="4609" width="31.5703125" style="105" customWidth="1"/>
    <col min="4610" max="4610" width="13.85546875" style="105" customWidth="1"/>
    <col min="4611" max="4611" width="19.140625" style="105" customWidth="1"/>
    <col min="4612" max="4612" width="17.5703125" style="105" customWidth="1"/>
    <col min="4613" max="4613" width="14.7109375" style="105" customWidth="1"/>
    <col min="4614" max="4863" width="8.140625" style="105" customWidth="1"/>
    <col min="4864" max="4864" width="8.7109375" style="105" customWidth="1"/>
    <col min="4865" max="4865" width="31.5703125" style="105" customWidth="1"/>
    <col min="4866" max="4866" width="13.85546875" style="105" customWidth="1"/>
    <col min="4867" max="4867" width="19.140625" style="105" customWidth="1"/>
    <col min="4868" max="4868" width="17.5703125" style="105" customWidth="1"/>
    <col min="4869" max="4869" width="14.7109375" style="105" customWidth="1"/>
    <col min="4870" max="5119" width="8.140625" style="105" customWidth="1"/>
    <col min="5120" max="5120" width="8.7109375" style="105" customWidth="1"/>
    <col min="5121" max="5121" width="31.5703125" style="105" customWidth="1"/>
    <col min="5122" max="5122" width="13.85546875" style="105" customWidth="1"/>
    <col min="5123" max="5123" width="19.140625" style="105" customWidth="1"/>
    <col min="5124" max="5124" width="17.5703125" style="105" customWidth="1"/>
    <col min="5125" max="5125" width="14.7109375" style="105" customWidth="1"/>
    <col min="5126" max="5375" width="8.140625" style="105" customWidth="1"/>
    <col min="5376" max="5376" width="8.7109375" style="105" customWidth="1"/>
    <col min="5377" max="5377" width="31.5703125" style="105" customWidth="1"/>
    <col min="5378" max="5378" width="13.85546875" style="105" customWidth="1"/>
    <col min="5379" max="5379" width="19.140625" style="105" customWidth="1"/>
    <col min="5380" max="5380" width="17.5703125" style="105" customWidth="1"/>
    <col min="5381" max="5381" width="14.7109375" style="105" customWidth="1"/>
    <col min="5382" max="5631" width="8.140625" style="105" customWidth="1"/>
    <col min="5632" max="5632" width="8.7109375" style="105" customWidth="1"/>
    <col min="5633" max="5633" width="31.5703125" style="105" customWidth="1"/>
    <col min="5634" max="5634" width="13.85546875" style="105" customWidth="1"/>
    <col min="5635" max="5635" width="19.140625" style="105" customWidth="1"/>
    <col min="5636" max="5636" width="17.5703125" style="105" customWidth="1"/>
    <col min="5637" max="5637" width="14.7109375" style="105" customWidth="1"/>
    <col min="5638" max="5887" width="8.140625" style="105" customWidth="1"/>
    <col min="5888" max="5888" width="8.7109375" style="105" customWidth="1"/>
    <col min="5889" max="5889" width="31.5703125" style="105" customWidth="1"/>
    <col min="5890" max="5890" width="13.85546875" style="105" customWidth="1"/>
    <col min="5891" max="5891" width="19.140625" style="105" customWidth="1"/>
    <col min="5892" max="5892" width="17.5703125" style="105" customWidth="1"/>
    <col min="5893" max="5893" width="14.7109375" style="105" customWidth="1"/>
    <col min="5894" max="6143" width="8.140625" style="105" customWidth="1"/>
    <col min="6144" max="6144" width="8.7109375" style="105" customWidth="1"/>
    <col min="6145" max="6145" width="31.5703125" style="105" customWidth="1"/>
    <col min="6146" max="6146" width="13.85546875" style="105" customWidth="1"/>
    <col min="6147" max="6147" width="19.140625" style="105" customWidth="1"/>
    <col min="6148" max="6148" width="17.5703125" style="105" customWidth="1"/>
    <col min="6149" max="6149" width="14.7109375" style="105" customWidth="1"/>
    <col min="6150" max="6399" width="8.140625" style="105" customWidth="1"/>
    <col min="6400" max="6400" width="8.7109375" style="105" customWidth="1"/>
    <col min="6401" max="6401" width="31.5703125" style="105" customWidth="1"/>
    <col min="6402" max="6402" width="13.85546875" style="105" customWidth="1"/>
    <col min="6403" max="6403" width="19.140625" style="105" customWidth="1"/>
    <col min="6404" max="6404" width="17.5703125" style="105" customWidth="1"/>
    <col min="6405" max="6405" width="14.7109375" style="105" customWidth="1"/>
    <col min="6406" max="6655" width="8.140625" style="105" customWidth="1"/>
    <col min="6656" max="6656" width="8.7109375" style="105" customWidth="1"/>
    <col min="6657" max="6657" width="31.5703125" style="105" customWidth="1"/>
    <col min="6658" max="6658" width="13.85546875" style="105" customWidth="1"/>
    <col min="6659" max="6659" width="19.140625" style="105" customWidth="1"/>
    <col min="6660" max="6660" width="17.5703125" style="105" customWidth="1"/>
    <col min="6661" max="6661" width="14.7109375" style="105" customWidth="1"/>
    <col min="6662" max="6911" width="8.140625" style="105" customWidth="1"/>
    <col min="6912" max="6912" width="8.7109375" style="105" customWidth="1"/>
    <col min="6913" max="6913" width="31.5703125" style="105" customWidth="1"/>
    <col min="6914" max="6914" width="13.85546875" style="105" customWidth="1"/>
    <col min="6915" max="6915" width="19.140625" style="105" customWidth="1"/>
    <col min="6916" max="6916" width="17.5703125" style="105" customWidth="1"/>
    <col min="6917" max="6917" width="14.7109375" style="105" customWidth="1"/>
    <col min="6918" max="7167" width="8.140625" style="105" customWidth="1"/>
    <col min="7168" max="7168" width="8.7109375" style="105" customWidth="1"/>
    <col min="7169" max="7169" width="31.5703125" style="105" customWidth="1"/>
    <col min="7170" max="7170" width="13.85546875" style="105" customWidth="1"/>
    <col min="7171" max="7171" width="19.140625" style="105" customWidth="1"/>
    <col min="7172" max="7172" width="17.5703125" style="105" customWidth="1"/>
    <col min="7173" max="7173" width="14.7109375" style="105" customWidth="1"/>
    <col min="7174" max="7423" width="8.140625" style="105" customWidth="1"/>
    <col min="7424" max="7424" width="8.7109375" style="105" customWidth="1"/>
    <col min="7425" max="7425" width="31.5703125" style="105" customWidth="1"/>
    <col min="7426" max="7426" width="13.85546875" style="105" customWidth="1"/>
    <col min="7427" max="7427" width="19.140625" style="105" customWidth="1"/>
    <col min="7428" max="7428" width="17.5703125" style="105" customWidth="1"/>
    <col min="7429" max="7429" width="14.7109375" style="105" customWidth="1"/>
    <col min="7430" max="7679" width="8.140625" style="105" customWidth="1"/>
    <col min="7680" max="7680" width="8.7109375" style="105" customWidth="1"/>
    <col min="7681" max="7681" width="31.5703125" style="105" customWidth="1"/>
    <col min="7682" max="7682" width="13.85546875" style="105" customWidth="1"/>
    <col min="7683" max="7683" width="19.140625" style="105" customWidth="1"/>
    <col min="7684" max="7684" width="17.5703125" style="105" customWidth="1"/>
    <col min="7685" max="7685" width="14.7109375" style="105" customWidth="1"/>
    <col min="7686" max="7935" width="8.140625" style="105" customWidth="1"/>
    <col min="7936" max="7936" width="8.7109375" style="105" customWidth="1"/>
    <col min="7937" max="7937" width="31.5703125" style="105" customWidth="1"/>
    <col min="7938" max="7938" width="13.85546875" style="105" customWidth="1"/>
    <col min="7939" max="7939" width="19.140625" style="105" customWidth="1"/>
    <col min="7940" max="7940" width="17.5703125" style="105" customWidth="1"/>
    <col min="7941" max="7941" width="14.7109375" style="105" customWidth="1"/>
    <col min="7942" max="8191" width="8.140625" style="105" customWidth="1"/>
    <col min="8192" max="8192" width="8.7109375" style="105" customWidth="1"/>
    <col min="8193" max="8193" width="31.5703125" style="105" customWidth="1"/>
    <col min="8194" max="8194" width="13.85546875" style="105" customWidth="1"/>
    <col min="8195" max="8195" width="19.140625" style="105" customWidth="1"/>
    <col min="8196" max="8196" width="17.5703125" style="105" customWidth="1"/>
    <col min="8197" max="8197" width="14.7109375" style="105" customWidth="1"/>
    <col min="8198" max="8447" width="8.140625" style="105" customWidth="1"/>
    <col min="8448" max="8448" width="8.7109375" style="105" customWidth="1"/>
    <col min="8449" max="8449" width="31.5703125" style="105" customWidth="1"/>
    <col min="8450" max="8450" width="13.85546875" style="105" customWidth="1"/>
    <col min="8451" max="8451" width="19.140625" style="105" customWidth="1"/>
    <col min="8452" max="8452" width="17.5703125" style="105" customWidth="1"/>
    <col min="8453" max="8453" width="14.7109375" style="105" customWidth="1"/>
    <col min="8454" max="8703" width="8.140625" style="105" customWidth="1"/>
    <col min="8704" max="8704" width="8.7109375" style="105" customWidth="1"/>
    <col min="8705" max="8705" width="31.5703125" style="105" customWidth="1"/>
    <col min="8706" max="8706" width="13.85546875" style="105" customWidth="1"/>
    <col min="8707" max="8707" width="19.140625" style="105" customWidth="1"/>
    <col min="8708" max="8708" width="17.5703125" style="105" customWidth="1"/>
    <col min="8709" max="8709" width="14.7109375" style="105" customWidth="1"/>
    <col min="8710" max="8959" width="8.140625" style="105" customWidth="1"/>
    <col min="8960" max="8960" width="8.7109375" style="105" customWidth="1"/>
    <col min="8961" max="8961" width="31.5703125" style="105" customWidth="1"/>
    <col min="8962" max="8962" width="13.85546875" style="105" customWidth="1"/>
    <col min="8963" max="8963" width="19.140625" style="105" customWidth="1"/>
    <col min="8964" max="8964" width="17.5703125" style="105" customWidth="1"/>
    <col min="8965" max="8965" width="14.7109375" style="105" customWidth="1"/>
    <col min="8966" max="9215" width="8.140625" style="105" customWidth="1"/>
    <col min="9216" max="9216" width="8.7109375" style="105" customWidth="1"/>
    <col min="9217" max="9217" width="31.5703125" style="105" customWidth="1"/>
    <col min="9218" max="9218" width="13.85546875" style="105" customWidth="1"/>
    <col min="9219" max="9219" width="19.140625" style="105" customWidth="1"/>
    <col min="9220" max="9220" width="17.5703125" style="105" customWidth="1"/>
    <col min="9221" max="9221" width="14.7109375" style="105" customWidth="1"/>
    <col min="9222" max="9471" width="8.140625" style="105" customWidth="1"/>
    <col min="9472" max="9472" width="8.7109375" style="105" customWidth="1"/>
    <col min="9473" max="9473" width="31.5703125" style="105" customWidth="1"/>
    <col min="9474" max="9474" width="13.85546875" style="105" customWidth="1"/>
    <col min="9475" max="9475" width="19.140625" style="105" customWidth="1"/>
    <col min="9476" max="9476" width="17.5703125" style="105" customWidth="1"/>
    <col min="9477" max="9477" width="14.7109375" style="105" customWidth="1"/>
    <col min="9478" max="9727" width="8.140625" style="105" customWidth="1"/>
    <col min="9728" max="9728" width="8.7109375" style="105" customWidth="1"/>
    <col min="9729" max="9729" width="31.5703125" style="105" customWidth="1"/>
    <col min="9730" max="9730" width="13.85546875" style="105" customWidth="1"/>
    <col min="9731" max="9731" width="19.140625" style="105" customWidth="1"/>
    <col min="9732" max="9732" width="17.5703125" style="105" customWidth="1"/>
    <col min="9733" max="9733" width="14.7109375" style="105" customWidth="1"/>
    <col min="9734" max="9983" width="8.140625" style="105" customWidth="1"/>
    <col min="9984" max="9984" width="8.7109375" style="105" customWidth="1"/>
    <col min="9985" max="9985" width="31.5703125" style="105" customWidth="1"/>
    <col min="9986" max="9986" width="13.85546875" style="105" customWidth="1"/>
    <col min="9987" max="9987" width="19.140625" style="105" customWidth="1"/>
    <col min="9988" max="9988" width="17.5703125" style="105" customWidth="1"/>
    <col min="9989" max="9989" width="14.7109375" style="105" customWidth="1"/>
    <col min="9990" max="10239" width="8.140625" style="105" customWidth="1"/>
    <col min="10240" max="10240" width="8.7109375" style="105" customWidth="1"/>
    <col min="10241" max="10241" width="31.5703125" style="105" customWidth="1"/>
    <col min="10242" max="10242" width="13.85546875" style="105" customWidth="1"/>
    <col min="10243" max="10243" width="19.140625" style="105" customWidth="1"/>
    <col min="10244" max="10244" width="17.5703125" style="105" customWidth="1"/>
    <col min="10245" max="10245" width="14.7109375" style="105" customWidth="1"/>
    <col min="10246" max="10495" width="8.140625" style="105" customWidth="1"/>
    <col min="10496" max="10496" width="8.7109375" style="105" customWidth="1"/>
    <col min="10497" max="10497" width="31.5703125" style="105" customWidth="1"/>
    <col min="10498" max="10498" width="13.85546875" style="105" customWidth="1"/>
    <col min="10499" max="10499" width="19.140625" style="105" customWidth="1"/>
    <col min="10500" max="10500" width="17.5703125" style="105" customWidth="1"/>
    <col min="10501" max="10501" width="14.7109375" style="105" customWidth="1"/>
    <col min="10502" max="10751" width="8.140625" style="105" customWidth="1"/>
    <col min="10752" max="10752" width="8.7109375" style="105" customWidth="1"/>
    <col min="10753" max="10753" width="31.5703125" style="105" customWidth="1"/>
    <col min="10754" max="10754" width="13.85546875" style="105" customWidth="1"/>
    <col min="10755" max="10755" width="19.140625" style="105" customWidth="1"/>
    <col min="10756" max="10756" width="17.5703125" style="105" customWidth="1"/>
    <col min="10757" max="10757" width="14.7109375" style="105" customWidth="1"/>
    <col min="10758" max="11007" width="8.140625" style="105" customWidth="1"/>
    <col min="11008" max="11008" width="8.7109375" style="105" customWidth="1"/>
    <col min="11009" max="11009" width="31.5703125" style="105" customWidth="1"/>
    <col min="11010" max="11010" width="13.85546875" style="105" customWidth="1"/>
    <col min="11011" max="11011" width="19.140625" style="105" customWidth="1"/>
    <col min="11012" max="11012" width="17.5703125" style="105" customWidth="1"/>
    <col min="11013" max="11013" width="14.7109375" style="105" customWidth="1"/>
    <col min="11014" max="11263" width="8.140625" style="105" customWidth="1"/>
    <col min="11264" max="11264" width="8.7109375" style="105" customWidth="1"/>
    <col min="11265" max="11265" width="31.5703125" style="105" customWidth="1"/>
    <col min="11266" max="11266" width="13.85546875" style="105" customWidth="1"/>
    <col min="11267" max="11267" width="19.140625" style="105" customWidth="1"/>
    <col min="11268" max="11268" width="17.5703125" style="105" customWidth="1"/>
    <col min="11269" max="11269" width="14.7109375" style="105" customWidth="1"/>
    <col min="11270" max="11519" width="8.140625" style="105" customWidth="1"/>
    <col min="11520" max="11520" width="8.7109375" style="105" customWidth="1"/>
    <col min="11521" max="11521" width="31.5703125" style="105" customWidth="1"/>
    <col min="11522" max="11522" width="13.85546875" style="105" customWidth="1"/>
    <col min="11523" max="11523" width="19.140625" style="105" customWidth="1"/>
    <col min="11524" max="11524" width="17.5703125" style="105" customWidth="1"/>
    <col min="11525" max="11525" width="14.7109375" style="105" customWidth="1"/>
    <col min="11526" max="11775" width="8.140625" style="105" customWidth="1"/>
    <col min="11776" max="11776" width="8.7109375" style="105" customWidth="1"/>
    <col min="11777" max="11777" width="31.5703125" style="105" customWidth="1"/>
    <col min="11778" max="11778" width="13.85546875" style="105" customWidth="1"/>
    <col min="11779" max="11779" width="19.140625" style="105" customWidth="1"/>
    <col min="11780" max="11780" width="17.5703125" style="105" customWidth="1"/>
    <col min="11781" max="11781" width="14.7109375" style="105" customWidth="1"/>
    <col min="11782" max="12031" width="8.140625" style="105" customWidth="1"/>
    <col min="12032" max="12032" width="8.7109375" style="105" customWidth="1"/>
    <col min="12033" max="12033" width="31.5703125" style="105" customWidth="1"/>
    <col min="12034" max="12034" width="13.85546875" style="105" customWidth="1"/>
    <col min="12035" max="12035" width="19.140625" style="105" customWidth="1"/>
    <col min="12036" max="12036" width="17.5703125" style="105" customWidth="1"/>
    <col min="12037" max="12037" width="14.7109375" style="105" customWidth="1"/>
    <col min="12038" max="12287" width="8.140625" style="105" customWidth="1"/>
    <col min="12288" max="12288" width="8.7109375" style="105" customWidth="1"/>
    <col min="12289" max="12289" width="31.5703125" style="105" customWidth="1"/>
    <col min="12290" max="12290" width="13.85546875" style="105" customWidth="1"/>
    <col min="12291" max="12291" width="19.140625" style="105" customWidth="1"/>
    <col min="12292" max="12292" width="17.5703125" style="105" customWidth="1"/>
    <col min="12293" max="12293" width="14.7109375" style="105" customWidth="1"/>
    <col min="12294" max="12543" width="8.140625" style="105" customWidth="1"/>
    <col min="12544" max="12544" width="8.7109375" style="105" customWidth="1"/>
    <col min="12545" max="12545" width="31.5703125" style="105" customWidth="1"/>
    <col min="12546" max="12546" width="13.85546875" style="105" customWidth="1"/>
    <col min="12547" max="12547" width="19.140625" style="105" customWidth="1"/>
    <col min="12548" max="12548" width="17.5703125" style="105" customWidth="1"/>
    <col min="12549" max="12549" width="14.7109375" style="105" customWidth="1"/>
    <col min="12550" max="12799" width="8.140625" style="105" customWidth="1"/>
    <col min="12800" max="12800" width="8.7109375" style="105" customWidth="1"/>
    <col min="12801" max="12801" width="31.5703125" style="105" customWidth="1"/>
    <col min="12802" max="12802" width="13.85546875" style="105" customWidth="1"/>
    <col min="12803" max="12803" width="19.140625" style="105" customWidth="1"/>
    <col min="12804" max="12804" width="17.5703125" style="105" customWidth="1"/>
    <col min="12805" max="12805" width="14.7109375" style="105" customWidth="1"/>
    <col min="12806" max="13055" width="8.140625" style="105" customWidth="1"/>
    <col min="13056" max="13056" width="8.7109375" style="105" customWidth="1"/>
    <col min="13057" max="13057" width="31.5703125" style="105" customWidth="1"/>
    <col min="13058" max="13058" width="13.85546875" style="105" customWidth="1"/>
    <col min="13059" max="13059" width="19.140625" style="105" customWidth="1"/>
    <col min="13060" max="13060" width="17.5703125" style="105" customWidth="1"/>
    <col min="13061" max="13061" width="14.7109375" style="105" customWidth="1"/>
    <col min="13062" max="13311" width="8.140625" style="105" customWidth="1"/>
    <col min="13312" max="13312" width="8.7109375" style="105" customWidth="1"/>
    <col min="13313" max="13313" width="31.5703125" style="105" customWidth="1"/>
    <col min="13314" max="13314" width="13.85546875" style="105" customWidth="1"/>
    <col min="13315" max="13315" width="19.140625" style="105" customWidth="1"/>
    <col min="13316" max="13316" width="17.5703125" style="105" customWidth="1"/>
    <col min="13317" max="13317" width="14.7109375" style="105" customWidth="1"/>
    <col min="13318" max="13567" width="8.140625" style="105" customWidth="1"/>
    <col min="13568" max="13568" width="8.7109375" style="105" customWidth="1"/>
    <col min="13569" max="13569" width="31.5703125" style="105" customWidth="1"/>
    <col min="13570" max="13570" width="13.85546875" style="105" customWidth="1"/>
    <col min="13571" max="13571" width="19.140625" style="105" customWidth="1"/>
    <col min="13572" max="13572" width="17.5703125" style="105" customWidth="1"/>
    <col min="13573" max="13573" width="14.7109375" style="105" customWidth="1"/>
    <col min="13574" max="13823" width="8.140625" style="105" customWidth="1"/>
    <col min="13824" max="13824" width="8.7109375" style="105" customWidth="1"/>
    <col min="13825" max="13825" width="31.5703125" style="105" customWidth="1"/>
    <col min="13826" max="13826" width="13.85546875" style="105" customWidth="1"/>
    <col min="13827" max="13827" width="19.140625" style="105" customWidth="1"/>
    <col min="13828" max="13828" width="17.5703125" style="105" customWidth="1"/>
    <col min="13829" max="13829" width="14.7109375" style="105" customWidth="1"/>
    <col min="13830" max="14079" width="8.140625" style="105" customWidth="1"/>
    <col min="14080" max="14080" width="8.7109375" style="105" customWidth="1"/>
    <col min="14081" max="14081" width="31.5703125" style="105" customWidth="1"/>
    <col min="14082" max="14082" width="13.85546875" style="105" customWidth="1"/>
    <col min="14083" max="14083" width="19.140625" style="105" customWidth="1"/>
    <col min="14084" max="14084" width="17.5703125" style="105" customWidth="1"/>
    <col min="14085" max="14085" width="14.7109375" style="105" customWidth="1"/>
    <col min="14086" max="14335" width="8.140625" style="105" customWidth="1"/>
    <col min="14336" max="14336" width="8.7109375" style="105" customWidth="1"/>
    <col min="14337" max="14337" width="31.5703125" style="105" customWidth="1"/>
    <col min="14338" max="14338" width="13.85546875" style="105" customWidth="1"/>
    <col min="14339" max="14339" width="19.140625" style="105" customWidth="1"/>
    <col min="14340" max="14340" width="17.5703125" style="105" customWidth="1"/>
    <col min="14341" max="14341" width="14.7109375" style="105" customWidth="1"/>
    <col min="14342" max="14591" width="8.140625" style="105" customWidth="1"/>
    <col min="14592" max="14592" width="8.7109375" style="105" customWidth="1"/>
    <col min="14593" max="14593" width="31.5703125" style="105" customWidth="1"/>
    <col min="14594" max="14594" width="13.85546875" style="105" customWidth="1"/>
    <col min="14595" max="14595" width="19.140625" style="105" customWidth="1"/>
    <col min="14596" max="14596" width="17.5703125" style="105" customWidth="1"/>
    <col min="14597" max="14597" width="14.7109375" style="105" customWidth="1"/>
    <col min="14598" max="14847" width="8.140625" style="105" customWidth="1"/>
    <col min="14848" max="14848" width="8.7109375" style="105" customWidth="1"/>
    <col min="14849" max="14849" width="31.5703125" style="105" customWidth="1"/>
    <col min="14850" max="14850" width="13.85546875" style="105" customWidth="1"/>
    <col min="14851" max="14851" width="19.140625" style="105" customWidth="1"/>
    <col min="14852" max="14852" width="17.5703125" style="105" customWidth="1"/>
    <col min="14853" max="14853" width="14.7109375" style="105" customWidth="1"/>
    <col min="14854" max="15103" width="8.140625" style="105" customWidth="1"/>
    <col min="15104" max="15104" width="8.7109375" style="105" customWidth="1"/>
    <col min="15105" max="15105" width="31.5703125" style="105" customWidth="1"/>
    <col min="15106" max="15106" width="13.85546875" style="105" customWidth="1"/>
    <col min="15107" max="15107" width="19.140625" style="105" customWidth="1"/>
    <col min="15108" max="15108" width="17.5703125" style="105" customWidth="1"/>
    <col min="15109" max="15109" width="14.7109375" style="105" customWidth="1"/>
    <col min="15110" max="15359" width="8.140625" style="105" customWidth="1"/>
    <col min="15360" max="15360" width="8.7109375" style="105" customWidth="1"/>
    <col min="15361" max="15361" width="31.5703125" style="105" customWidth="1"/>
    <col min="15362" max="15362" width="13.85546875" style="105" customWidth="1"/>
    <col min="15363" max="15363" width="19.140625" style="105" customWidth="1"/>
    <col min="15364" max="15364" width="17.5703125" style="105" customWidth="1"/>
    <col min="15365" max="15365" width="14.7109375" style="105" customWidth="1"/>
    <col min="15366" max="15615" width="8.140625" style="105" customWidth="1"/>
    <col min="15616" max="15616" width="8.7109375" style="105" customWidth="1"/>
    <col min="15617" max="15617" width="31.5703125" style="105" customWidth="1"/>
    <col min="15618" max="15618" width="13.85546875" style="105" customWidth="1"/>
    <col min="15619" max="15619" width="19.140625" style="105" customWidth="1"/>
    <col min="15620" max="15620" width="17.5703125" style="105" customWidth="1"/>
    <col min="15621" max="15621" width="14.7109375" style="105" customWidth="1"/>
    <col min="15622" max="15871" width="8.140625" style="105" customWidth="1"/>
    <col min="15872" max="15872" width="8.7109375" style="105" customWidth="1"/>
    <col min="15873" max="15873" width="31.5703125" style="105" customWidth="1"/>
    <col min="15874" max="15874" width="13.85546875" style="105" customWidth="1"/>
    <col min="15875" max="15875" width="19.140625" style="105" customWidth="1"/>
    <col min="15876" max="15876" width="17.5703125" style="105" customWidth="1"/>
    <col min="15877" max="15877" width="14.7109375" style="105" customWidth="1"/>
    <col min="15878" max="16127" width="8.140625" style="105" customWidth="1"/>
    <col min="16128" max="16128" width="8.7109375" style="105" customWidth="1"/>
    <col min="16129" max="16129" width="31.5703125" style="105" customWidth="1"/>
    <col min="16130" max="16130" width="13.85546875" style="105" customWidth="1"/>
    <col min="16131" max="16131" width="19.140625" style="105" customWidth="1"/>
    <col min="16132" max="16132" width="17.5703125" style="105" customWidth="1"/>
    <col min="16133" max="16133" width="14.7109375" style="105" customWidth="1"/>
    <col min="16134" max="16384" width="8.140625" style="105" customWidth="1"/>
  </cols>
  <sheetData>
    <row r="1" spans="1:5" s="104" customFormat="1" ht="23.25" customHeight="1" x14ac:dyDescent="0.25">
      <c r="A1" s="197"/>
      <c r="B1" s="197"/>
      <c r="C1" s="197"/>
      <c r="D1" s="197"/>
      <c r="E1" s="197"/>
    </row>
    <row r="2" spans="1:5" s="104" customFormat="1" x14ac:dyDescent="0.25">
      <c r="A2" s="197" t="s">
        <v>177</v>
      </c>
      <c r="B2" s="197"/>
      <c r="C2" s="197"/>
      <c r="D2" s="197"/>
      <c r="E2" s="197"/>
    </row>
    <row r="3" spans="1:5" s="104" customFormat="1" ht="15.75" customHeight="1" x14ac:dyDescent="0.25">
      <c r="A3" s="198" t="s">
        <v>228</v>
      </c>
      <c r="B3" s="198"/>
      <c r="C3" s="198"/>
      <c r="D3" s="198"/>
      <c r="E3" s="198"/>
    </row>
    <row r="4" spans="1:5" s="104" customFormat="1" x14ac:dyDescent="0.25">
      <c r="A4" s="198" t="s">
        <v>178</v>
      </c>
      <c r="B4" s="198"/>
      <c r="C4" s="198"/>
      <c r="D4" s="198"/>
      <c r="E4" s="198"/>
    </row>
    <row r="5" spans="1:5" s="104" customFormat="1" x14ac:dyDescent="0.25">
      <c r="A5" s="198" t="s">
        <v>179</v>
      </c>
      <c r="B5" s="198"/>
      <c r="C5" s="198"/>
      <c r="D5" s="198"/>
      <c r="E5" s="198"/>
    </row>
    <row r="6" spans="1:5" s="104" customFormat="1" ht="26.25" customHeight="1" x14ac:dyDescent="0.25">
      <c r="A6" s="197" t="s">
        <v>180</v>
      </c>
      <c r="B6" s="197"/>
      <c r="C6" s="197"/>
      <c r="D6" s="197"/>
      <c r="E6" s="106" t="s">
        <v>181</v>
      </c>
    </row>
    <row r="7" spans="1:5" s="104" customFormat="1" ht="28.5" customHeight="1" x14ac:dyDescent="0.25">
      <c r="A7" s="199" t="s">
        <v>182</v>
      </c>
      <c r="B7" s="199"/>
      <c r="C7" s="199"/>
      <c r="D7" s="199"/>
      <c r="E7" s="199"/>
    </row>
    <row r="8" spans="1:5" s="104" customFormat="1" ht="29.25" customHeight="1" x14ac:dyDescent="0.25">
      <c r="A8" s="199" t="s">
        <v>183</v>
      </c>
      <c r="B8" s="199"/>
      <c r="C8" s="199"/>
      <c r="D8" s="199"/>
      <c r="E8" s="199"/>
    </row>
    <row r="9" spans="1:5" s="104" customFormat="1" ht="30" customHeight="1" x14ac:dyDescent="0.25">
      <c r="A9" s="199" t="s">
        <v>184</v>
      </c>
      <c r="B9" s="199"/>
      <c r="C9" s="199"/>
      <c r="D9" s="199"/>
      <c r="E9" s="199"/>
    </row>
    <row r="10" spans="1:5" s="104" customFormat="1" ht="30" customHeight="1" x14ac:dyDescent="0.25">
      <c r="A10" s="199" t="s">
        <v>185</v>
      </c>
      <c r="B10" s="199"/>
      <c r="C10" s="199"/>
      <c r="D10" s="199"/>
      <c r="E10" s="199"/>
    </row>
    <row r="11" spans="1:5" s="104" customFormat="1" ht="29.25" customHeight="1" x14ac:dyDescent="0.25">
      <c r="A11" s="199" t="s">
        <v>186</v>
      </c>
      <c r="B11" s="199"/>
      <c r="C11" s="199"/>
      <c r="D11" s="199"/>
      <c r="E11" s="199"/>
    </row>
    <row r="12" spans="1:5" s="104" customFormat="1" ht="28.5" customHeight="1" x14ac:dyDescent="0.25">
      <c r="A12" s="199" t="s">
        <v>187</v>
      </c>
      <c r="B12" s="199"/>
      <c r="C12" s="199"/>
      <c r="D12" s="199"/>
      <c r="E12" s="199"/>
    </row>
    <row r="13" spans="1:5" s="104" customFormat="1" ht="150" x14ac:dyDescent="0.25">
      <c r="A13" s="108" t="s">
        <v>2</v>
      </c>
      <c r="B13" s="107" t="s">
        <v>189</v>
      </c>
      <c r="C13" s="109" t="s">
        <v>0</v>
      </c>
      <c r="D13" s="109" t="s">
        <v>188</v>
      </c>
      <c r="E13" s="109" t="s">
        <v>1</v>
      </c>
    </row>
    <row r="14" spans="1:5" s="117" customFormat="1" ht="14.25" x14ac:dyDescent="0.25">
      <c r="A14" s="114" t="s">
        <v>8</v>
      </c>
      <c r="B14" s="115"/>
      <c r="C14" s="116"/>
      <c r="D14" s="116"/>
      <c r="E14" s="116"/>
    </row>
    <row r="15" spans="1:5" s="104" customFormat="1" x14ac:dyDescent="0.25">
      <c r="A15" s="108" t="s">
        <v>57</v>
      </c>
      <c r="B15" s="78" t="s">
        <v>22</v>
      </c>
      <c r="C15" s="109" t="s">
        <v>11</v>
      </c>
      <c r="D15" s="110">
        <v>0.13</v>
      </c>
      <c r="E15" s="110">
        <v>2042.04</v>
      </c>
    </row>
    <row r="16" spans="1:5" s="117" customFormat="1" ht="28.5" x14ac:dyDescent="0.25">
      <c r="A16" s="114" t="s">
        <v>190</v>
      </c>
      <c r="B16" s="115"/>
      <c r="C16" s="116"/>
      <c r="D16" s="116"/>
      <c r="E16" s="116"/>
    </row>
    <row r="17" spans="1:5" s="104" customFormat="1" ht="30" x14ac:dyDescent="0.25">
      <c r="A17" s="108" t="s">
        <v>191</v>
      </c>
      <c r="B17" s="112">
        <v>0.02</v>
      </c>
      <c r="C17" s="109" t="s">
        <v>18</v>
      </c>
      <c r="D17" s="110">
        <f>E17/B17</f>
        <v>6188.5</v>
      </c>
      <c r="E17" s="110">
        <v>123.77</v>
      </c>
    </row>
    <row r="18" spans="1:5" s="104" customFormat="1" x14ac:dyDescent="0.25">
      <c r="A18" s="108" t="s">
        <v>223</v>
      </c>
      <c r="B18" s="112" t="s">
        <v>229</v>
      </c>
      <c r="C18" s="109" t="s">
        <v>21</v>
      </c>
      <c r="D18" s="110">
        <f>E18</f>
        <v>5205.47</v>
      </c>
      <c r="E18" s="110">
        <v>5205.47</v>
      </c>
    </row>
    <row r="19" spans="1:5" s="104" customFormat="1" x14ac:dyDescent="0.25">
      <c r="A19" s="108" t="s">
        <v>192</v>
      </c>
      <c r="B19" s="112" t="s">
        <v>173</v>
      </c>
      <c r="C19" s="109" t="s">
        <v>12</v>
      </c>
      <c r="D19" s="110">
        <f t="shared" ref="D19:D24" si="0">E19</f>
        <v>74927.16</v>
      </c>
      <c r="E19" s="110">
        <v>74927.16</v>
      </c>
    </row>
    <row r="20" spans="1:5" s="104" customFormat="1" x14ac:dyDescent="0.25">
      <c r="A20" s="108" t="s">
        <v>119</v>
      </c>
      <c r="B20" s="112" t="s">
        <v>173</v>
      </c>
      <c r="C20" s="109" t="s">
        <v>12</v>
      </c>
      <c r="D20" s="110">
        <f t="shared" si="0"/>
        <v>916.44</v>
      </c>
      <c r="E20" s="110">
        <v>916.44</v>
      </c>
    </row>
    <row r="21" spans="1:5" s="104" customFormat="1" ht="30" x14ac:dyDescent="0.25">
      <c r="A21" s="108" t="s">
        <v>193</v>
      </c>
      <c r="B21" s="112" t="s">
        <v>23</v>
      </c>
      <c r="C21" s="109" t="s">
        <v>11</v>
      </c>
      <c r="D21" s="110">
        <f t="shared" si="0"/>
        <v>72.44</v>
      </c>
      <c r="E21" s="110">
        <v>72.44</v>
      </c>
    </row>
    <row r="22" spans="1:5" s="117" customFormat="1" x14ac:dyDescent="0.25">
      <c r="A22" s="114" t="s">
        <v>153</v>
      </c>
      <c r="B22" s="115"/>
      <c r="C22" s="116"/>
      <c r="D22" s="110"/>
      <c r="E22" s="116"/>
    </row>
    <row r="23" spans="1:5" s="104" customFormat="1" x14ac:dyDescent="0.25">
      <c r="A23" s="108" t="s">
        <v>194</v>
      </c>
      <c r="B23" s="112" t="s">
        <v>172</v>
      </c>
      <c r="C23" s="109" t="s">
        <v>11</v>
      </c>
      <c r="D23" s="110">
        <f t="shared" si="0"/>
        <v>8100</v>
      </c>
      <c r="E23" s="110">
        <v>8100</v>
      </c>
    </row>
    <row r="24" spans="1:5" s="104" customFormat="1" x14ac:dyDescent="0.25">
      <c r="A24" s="108" t="s">
        <v>154</v>
      </c>
      <c r="B24" s="112" t="s">
        <v>172</v>
      </c>
      <c r="C24" s="109" t="s">
        <v>195</v>
      </c>
      <c r="D24" s="110">
        <f t="shared" si="0"/>
        <v>1700</v>
      </c>
      <c r="E24" s="110">
        <v>1700</v>
      </c>
    </row>
    <row r="25" spans="1:5" s="117" customFormat="1" ht="28.5" x14ac:dyDescent="0.25">
      <c r="A25" s="114" t="s">
        <v>196</v>
      </c>
      <c r="B25" s="115"/>
      <c r="C25" s="116"/>
      <c r="D25" s="116"/>
      <c r="E25" s="116"/>
    </row>
    <row r="26" spans="1:5" s="104" customFormat="1" x14ac:dyDescent="0.25">
      <c r="A26" s="108" t="s">
        <v>197</v>
      </c>
      <c r="B26" s="112">
        <v>1</v>
      </c>
      <c r="C26" s="109" t="s">
        <v>13</v>
      </c>
      <c r="D26" s="110">
        <f>E26/B26</f>
        <v>2003.27</v>
      </c>
      <c r="E26" s="110">
        <v>2003.27</v>
      </c>
    </row>
    <row r="27" spans="1:5" s="104" customFormat="1" ht="30" x14ac:dyDescent="0.25">
      <c r="A27" s="108" t="s">
        <v>167</v>
      </c>
      <c r="B27" s="112">
        <v>1</v>
      </c>
      <c r="C27" s="109" t="s">
        <v>13</v>
      </c>
      <c r="D27" s="110">
        <f t="shared" ref="D27:D62" si="1">E27/B27</f>
        <v>303.61</v>
      </c>
      <c r="E27" s="110">
        <v>303.61</v>
      </c>
    </row>
    <row r="28" spans="1:5" s="104" customFormat="1" x14ac:dyDescent="0.25">
      <c r="A28" s="108" t="s">
        <v>198</v>
      </c>
      <c r="B28" s="112">
        <v>1</v>
      </c>
      <c r="C28" s="109" t="s">
        <v>13</v>
      </c>
      <c r="D28" s="110">
        <f t="shared" si="1"/>
        <v>928.64</v>
      </c>
      <c r="E28" s="110">
        <v>928.64</v>
      </c>
    </row>
    <row r="29" spans="1:5" s="104" customFormat="1" ht="30" x14ac:dyDescent="0.25">
      <c r="A29" s="108" t="s">
        <v>199</v>
      </c>
      <c r="B29" s="112">
        <v>2.5000000000000001E-2</v>
      </c>
      <c r="C29" s="109" t="s">
        <v>15</v>
      </c>
      <c r="D29" s="110">
        <f t="shared" si="1"/>
        <v>118952</v>
      </c>
      <c r="E29" s="110">
        <v>2973.8</v>
      </c>
    </row>
    <row r="30" spans="1:5" s="104" customFormat="1" x14ac:dyDescent="0.25">
      <c r="A30" s="108" t="s">
        <v>200</v>
      </c>
      <c r="B30" s="112">
        <v>1</v>
      </c>
      <c r="C30" s="109" t="s">
        <v>13</v>
      </c>
      <c r="D30" s="110">
        <f t="shared" si="1"/>
        <v>2372.31</v>
      </c>
      <c r="E30" s="110">
        <v>2372.31</v>
      </c>
    </row>
    <row r="31" spans="1:5" s="104" customFormat="1" x14ac:dyDescent="0.25">
      <c r="A31" s="108" t="s">
        <v>156</v>
      </c>
      <c r="B31" s="112">
        <v>1</v>
      </c>
      <c r="C31" s="109" t="s">
        <v>157</v>
      </c>
      <c r="D31" s="110">
        <f t="shared" si="1"/>
        <v>91.38</v>
      </c>
      <c r="E31" s="110">
        <v>91.38</v>
      </c>
    </row>
    <row r="32" spans="1:5" s="104" customFormat="1" x14ac:dyDescent="0.25">
      <c r="A32" s="108" t="s">
        <v>61</v>
      </c>
      <c r="B32" s="112">
        <v>1</v>
      </c>
      <c r="C32" s="109" t="s">
        <v>14</v>
      </c>
      <c r="D32" s="110">
        <f t="shared" si="1"/>
        <v>907.5</v>
      </c>
      <c r="E32" s="110">
        <v>907.5</v>
      </c>
    </row>
    <row r="33" spans="1:5" s="104" customFormat="1" ht="30" x14ac:dyDescent="0.25">
      <c r="A33" s="108" t="s">
        <v>201</v>
      </c>
      <c r="B33" s="112">
        <v>1</v>
      </c>
      <c r="C33" s="109" t="s">
        <v>13</v>
      </c>
      <c r="D33" s="110">
        <f t="shared" si="1"/>
        <v>150.94</v>
      </c>
      <c r="E33" s="110">
        <v>150.94</v>
      </c>
    </row>
    <row r="34" spans="1:5" s="104" customFormat="1" ht="30" x14ac:dyDescent="0.25">
      <c r="A34" s="108" t="s">
        <v>87</v>
      </c>
      <c r="B34" s="112">
        <v>0.54</v>
      </c>
      <c r="C34" s="109" t="s">
        <v>16</v>
      </c>
      <c r="D34" s="110">
        <f t="shared" si="1"/>
        <v>1806.3148148148146</v>
      </c>
      <c r="E34" s="110">
        <v>975.41</v>
      </c>
    </row>
    <row r="35" spans="1:5" s="104" customFormat="1" ht="30" x14ac:dyDescent="0.25">
      <c r="A35" s="108" t="s">
        <v>202</v>
      </c>
      <c r="B35" s="112">
        <v>1</v>
      </c>
      <c r="C35" s="109" t="s">
        <v>203</v>
      </c>
      <c r="D35" s="110">
        <f t="shared" si="1"/>
        <v>548.07000000000005</v>
      </c>
      <c r="E35" s="110">
        <v>548.07000000000005</v>
      </c>
    </row>
    <row r="36" spans="1:5" s="104" customFormat="1" ht="30" x14ac:dyDescent="0.25">
      <c r="A36" s="108" t="s">
        <v>204</v>
      </c>
      <c r="B36" s="112">
        <v>0.1</v>
      </c>
      <c r="C36" s="109" t="s">
        <v>16</v>
      </c>
      <c r="D36" s="110">
        <f t="shared" si="1"/>
        <v>1791.3</v>
      </c>
      <c r="E36" s="110">
        <v>179.13</v>
      </c>
    </row>
    <row r="37" spans="1:5" s="104" customFormat="1" x14ac:dyDescent="0.25">
      <c r="A37" s="108" t="s">
        <v>63</v>
      </c>
      <c r="B37" s="112">
        <v>0.03</v>
      </c>
      <c r="C37" s="109" t="s">
        <v>17</v>
      </c>
      <c r="D37" s="110">
        <f t="shared" si="1"/>
        <v>27083.333333333336</v>
      </c>
      <c r="E37" s="110">
        <v>812.5</v>
      </c>
    </row>
    <row r="38" spans="1:5" s="104" customFormat="1" ht="30" x14ac:dyDescent="0.25">
      <c r="A38" s="108" t="s">
        <v>64</v>
      </c>
      <c r="B38" s="112">
        <v>1.585</v>
      </c>
      <c r="C38" s="109" t="s">
        <v>16</v>
      </c>
      <c r="D38" s="110">
        <f t="shared" si="1"/>
        <v>1822.1135646687699</v>
      </c>
      <c r="E38" s="110">
        <v>2888.05</v>
      </c>
    </row>
    <row r="39" spans="1:5" s="104" customFormat="1" ht="30" x14ac:dyDescent="0.25">
      <c r="A39" s="108" t="s">
        <v>66</v>
      </c>
      <c r="B39" s="112">
        <v>1</v>
      </c>
      <c r="C39" s="109" t="s">
        <v>14</v>
      </c>
      <c r="D39" s="110">
        <f t="shared" si="1"/>
        <v>549.39</v>
      </c>
      <c r="E39" s="110">
        <v>549.39</v>
      </c>
    </row>
    <row r="40" spans="1:5" s="104" customFormat="1" ht="30" x14ac:dyDescent="0.25">
      <c r="A40" s="108" t="s">
        <v>67</v>
      </c>
      <c r="B40" s="112">
        <v>4</v>
      </c>
      <c r="C40" s="109" t="s">
        <v>19</v>
      </c>
      <c r="D40" s="110">
        <f t="shared" si="1"/>
        <v>225.345</v>
      </c>
      <c r="E40" s="110">
        <v>901.38</v>
      </c>
    </row>
    <row r="41" spans="1:5" s="104" customFormat="1" x14ac:dyDescent="0.25">
      <c r="A41" s="108" t="s">
        <v>205</v>
      </c>
      <c r="B41" s="112">
        <v>1</v>
      </c>
      <c r="C41" s="109" t="s">
        <v>14</v>
      </c>
      <c r="D41" s="110">
        <f t="shared" si="1"/>
        <v>1343.46</v>
      </c>
      <c r="E41" s="110">
        <v>1343.46</v>
      </c>
    </row>
    <row r="42" spans="1:5" s="104" customFormat="1" x14ac:dyDescent="0.25">
      <c r="A42" s="108" t="s">
        <v>159</v>
      </c>
      <c r="B42" s="112">
        <v>1</v>
      </c>
      <c r="C42" s="109" t="s">
        <v>157</v>
      </c>
      <c r="D42" s="110">
        <f t="shared" si="1"/>
        <v>73.400000000000006</v>
      </c>
      <c r="E42" s="110">
        <v>73.400000000000006</v>
      </c>
    </row>
    <row r="43" spans="1:5" s="104" customFormat="1" x14ac:dyDescent="0.25">
      <c r="A43" s="108" t="s">
        <v>68</v>
      </c>
      <c r="B43" s="112">
        <v>1</v>
      </c>
      <c r="C43" s="109" t="s">
        <v>13</v>
      </c>
      <c r="D43" s="110">
        <f t="shared" si="1"/>
        <v>3894.78</v>
      </c>
      <c r="E43" s="110">
        <v>3894.78</v>
      </c>
    </row>
    <row r="44" spans="1:5" s="104" customFormat="1" x14ac:dyDescent="0.25">
      <c r="A44" s="108" t="s">
        <v>82</v>
      </c>
      <c r="B44" s="112">
        <v>1</v>
      </c>
      <c r="C44" s="109" t="s">
        <v>14</v>
      </c>
      <c r="D44" s="110">
        <f t="shared" si="1"/>
        <v>6066.4</v>
      </c>
      <c r="E44" s="110">
        <v>6066.4</v>
      </c>
    </row>
    <row r="45" spans="1:5" s="104" customFormat="1" ht="30" x14ac:dyDescent="0.25">
      <c r="A45" s="108" t="s">
        <v>161</v>
      </c>
      <c r="B45" s="112">
        <v>1</v>
      </c>
      <c r="C45" s="109" t="s">
        <v>20</v>
      </c>
      <c r="D45" s="110">
        <f t="shared" si="1"/>
        <v>1174.1099999999999</v>
      </c>
      <c r="E45" s="110">
        <v>1174.1099999999999</v>
      </c>
    </row>
    <row r="46" spans="1:5" s="104" customFormat="1" ht="30" x14ac:dyDescent="0.25">
      <c r="A46" s="108" t="s">
        <v>206</v>
      </c>
      <c r="B46" s="112">
        <v>1</v>
      </c>
      <c r="C46" s="109" t="s">
        <v>20</v>
      </c>
      <c r="D46" s="110">
        <f t="shared" si="1"/>
        <v>604.44000000000005</v>
      </c>
      <c r="E46" s="110">
        <v>604.44000000000005</v>
      </c>
    </row>
    <row r="47" spans="1:5" s="104" customFormat="1" x14ac:dyDescent="0.25">
      <c r="A47" s="108" t="s">
        <v>70</v>
      </c>
      <c r="B47" s="112">
        <v>32</v>
      </c>
      <c r="C47" s="109" t="s">
        <v>20</v>
      </c>
      <c r="D47" s="110">
        <f t="shared" si="1"/>
        <v>271.35218750000001</v>
      </c>
      <c r="E47" s="110">
        <v>8683.27</v>
      </c>
    </row>
    <row r="48" spans="1:5" s="117" customFormat="1" ht="28.5" x14ac:dyDescent="0.25">
      <c r="A48" s="114" t="s">
        <v>207</v>
      </c>
      <c r="B48" s="115"/>
      <c r="C48" s="116"/>
      <c r="D48" s="110"/>
      <c r="E48" s="116"/>
    </row>
    <row r="49" spans="1:5" s="104" customFormat="1" x14ac:dyDescent="0.25">
      <c r="A49" s="108" t="s">
        <v>208</v>
      </c>
      <c r="B49" s="112">
        <v>3.1E-2</v>
      </c>
      <c r="C49" s="109" t="s">
        <v>151</v>
      </c>
      <c r="D49" s="110">
        <f t="shared" si="1"/>
        <v>6426.4516129032254</v>
      </c>
      <c r="E49" s="110">
        <v>199.22</v>
      </c>
    </row>
    <row r="50" spans="1:5" s="104" customFormat="1" x14ac:dyDescent="0.25">
      <c r="A50" s="108" t="s">
        <v>74</v>
      </c>
      <c r="B50" s="112">
        <v>0.28000000000000003</v>
      </c>
      <c r="C50" s="109" t="s">
        <v>18</v>
      </c>
      <c r="D50" s="110">
        <f t="shared" si="1"/>
        <v>4669.3214285714284</v>
      </c>
      <c r="E50" s="110">
        <v>1307.4100000000001</v>
      </c>
    </row>
    <row r="51" spans="1:5" s="104" customFormat="1" ht="30" x14ac:dyDescent="0.25">
      <c r="A51" s="108" t="s">
        <v>209</v>
      </c>
      <c r="B51" s="112">
        <v>1E-3</v>
      </c>
      <c r="C51" s="109" t="s">
        <v>210</v>
      </c>
      <c r="D51" s="110">
        <f t="shared" si="1"/>
        <v>710020</v>
      </c>
      <c r="E51" s="110">
        <v>710.02</v>
      </c>
    </row>
    <row r="52" spans="1:5" s="104" customFormat="1" x14ac:dyDescent="0.25">
      <c r="A52" s="108" t="s">
        <v>211</v>
      </c>
      <c r="B52" s="112">
        <v>3.1E-2</v>
      </c>
      <c r="C52" s="109" t="s">
        <v>151</v>
      </c>
      <c r="D52" s="110">
        <f t="shared" si="1"/>
        <v>94898.387096774197</v>
      </c>
      <c r="E52" s="110">
        <v>2941.85</v>
      </c>
    </row>
    <row r="53" spans="1:5" s="104" customFormat="1" ht="30" x14ac:dyDescent="0.25">
      <c r="A53" s="108" t="s">
        <v>212</v>
      </c>
      <c r="B53" s="112">
        <v>2.1999999999999999E-2</v>
      </c>
      <c r="C53" s="109" t="s">
        <v>15</v>
      </c>
      <c r="D53" s="110">
        <f t="shared" si="1"/>
        <v>49745.454545454551</v>
      </c>
      <c r="E53" s="110">
        <v>1094.4000000000001</v>
      </c>
    </row>
    <row r="54" spans="1:5" s="104" customFormat="1" x14ac:dyDescent="0.25">
      <c r="A54" s="108" t="s">
        <v>213</v>
      </c>
      <c r="B54" s="112">
        <v>0.02</v>
      </c>
      <c r="C54" s="109" t="s">
        <v>18</v>
      </c>
      <c r="D54" s="110">
        <f t="shared" si="1"/>
        <v>57703.999999999993</v>
      </c>
      <c r="E54" s="110">
        <v>1154.08</v>
      </c>
    </row>
    <row r="55" spans="1:5" s="104" customFormat="1" x14ac:dyDescent="0.25">
      <c r="A55" s="108" t="s">
        <v>214</v>
      </c>
      <c r="B55" s="112">
        <v>0.03</v>
      </c>
      <c r="C55" s="109" t="s">
        <v>18</v>
      </c>
      <c r="D55" s="110">
        <f t="shared" si="1"/>
        <v>45952.666666666664</v>
      </c>
      <c r="E55" s="110">
        <v>1378.58</v>
      </c>
    </row>
    <row r="56" spans="1:5" s="104" customFormat="1" ht="30" x14ac:dyDescent="0.25">
      <c r="A56" s="108" t="s">
        <v>71</v>
      </c>
      <c r="B56" s="112">
        <v>0.79600000000000004</v>
      </c>
      <c r="C56" s="109" t="s">
        <v>16</v>
      </c>
      <c r="D56" s="110">
        <f t="shared" si="1"/>
        <v>1814.396984924623</v>
      </c>
      <c r="E56" s="110">
        <v>1444.26</v>
      </c>
    </row>
    <row r="57" spans="1:5" s="104" customFormat="1" ht="30" x14ac:dyDescent="0.25">
      <c r="A57" s="108" t="s">
        <v>163</v>
      </c>
      <c r="B57" s="112">
        <v>0.79500000000000004</v>
      </c>
      <c r="C57" s="109" t="s">
        <v>16</v>
      </c>
      <c r="D57" s="110">
        <f t="shared" si="1"/>
        <v>1834.5157232704403</v>
      </c>
      <c r="E57" s="110">
        <v>1458.44</v>
      </c>
    </row>
    <row r="58" spans="1:5" s="104" customFormat="1" ht="30" x14ac:dyDescent="0.25">
      <c r="A58" s="108" t="s">
        <v>215</v>
      </c>
      <c r="B58" s="112">
        <v>22</v>
      </c>
      <c r="C58" s="109" t="s">
        <v>216</v>
      </c>
      <c r="D58" s="110">
        <f t="shared" si="1"/>
        <v>94.414090909090916</v>
      </c>
      <c r="E58" s="110">
        <v>2077.11</v>
      </c>
    </row>
    <row r="59" spans="1:5" s="104" customFormat="1" ht="30" x14ac:dyDescent="0.25">
      <c r="A59" s="108" t="s">
        <v>217</v>
      </c>
      <c r="B59" s="112">
        <v>95</v>
      </c>
      <c r="C59" s="109" t="s">
        <v>218</v>
      </c>
      <c r="D59" s="110">
        <f t="shared" si="1"/>
        <v>52.498105263157889</v>
      </c>
      <c r="E59" s="110">
        <v>4987.32</v>
      </c>
    </row>
    <row r="60" spans="1:5" s="104" customFormat="1" ht="30" x14ac:dyDescent="0.25">
      <c r="A60" s="108" t="s">
        <v>164</v>
      </c>
      <c r="B60" s="112" t="s">
        <v>230</v>
      </c>
      <c r="C60" s="109" t="s">
        <v>16</v>
      </c>
      <c r="D60" s="110">
        <f>E60</f>
        <v>5204.3999999999996</v>
      </c>
      <c r="E60" s="110">
        <v>5204.3999999999996</v>
      </c>
    </row>
    <row r="61" spans="1:5" s="104" customFormat="1" x14ac:dyDescent="0.25">
      <c r="A61" s="108" t="s">
        <v>219</v>
      </c>
      <c r="B61" s="112">
        <v>3</v>
      </c>
      <c r="C61" s="109" t="s">
        <v>220</v>
      </c>
      <c r="D61" s="110">
        <f t="shared" si="1"/>
        <v>239.56333333333336</v>
      </c>
      <c r="E61" s="110">
        <v>718.69</v>
      </c>
    </row>
    <row r="62" spans="1:5" s="104" customFormat="1" ht="30" x14ac:dyDescent="0.25">
      <c r="A62" s="108" t="s">
        <v>221</v>
      </c>
      <c r="B62" s="112">
        <v>0.01</v>
      </c>
      <c r="C62" s="109" t="s">
        <v>222</v>
      </c>
      <c r="D62" s="110">
        <f t="shared" si="1"/>
        <v>33892</v>
      </c>
      <c r="E62" s="110">
        <v>338.92</v>
      </c>
    </row>
    <row r="63" spans="1:5" s="117" customFormat="1" ht="14.25" x14ac:dyDescent="0.25">
      <c r="A63" s="200" t="s">
        <v>39</v>
      </c>
      <c r="B63" s="201"/>
      <c r="C63" s="201"/>
      <c r="D63" s="202"/>
      <c r="E63" s="116"/>
    </row>
    <row r="64" spans="1:5" s="104" customFormat="1" ht="30" x14ac:dyDescent="0.25">
      <c r="A64" s="108" t="s">
        <v>60</v>
      </c>
      <c r="B64" s="112" t="s">
        <v>172</v>
      </c>
      <c r="C64" s="109" t="s">
        <v>11</v>
      </c>
      <c r="D64" s="110">
        <f>E64</f>
        <v>3672.29</v>
      </c>
      <c r="E64" s="110">
        <v>3672.29</v>
      </c>
    </row>
    <row r="65" spans="1:7" s="117" customFormat="1" ht="14.25" x14ac:dyDescent="0.25">
      <c r="A65" s="200" t="s">
        <v>42</v>
      </c>
      <c r="B65" s="201"/>
      <c r="C65" s="201"/>
      <c r="D65" s="202"/>
      <c r="E65" s="116"/>
    </row>
    <row r="66" spans="1:7" s="104" customFormat="1" x14ac:dyDescent="0.25">
      <c r="A66" s="108" t="s">
        <v>72</v>
      </c>
      <c r="B66" s="112" t="s">
        <v>23</v>
      </c>
      <c r="C66" s="109" t="s">
        <v>11</v>
      </c>
      <c r="D66" s="110">
        <f>E66</f>
        <v>821.16</v>
      </c>
      <c r="E66" s="110">
        <v>821.16</v>
      </c>
    </row>
    <row r="67" spans="1:7" s="1" customFormat="1" ht="14.25" x14ac:dyDescent="0.2">
      <c r="A67" s="76" t="s">
        <v>10</v>
      </c>
      <c r="B67" s="40"/>
      <c r="C67" s="40"/>
      <c r="D67" s="40"/>
      <c r="E67" s="41"/>
      <c r="G67" s="17"/>
    </row>
    <row r="68" spans="1:7" s="1" customFormat="1" x14ac:dyDescent="0.2">
      <c r="A68" s="77" t="s">
        <v>77</v>
      </c>
      <c r="B68" s="33" t="s">
        <v>22</v>
      </c>
      <c r="C68" s="33" t="s">
        <v>11</v>
      </c>
      <c r="D68" s="33">
        <f>E68</f>
        <v>16102.071000000004</v>
      </c>
      <c r="E68" s="25">
        <f>SUM(E15:E66)*10%</f>
        <v>16102.071000000004</v>
      </c>
      <c r="G68" s="17"/>
    </row>
    <row r="69" spans="1:7" s="117" customFormat="1" ht="14.25" x14ac:dyDescent="0.25">
      <c r="A69" s="118" t="s">
        <v>25</v>
      </c>
      <c r="B69" s="119"/>
      <c r="C69" s="120"/>
      <c r="D69" s="121"/>
      <c r="E69" s="121">
        <f>SUM(E14:E68)</f>
        <v>177122.78100000002</v>
      </c>
    </row>
    <row r="70" spans="1:7" s="104" customFormat="1" x14ac:dyDescent="0.25">
      <c r="A70" s="197"/>
      <c r="B70" s="197"/>
      <c r="C70" s="197"/>
      <c r="D70" s="197"/>
      <c r="E70" s="197"/>
    </row>
    <row r="71" spans="1:7" s="104" customFormat="1" ht="33.75" customHeight="1" x14ac:dyDescent="0.25">
      <c r="A71" s="199" t="s">
        <v>233</v>
      </c>
      <c r="B71" s="199"/>
      <c r="C71" s="199"/>
      <c r="D71" s="199"/>
      <c r="E71" s="199"/>
    </row>
    <row r="72" spans="1:7" s="104" customFormat="1" ht="18.75" customHeight="1" x14ac:dyDescent="0.25">
      <c r="A72" s="199" t="s">
        <v>224</v>
      </c>
      <c r="B72" s="199"/>
      <c r="C72" s="199"/>
      <c r="D72" s="199"/>
      <c r="E72" s="199"/>
    </row>
    <row r="73" spans="1:7" s="104" customFormat="1" ht="18" customHeight="1" x14ac:dyDescent="0.25">
      <c r="A73" s="199" t="s">
        <v>225</v>
      </c>
      <c r="B73" s="199"/>
      <c r="C73" s="199"/>
      <c r="D73" s="199"/>
      <c r="E73" s="199"/>
    </row>
    <row r="74" spans="1:7" s="104" customFormat="1" ht="30.75" customHeight="1" x14ac:dyDescent="0.25">
      <c r="A74" s="199" t="s">
        <v>226</v>
      </c>
      <c r="B74" s="199"/>
      <c r="C74" s="199"/>
      <c r="D74" s="199"/>
      <c r="E74" s="199"/>
    </row>
    <row r="75" spans="1:7" s="104" customFormat="1" x14ac:dyDescent="0.25">
      <c r="A75" s="197"/>
      <c r="B75" s="197"/>
      <c r="C75" s="197"/>
      <c r="D75" s="197"/>
      <c r="E75" s="197"/>
    </row>
    <row r="76" spans="1:7" s="104" customFormat="1" ht="18.75" customHeight="1" x14ac:dyDescent="0.25">
      <c r="A76" s="197" t="s">
        <v>227</v>
      </c>
      <c r="B76" s="197"/>
      <c r="C76" s="197"/>
      <c r="D76" s="197"/>
      <c r="E76" s="197"/>
    </row>
    <row r="77" spans="1:7" s="104" customFormat="1" ht="15.75" customHeight="1" x14ac:dyDescent="0.25">
      <c r="A77" s="197" t="s">
        <v>234</v>
      </c>
      <c r="B77" s="197"/>
      <c r="C77" s="197"/>
      <c r="D77" s="197"/>
      <c r="E77" s="197"/>
    </row>
    <row r="78" spans="1:7" s="104" customFormat="1" ht="10.5" customHeight="1" x14ac:dyDescent="0.25">
      <c r="B78" s="198"/>
      <c r="C78" s="198"/>
      <c r="D78" s="198" t="s">
        <v>27</v>
      </c>
      <c r="E78" s="198"/>
    </row>
    <row r="79" spans="1:7" s="104" customFormat="1" x14ac:dyDescent="0.25">
      <c r="A79" s="197"/>
      <c r="B79" s="197"/>
      <c r="C79" s="197"/>
      <c r="D79" s="197"/>
      <c r="E79" s="197"/>
    </row>
    <row r="80" spans="1:7" s="104" customFormat="1" x14ac:dyDescent="0.25">
      <c r="A80" s="197" t="s">
        <v>235</v>
      </c>
      <c r="B80" s="197"/>
      <c r="C80" s="197"/>
      <c r="D80" s="197"/>
      <c r="E80" s="197"/>
    </row>
    <row r="81" spans="1:5" s="104" customFormat="1" ht="10.5" customHeight="1" x14ac:dyDescent="0.25">
      <c r="B81" s="198"/>
      <c r="C81" s="198"/>
      <c r="D81" s="198" t="s">
        <v>27</v>
      </c>
      <c r="E81" s="198"/>
    </row>
    <row r="82" spans="1:5" s="104" customFormat="1" ht="11.25" customHeight="1" x14ac:dyDescent="0.25">
      <c r="A82" s="197"/>
      <c r="B82" s="197"/>
      <c r="C82" s="197"/>
      <c r="D82" s="197"/>
      <c r="E82" s="197"/>
    </row>
  </sheetData>
  <mergeCells count="29">
    <mergeCell ref="A1:E1"/>
    <mergeCell ref="A2:E2"/>
    <mergeCell ref="A5:E5"/>
    <mergeCell ref="A4:E4"/>
    <mergeCell ref="A3:E3"/>
    <mergeCell ref="A6:D6"/>
    <mergeCell ref="A7:E7"/>
    <mergeCell ref="A8:E8"/>
    <mergeCell ref="A70:E70"/>
    <mergeCell ref="A9:E9"/>
    <mergeCell ref="A10:E10"/>
    <mergeCell ref="A11:E11"/>
    <mergeCell ref="A12:E12"/>
    <mergeCell ref="A63:D63"/>
    <mergeCell ref="A65:D65"/>
    <mergeCell ref="A71:E71"/>
    <mergeCell ref="A72:E72"/>
    <mergeCell ref="A73:E73"/>
    <mergeCell ref="A74:E74"/>
    <mergeCell ref="A75:E75"/>
    <mergeCell ref="A80:E80"/>
    <mergeCell ref="B81:C81"/>
    <mergeCell ref="D81:E81"/>
    <mergeCell ref="A82:E82"/>
    <mergeCell ref="A76:E76"/>
    <mergeCell ref="A77:E77"/>
    <mergeCell ref="B78:C78"/>
    <mergeCell ref="D78:E78"/>
    <mergeCell ref="A79:E79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7" width="9.140625" style="73"/>
    <col min="8" max="8" width="13.42578125" style="73" bestFit="1" customWidth="1"/>
    <col min="9" max="9" width="9.140625" style="73"/>
    <col min="10" max="10" width="10.42578125" style="73" bestFit="1" customWidth="1"/>
    <col min="11" max="16384" width="9.140625" style="73"/>
  </cols>
  <sheetData>
    <row r="1" spans="1:19" s="45" customFormat="1" ht="35.25" customHeight="1" x14ac:dyDescent="0.3">
      <c r="A1" s="187" t="s">
        <v>236</v>
      </c>
      <c r="B1" s="187"/>
      <c r="C1" s="187"/>
      <c r="D1" s="187"/>
      <c r="E1" s="187"/>
      <c r="F1" s="187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237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8" t="s">
        <v>123</v>
      </c>
      <c r="B5" s="188"/>
      <c r="C5" s="188"/>
      <c r="D5" s="188"/>
      <c r="E5" s="188"/>
      <c r="F5" s="188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8" t="s">
        <v>124</v>
      </c>
      <c r="B6" s="98">
        <v>3</v>
      </c>
      <c r="C6" s="98" t="s">
        <v>125</v>
      </c>
      <c r="D6" s="122">
        <v>976</v>
      </c>
      <c r="E6" s="98" t="s">
        <v>126</v>
      </c>
      <c r="F6" s="100">
        <v>788.8</v>
      </c>
      <c r="G6" s="50"/>
      <c r="H6" s="52"/>
      <c r="I6" s="53"/>
      <c r="J6" s="54"/>
      <c r="K6" s="124"/>
      <c r="L6" s="56"/>
      <c r="M6" s="56"/>
      <c r="N6" s="56"/>
      <c r="O6" s="56"/>
      <c r="P6" s="57"/>
      <c r="Q6" s="189"/>
      <c r="R6" s="190"/>
      <c r="S6" s="58"/>
    </row>
    <row r="7" spans="1:19" s="61" customFormat="1" ht="32.25" customHeight="1" x14ac:dyDescent="0.25">
      <c r="A7" s="98" t="s">
        <v>127</v>
      </c>
      <c r="B7" s="98">
        <v>2</v>
      </c>
      <c r="C7" s="98" t="s">
        <v>128</v>
      </c>
      <c r="D7" s="122">
        <v>337.2</v>
      </c>
      <c r="E7" s="98" t="s">
        <v>129</v>
      </c>
      <c r="F7" s="100">
        <v>508.9</v>
      </c>
      <c r="G7" s="50"/>
      <c r="H7" s="52"/>
      <c r="I7" s="53"/>
      <c r="J7" s="54"/>
      <c r="K7" s="124"/>
      <c r="L7" s="56"/>
      <c r="M7" s="56"/>
      <c r="N7" s="56"/>
      <c r="O7" s="56"/>
      <c r="P7" s="57"/>
      <c r="Q7" s="189"/>
      <c r="R7" s="191"/>
      <c r="S7" s="60"/>
    </row>
    <row r="8" spans="1:19" s="61" customFormat="1" ht="48" customHeight="1" x14ac:dyDescent="0.25">
      <c r="A8" s="98" t="s">
        <v>130</v>
      </c>
      <c r="B8" s="98">
        <v>13</v>
      </c>
      <c r="C8" s="98" t="s">
        <v>131</v>
      </c>
      <c r="D8" s="100">
        <v>108.4</v>
      </c>
      <c r="E8" s="98" t="s">
        <v>132</v>
      </c>
      <c r="F8" s="100">
        <v>179.2</v>
      </c>
      <c r="G8" s="50"/>
      <c r="H8" s="52"/>
      <c r="I8" s="53"/>
      <c r="J8" s="54"/>
      <c r="K8" s="124"/>
      <c r="L8" s="56"/>
      <c r="M8" s="56"/>
      <c r="N8" s="56"/>
      <c r="O8" s="56"/>
      <c r="P8" s="57"/>
      <c r="Q8" s="189"/>
      <c r="R8" s="190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124"/>
      <c r="L9" s="56"/>
      <c r="M9" s="56"/>
      <c r="N9" s="56"/>
      <c r="O9" s="56"/>
      <c r="P9" s="50"/>
      <c r="Q9" s="124"/>
      <c r="R9" s="125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23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92" t="s">
        <v>133</v>
      </c>
      <c r="B11" s="193"/>
      <c r="C11" s="193"/>
      <c r="D11" s="193"/>
      <c r="E11" s="194"/>
      <c r="F11" s="68" t="s">
        <v>134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3" customFormat="1" ht="30" customHeight="1" x14ac:dyDescent="0.25">
      <c r="A12" s="183" t="s">
        <v>135</v>
      </c>
      <c r="B12" s="184"/>
      <c r="C12" s="184"/>
      <c r="D12" s="184"/>
      <c r="E12" s="185"/>
      <c r="F12" s="91">
        <v>26084.955000000016</v>
      </c>
      <c r="G12" s="92"/>
    </row>
    <row r="13" spans="1:19" s="93" customFormat="1" ht="30" customHeight="1" x14ac:dyDescent="0.25">
      <c r="A13" s="183" t="s">
        <v>136</v>
      </c>
      <c r="B13" s="184"/>
      <c r="C13" s="184"/>
      <c r="D13" s="184"/>
      <c r="E13" s="185"/>
      <c r="F13" s="91">
        <f>58604.04+4855.22</f>
        <v>63459.26</v>
      </c>
      <c r="H13" s="93">
        <f>4855.22+58604.04</f>
        <v>63459.26</v>
      </c>
    </row>
    <row r="14" spans="1:19" s="93" customFormat="1" ht="30" customHeight="1" x14ac:dyDescent="0.25">
      <c r="A14" s="183" t="s">
        <v>137</v>
      </c>
      <c r="B14" s="184"/>
      <c r="C14" s="184"/>
      <c r="D14" s="184"/>
      <c r="E14" s="185"/>
      <c r="F14" s="94">
        <f>SUM(F15:F17)</f>
        <v>202463.04</v>
      </c>
    </row>
    <row r="15" spans="1:19" s="67" customFormat="1" ht="28.5" customHeight="1" x14ac:dyDescent="0.25">
      <c r="A15" s="180" t="s">
        <v>138</v>
      </c>
      <c r="B15" s="181"/>
      <c r="C15" s="181"/>
      <c r="D15" s="181"/>
      <c r="E15" s="182"/>
      <c r="F15" s="90">
        <f>184186.76-595.91+600-24039.2+85.19-6153.84-341.58</f>
        <v>153741.42000000001</v>
      </c>
      <c r="G15" s="67" t="s">
        <v>277</v>
      </c>
    </row>
    <row r="16" spans="1:19" s="67" customFormat="1" ht="24.75" customHeight="1" x14ac:dyDescent="0.25">
      <c r="A16" s="180" t="s">
        <v>139</v>
      </c>
      <c r="B16" s="181"/>
      <c r="C16" s="181"/>
      <c r="D16" s="181"/>
      <c r="E16" s="182"/>
      <c r="F16" s="90">
        <f>43739.29-4912.21</f>
        <v>38827.08</v>
      </c>
      <c r="H16" s="67">
        <v>43739.29</v>
      </c>
    </row>
    <row r="17" spans="1:19" s="67" customFormat="1" ht="30" customHeight="1" x14ac:dyDescent="0.25">
      <c r="A17" s="180" t="s">
        <v>140</v>
      </c>
      <c r="B17" s="181"/>
      <c r="C17" s="181"/>
      <c r="D17" s="181"/>
      <c r="E17" s="182"/>
      <c r="F17" s="90">
        <v>9894.5400000000009</v>
      </c>
    </row>
    <row r="18" spans="1:19" s="97" customFormat="1" ht="30" customHeight="1" x14ac:dyDescent="0.25">
      <c r="A18" s="177" t="s">
        <v>141</v>
      </c>
      <c r="B18" s="178"/>
      <c r="C18" s="178"/>
      <c r="D18" s="178"/>
      <c r="E18" s="179"/>
      <c r="F18" s="96">
        <f>SUM(F19:F21)</f>
        <v>210767.94999999998</v>
      </c>
    </row>
    <row r="19" spans="1:19" s="67" customFormat="1" ht="30" customHeight="1" x14ac:dyDescent="0.25">
      <c r="A19" s="180" t="s">
        <v>138</v>
      </c>
      <c r="B19" s="181"/>
      <c r="C19" s="181"/>
      <c r="D19" s="181"/>
      <c r="E19" s="182"/>
      <c r="F19" s="90">
        <f>187238.96-23909.22+600-11281.63</f>
        <v>152648.10999999999</v>
      </c>
    </row>
    <row r="20" spans="1:19" s="67" customFormat="1" ht="30" customHeight="1" x14ac:dyDescent="0.25">
      <c r="A20" s="180" t="s">
        <v>139</v>
      </c>
      <c r="B20" s="181"/>
      <c r="C20" s="181"/>
      <c r="D20" s="181"/>
      <c r="E20" s="182"/>
      <c r="F20" s="90">
        <v>43905.3</v>
      </c>
    </row>
    <row r="21" spans="1:19" s="70" customFormat="1" ht="30" customHeight="1" x14ac:dyDescent="0.2">
      <c r="A21" s="180" t="s">
        <v>140</v>
      </c>
      <c r="B21" s="181"/>
      <c r="C21" s="181"/>
      <c r="D21" s="181"/>
      <c r="E21" s="182"/>
      <c r="F21" s="90">
        <v>14214.54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5" customFormat="1" ht="30" customHeight="1" x14ac:dyDescent="0.25">
      <c r="A22" s="183" t="s">
        <v>142</v>
      </c>
      <c r="B22" s="184"/>
      <c r="C22" s="184"/>
      <c r="D22" s="184"/>
      <c r="E22" s="185"/>
      <c r="F22" s="94">
        <f>F12+F18</f>
        <v>236852.905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83" t="s">
        <v>143</v>
      </c>
      <c r="B23" s="184"/>
      <c r="C23" s="184"/>
      <c r="D23" s="184"/>
      <c r="E23" s="185"/>
      <c r="F23" s="94">
        <f>Лист1!E77</f>
        <v>275778.59050000005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83" t="s">
        <v>238</v>
      </c>
      <c r="B24" s="184"/>
      <c r="C24" s="184"/>
      <c r="D24" s="184"/>
      <c r="E24" s="185"/>
      <c r="F24" s="94">
        <f>F22-F23</f>
        <v>-38925.685500000051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83" t="s">
        <v>145</v>
      </c>
      <c r="B25" s="184"/>
      <c r="C25" s="184"/>
      <c r="D25" s="184"/>
      <c r="E25" s="185"/>
      <c r="F25" s="91">
        <f>F13+F14-F18</f>
        <v>55154.350000000006</v>
      </c>
      <c r="G25" s="93"/>
      <c r="H25" s="93">
        <f>54955.93+369.21-170.79</f>
        <v>55154.35</v>
      </c>
      <c r="I25" s="93"/>
      <c r="J25" s="93">
        <f>F25-H25</f>
        <v>0</v>
      </c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51.75" customHeight="1" x14ac:dyDescent="0.2">
      <c r="A27" s="176" t="s">
        <v>146</v>
      </c>
      <c r="B27" s="176"/>
      <c r="C27" s="176"/>
      <c r="D27" s="176"/>
    </row>
    <row r="28" spans="1:19" s="45" customFormat="1" ht="21.75" customHeight="1" x14ac:dyDescent="0.25">
      <c r="A28" s="186" t="s">
        <v>147</v>
      </c>
      <c r="B28" s="186"/>
      <c r="C28" s="186"/>
      <c r="D28" s="186"/>
    </row>
    <row r="29" spans="1:19" s="45" customFormat="1" ht="22.5" customHeight="1" x14ac:dyDescent="0.25">
      <c r="A29" s="176" t="s">
        <v>46</v>
      </c>
      <c r="B29" s="176"/>
      <c r="C29" s="176"/>
      <c r="D29" s="176"/>
    </row>
    <row r="30" spans="1:19" s="45" customFormat="1" ht="22.5" customHeight="1" x14ac:dyDescent="0.25">
      <c r="A30" s="176" t="s">
        <v>47</v>
      </c>
      <c r="B30" s="176"/>
      <c r="C30" s="176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92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6.7109375" style="126" customWidth="1"/>
    <col min="2" max="2" width="13.85546875" style="126" customWidth="1"/>
    <col min="3" max="3" width="12.42578125" style="126" customWidth="1"/>
    <col min="4" max="4" width="13.85546875" style="126" customWidth="1"/>
    <col min="5" max="5" width="14.7109375" style="126" customWidth="1"/>
    <col min="6" max="255" width="8.140625" style="126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26" customFormat="1" ht="23.25" customHeight="1" x14ac:dyDescent="0.25">
      <c r="A1" s="203"/>
      <c r="B1" s="203"/>
      <c r="C1" s="203"/>
      <c r="D1" s="203"/>
      <c r="E1" s="203"/>
    </row>
    <row r="2" spans="1:5" s="126" customFormat="1" x14ac:dyDescent="0.25">
      <c r="A2" s="203" t="s">
        <v>177</v>
      </c>
      <c r="B2" s="203"/>
      <c r="C2" s="203"/>
      <c r="D2" s="203"/>
      <c r="E2" s="203"/>
    </row>
    <row r="3" spans="1:5" s="126" customFormat="1" ht="15.75" customHeight="1" x14ac:dyDescent="0.25">
      <c r="B3" s="203" t="s">
        <v>228</v>
      </c>
      <c r="C3" s="203"/>
      <c r="D3" s="203"/>
      <c r="E3" s="203"/>
    </row>
    <row r="4" spans="1:5" s="126" customFormat="1" x14ac:dyDescent="0.25">
      <c r="A4" s="205" t="s">
        <v>178</v>
      </c>
      <c r="B4" s="205"/>
      <c r="C4" s="205"/>
      <c r="D4" s="205"/>
      <c r="E4" s="205"/>
    </row>
    <row r="5" spans="1:5" s="126" customFormat="1" x14ac:dyDescent="0.25">
      <c r="A5" s="205" t="s">
        <v>179</v>
      </c>
      <c r="B5" s="205"/>
      <c r="C5" s="205"/>
      <c r="D5" s="205"/>
      <c r="E5" s="205"/>
    </row>
    <row r="6" spans="1:5" s="126" customFormat="1" ht="26.25" customHeight="1" x14ac:dyDescent="0.25">
      <c r="A6" s="203" t="s">
        <v>180</v>
      </c>
      <c r="B6" s="203"/>
      <c r="C6" s="203"/>
      <c r="D6" s="203"/>
      <c r="E6" s="126" t="s">
        <v>239</v>
      </c>
    </row>
    <row r="7" spans="1:5" s="126" customFormat="1" x14ac:dyDescent="0.25">
      <c r="A7" s="203"/>
      <c r="B7" s="203"/>
      <c r="C7" s="203"/>
      <c r="D7" s="203"/>
      <c r="E7" s="203"/>
    </row>
    <row r="8" spans="1:5" s="126" customFormat="1" ht="28.5" customHeight="1" x14ac:dyDescent="0.25">
      <c r="A8" s="204" t="s">
        <v>182</v>
      </c>
      <c r="B8" s="204"/>
      <c r="C8" s="204"/>
      <c r="D8" s="204"/>
      <c r="E8" s="204"/>
    </row>
    <row r="9" spans="1:5" s="126" customFormat="1" ht="29.25" customHeight="1" x14ac:dyDescent="0.25">
      <c r="A9" s="204" t="s">
        <v>183</v>
      </c>
      <c r="B9" s="204"/>
      <c r="C9" s="204"/>
      <c r="D9" s="204"/>
      <c r="E9" s="204"/>
    </row>
    <row r="10" spans="1:5" s="126" customFormat="1" ht="30" customHeight="1" x14ac:dyDescent="0.25">
      <c r="A10" s="204" t="s">
        <v>184</v>
      </c>
      <c r="B10" s="204"/>
      <c r="C10" s="204"/>
      <c r="D10" s="204"/>
      <c r="E10" s="204"/>
    </row>
    <row r="11" spans="1:5" s="126" customFormat="1" ht="30" customHeight="1" x14ac:dyDescent="0.25">
      <c r="A11" s="204" t="s">
        <v>185</v>
      </c>
      <c r="B11" s="204"/>
      <c r="C11" s="204"/>
      <c r="D11" s="204"/>
      <c r="E11" s="204"/>
    </row>
    <row r="12" spans="1:5" s="126" customFormat="1" ht="29.25" customHeight="1" x14ac:dyDescent="0.25">
      <c r="A12" s="204" t="s">
        <v>186</v>
      </c>
      <c r="B12" s="204"/>
      <c r="C12" s="204"/>
      <c r="D12" s="204"/>
      <c r="E12" s="204"/>
    </row>
    <row r="13" spans="1:5" s="126" customFormat="1" ht="28.5" customHeight="1" x14ac:dyDescent="0.25">
      <c r="A13" s="204" t="s">
        <v>187</v>
      </c>
      <c r="B13" s="204"/>
      <c r="C13" s="204"/>
      <c r="D13" s="204"/>
      <c r="E13" s="204"/>
    </row>
    <row r="14" spans="1:5" s="126" customFormat="1" ht="15.75" customHeight="1" x14ac:dyDescent="0.25">
      <c r="A14" s="203"/>
      <c r="B14" s="203"/>
      <c r="C14" s="203"/>
      <c r="D14" s="203"/>
      <c r="E14" s="203"/>
    </row>
    <row r="15" spans="1:5" s="126" customFormat="1" ht="135" x14ac:dyDescent="0.25">
      <c r="A15" s="127" t="s">
        <v>2</v>
      </c>
      <c r="B15" s="128" t="s">
        <v>189</v>
      </c>
      <c r="C15" s="128" t="s">
        <v>0</v>
      </c>
      <c r="D15" s="128" t="s">
        <v>188</v>
      </c>
      <c r="E15" s="128" t="s">
        <v>1</v>
      </c>
    </row>
    <row r="16" spans="1:5" s="126" customFormat="1" x14ac:dyDescent="0.25">
      <c r="A16" s="137" t="s">
        <v>8</v>
      </c>
      <c r="B16" s="133"/>
      <c r="C16" s="133"/>
      <c r="D16" s="133"/>
      <c r="E16" s="133"/>
    </row>
    <row r="17" spans="1:5" s="126" customFormat="1" x14ac:dyDescent="0.25">
      <c r="A17" s="127" t="s">
        <v>57</v>
      </c>
      <c r="B17" s="134" t="s">
        <v>22</v>
      </c>
      <c r="C17" s="134" t="s">
        <v>11</v>
      </c>
      <c r="D17" s="134">
        <v>0.13</v>
      </c>
      <c r="E17" s="134">
        <v>2048.59</v>
      </c>
    </row>
    <row r="18" spans="1:5" s="126" customFormat="1" ht="28.5" x14ac:dyDescent="0.25">
      <c r="A18" s="137" t="s">
        <v>190</v>
      </c>
      <c r="B18" s="133"/>
      <c r="C18" s="133"/>
      <c r="D18" s="133"/>
      <c r="E18" s="133"/>
    </row>
    <row r="19" spans="1:5" s="126" customFormat="1" ht="30" x14ac:dyDescent="0.25">
      <c r="A19" s="127" t="s">
        <v>240</v>
      </c>
      <c r="B19" s="134">
        <v>1.04</v>
      </c>
      <c r="C19" s="134" t="s">
        <v>84</v>
      </c>
      <c r="D19" s="134">
        <f>E19/B19</f>
        <v>4150.2307692307686</v>
      </c>
      <c r="E19" s="134">
        <v>4316.24</v>
      </c>
    </row>
    <row r="20" spans="1:5" s="126" customFormat="1" x14ac:dyDescent="0.25">
      <c r="A20" s="127" t="s">
        <v>241</v>
      </c>
      <c r="B20" s="134" t="s">
        <v>23</v>
      </c>
      <c r="C20" s="134" t="s">
        <v>12</v>
      </c>
      <c r="D20" s="134">
        <f>E20</f>
        <v>195.15</v>
      </c>
      <c r="E20" s="134">
        <v>195.15</v>
      </c>
    </row>
    <row r="21" spans="1:5" s="126" customFormat="1" x14ac:dyDescent="0.25">
      <c r="A21" s="127" t="s">
        <v>242</v>
      </c>
      <c r="B21" s="134" t="s">
        <v>23</v>
      </c>
      <c r="C21" s="134" t="s">
        <v>12</v>
      </c>
      <c r="D21" s="134">
        <f t="shared" ref="D21:D35" si="0">E21</f>
        <v>1951.2</v>
      </c>
      <c r="E21" s="134">
        <v>1951.2</v>
      </c>
    </row>
    <row r="22" spans="1:5" s="126" customFormat="1" x14ac:dyDescent="0.25">
      <c r="A22" s="127" t="s">
        <v>243</v>
      </c>
      <c r="B22" s="134">
        <v>0.5</v>
      </c>
      <c r="C22" s="134" t="s">
        <v>13</v>
      </c>
      <c r="D22" s="134">
        <f>E22/B22</f>
        <v>269.2</v>
      </c>
      <c r="E22" s="134">
        <v>134.6</v>
      </c>
    </row>
    <row r="23" spans="1:5" s="126" customFormat="1" ht="30" x14ac:dyDescent="0.25">
      <c r="A23" s="127" t="s">
        <v>150</v>
      </c>
      <c r="B23" s="134" t="s">
        <v>23</v>
      </c>
      <c r="C23" s="134" t="s">
        <v>151</v>
      </c>
      <c r="D23" s="134">
        <f t="shared" si="0"/>
        <v>1303.3399999999999</v>
      </c>
      <c r="E23" s="134">
        <v>1303.3399999999999</v>
      </c>
    </row>
    <row r="24" spans="1:5" s="126" customFormat="1" ht="30" x14ac:dyDescent="0.25">
      <c r="A24" s="127" t="s">
        <v>244</v>
      </c>
      <c r="B24" s="134" t="s">
        <v>23</v>
      </c>
      <c r="C24" s="134" t="s">
        <v>151</v>
      </c>
      <c r="D24" s="134">
        <f t="shared" si="0"/>
        <v>1161.19</v>
      </c>
      <c r="E24" s="134">
        <v>1161.19</v>
      </c>
    </row>
    <row r="25" spans="1:5" s="126" customFormat="1" x14ac:dyDescent="0.25">
      <c r="A25" s="127" t="s">
        <v>192</v>
      </c>
      <c r="B25" s="134" t="s">
        <v>173</v>
      </c>
      <c r="C25" s="134" t="s">
        <v>12</v>
      </c>
      <c r="D25" s="134">
        <f t="shared" si="0"/>
        <v>73591.73</v>
      </c>
      <c r="E25" s="134">
        <v>73591.73</v>
      </c>
    </row>
    <row r="26" spans="1:5" s="126" customFormat="1" x14ac:dyDescent="0.25">
      <c r="A26" s="127" t="s">
        <v>119</v>
      </c>
      <c r="B26" s="134" t="s">
        <v>173</v>
      </c>
      <c r="C26" s="134" t="s">
        <v>12</v>
      </c>
      <c r="D26" s="134">
        <f t="shared" si="0"/>
        <v>183.12</v>
      </c>
      <c r="E26" s="134">
        <v>183.12</v>
      </c>
    </row>
    <row r="27" spans="1:5" s="126" customFormat="1" x14ac:dyDescent="0.25">
      <c r="A27" s="137" t="s">
        <v>245</v>
      </c>
      <c r="B27" s="133"/>
      <c r="C27" s="133"/>
      <c r="D27" s="134"/>
      <c r="E27" s="133"/>
    </row>
    <row r="28" spans="1:5" s="126" customFormat="1" x14ac:dyDescent="0.25">
      <c r="A28" s="127" t="s">
        <v>246</v>
      </c>
      <c r="B28" s="134" t="s">
        <v>172</v>
      </c>
      <c r="C28" s="134" t="s">
        <v>13</v>
      </c>
      <c r="D28" s="134">
        <f t="shared" si="0"/>
        <v>250</v>
      </c>
      <c r="E28" s="134">
        <v>250</v>
      </c>
    </row>
    <row r="29" spans="1:5" s="126" customFormat="1" x14ac:dyDescent="0.25">
      <c r="A29" s="137" t="s">
        <v>247</v>
      </c>
      <c r="B29" s="133"/>
      <c r="C29" s="133"/>
      <c r="D29" s="134"/>
      <c r="E29" s="133"/>
    </row>
    <row r="30" spans="1:5" s="126" customFormat="1" x14ac:dyDescent="0.25">
      <c r="A30" s="127" t="s">
        <v>248</v>
      </c>
      <c r="B30" s="134" t="s">
        <v>23</v>
      </c>
      <c r="C30" s="134" t="s">
        <v>13</v>
      </c>
      <c r="D30" s="134">
        <f t="shared" si="0"/>
        <v>200</v>
      </c>
      <c r="E30" s="134">
        <v>200</v>
      </c>
    </row>
    <row r="31" spans="1:5" s="126" customFormat="1" x14ac:dyDescent="0.25">
      <c r="A31" s="137" t="s">
        <v>153</v>
      </c>
      <c r="B31" s="133"/>
      <c r="C31" s="133"/>
      <c r="D31" s="134"/>
      <c r="E31" s="133"/>
    </row>
    <row r="32" spans="1:5" s="126" customFormat="1" x14ac:dyDescent="0.25">
      <c r="A32" s="127" t="s">
        <v>154</v>
      </c>
      <c r="B32" s="134" t="s">
        <v>172</v>
      </c>
      <c r="C32" s="134" t="s">
        <v>195</v>
      </c>
      <c r="D32" s="134">
        <f t="shared" si="0"/>
        <v>1910</v>
      </c>
      <c r="E32" s="134">
        <v>1910</v>
      </c>
    </row>
    <row r="33" spans="1:5" s="126" customFormat="1" ht="28.5" x14ac:dyDescent="0.25">
      <c r="A33" s="137" t="s">
        <v>196</v>
      </c>
      <c r="B33" s="133"/>
      <c r="C33" s="133"/>
      <c r="D33" s="134"/>
      <c r="E33" s="133"/>
    </row>
    <row r="34" spans="1:5" s="126" customFormat="1" x14ac:dyDescent="0.25">
      <c r="A34" s="127" t="s">
        <v>249</v>
      </c>
      <c r="B34" s="134">
        <v>1</v>
      </c>
      <c r="C34" s="134" t="s">
        <v>15</v>
      </c>
      <c r="D34" s="134">
        <f t="shared" si="0"/>
        <v>724.61</v>
      </c>
      <c r="E34" s="134">
        <v>724.61</v>
      </c>
    </row>
    <row r="35" spans="1:5" s="126" customFormat="1" ht="30" x14ac:dyDescent="0.25">
      <c r="A35" s="127" t="s">
        <v>250</v>
      </c>
      <c r="B35" s="134" t="s">
        <v>23</v>
      </c>
      <c r="C35" s="134" t="s">
        <v>16</v>
      </c>
      <c r="D35" s="134">
        <f t="shared" si="0"/>
        <v>1596.41</v>
      </c>
      <c r="E35" s="134">
        <v>1596.41</v>
      </c>
    </row>
    <row r="36" spans="1:5" s="126" customFormat="1" ht="30" x14ac:dyDescent="0.25">
      <c r="A36" s="127" t="s">
        <v>251</v>
      </c>
      <c r="B36" s="134">
        <v>1</v>
      </c>
      <c r="C36" s="134" t="s">
        <v>13</v>
      </c>
      <c r="D36" s="134">
        <f>E36/B36</f>
        <v>233.26</v>
      </c>
      <c r="E36" s="134">
        <v>233.26</v>
      </c>
    </row>
    <row r="37" spans="1:5" s="126" customFormat="1" ht="30" x14ac:dyDescent="0.25">
      <c r="A37" s="127" t="s">
        <v>252</v>
      </c>
      <c r="B37" s="134">
        <v>0.01</v>
      </c>
      <c r="C37" s="134" t="s">
        <v>18</v>
      </c>
      <c r="D37" s="134">
        <f t="shared" ref="D37:D65" si="1">E37/B37</f>
        <v>30407</v>
      </c>
      <c r="E37" s="134">
        <v>304.07</v>
      </c>
    </row>
    <row r="38" spans="1:5" s="126" customFormat="1" x14ac:dyDescent="0.25">
      <c r="A38" s="127" t="s">
        <v>253</v>
      </c>
      <c r="B38" s="134">
        <v>5</v>
      </c>
      <c r="C38" s="134" t="s">
        <v>157</v>
      </c>
      <c r="D38" s="134">
        <f t="shared" si="1"/>
        <v>100.83799999999999</v>
      </c>
      <c r="E38" s="134">
        <v>504.19</v>
      </c>
    </row>
    <row r="39" spans="1:5" s="126" customFormat="1" x14ac:dyDescent="0.25">
      <c r="A39" s="127" t="s">
        <v>61</v>
      </c>
      <c r="B39" s="134">
        <v>1</v>
      </c>
      <c r="C39" s="134" t="s">
        <v>14</v>
      </c>
      <c r="D39" s="134">
        <f t="shared" si="1"/>
        <v>1012.36</v>
      </c>
      <c r="E39" s="134">
        <v>1012.36</v>
      </c>
    </row>
    <row r="40" spans="1:5" s="126" customFormat="1" x14ac:dyDescent="0.25">
      <c r="A40" s="127" t="s">
        <v>254</v>
      </c>
      <c r="B40" s="134">
        <v>0.17</v>
      </c>
      <c r="C40" s="134" t="s">
        <v>16</v>
      </c>
      <c r="D40" s="134">
        <f t="shared" si="1"/>
        <v>1813.705882352941</v>
      </c>
      <c r="E40" s="134">
        <v>308.33</v>
      </c>
    </row>
    <row r="41" spans="1:5" s="126" customFormat="1" x14ac:dyDescent="0.25">
      <c r="A41" s="127" t="s">
        <v>63</v>
      </c>
      <c r="B41" s="134">
        <v>0.08</v>
      </c>
      <c r="C41" s="134" t="s">
        <v>17</v>
      </c>
      <c r="D41" s="134">
        <f t="shared" si="1"/>
        <v>30176.375</v>
      </c>
      <c r="E41" s="134">
        <v>2414.11</v>
      </c>
    </row>
    <row r="42" spans="1:5" s="126" customFormat="1" ht="30" x14ac:dyDescent="0.25">
      <c r="A42" s="127" t="s">
        <v>64</v>
      </c>
      <c r="B42" s="134">
        <v>1.5920000000000001</v>
      </c>
      <c r="C42" s="134" t="s">
        <v>16</v>
      </c>
      <c r="D42" s="134">
        <f t="shared" si="1"/>
        <v>2008.8379396984924</v>
      </c>
      <c r="E42" s="134">
        <v>3198.07</v>
      </c>
    </row>
    <row r="43" spans="1:5" s="126" customFormat="1" x14ac:dyDescent="0.25">
      <c r="A43" s="127" t="s">
        <v>255</v>
      </c>
      <c r="B43" s="134">
        <v>1</v>
      </c>
      <c r="C43" s="134" t="s">
        <v>13</v>
      </c>
      <c r="D43" s="134">
        <f t="shared" si="1"/>
        <v>315.79000000000002</v>
      </c>
      <c r="E43" s="134">
        <v>315.79000000000002</v>
      </c>
    </row>
    <row r="44" spans="1:5" s="126" customFormat="1" ht="30" x14ac:dyDescent="0.25">
      <c r="A44" s="127" t="s">
        <v>67</v>
      </c>
      <c r="B44" s="134">
        <v>4</v>
      </c>
      <c r="C44" s="134" t="s">
        <v>19</v>
      </c>
      <c r="D44" s="134">
        <f t="shared" si="1"/>
        <v>252.17250000000001</v>
      </c>
      <c r="E44" s="134">
        <v>1008.69</v>
      </c>
    </row>
    <row r="45" spans="1:5" s="126" customFormat="1" x14ac:dyDescent="0.25">
      <c r="A45" s="127" t="s">
        <v>256</v>
      </c>
      <c r="B45" s="134">
        <v>5</v>
      </c>
      <c r="C45" s="134" t="s">
        <v>157</v>
      </c>
      <c r="D45" s="134">
        <f t="shared" si="1"/>
        <v>80.837999999999994</v>
      </c>
      <c r="E45" s="134">
        <v>404.19</v>
      </c>
    </row>
    <row r="46" spans="1:5" s="126" customFormat="1" x14ac:dyDescent="0.25">
      <c r="A46" s="127" t="s">
        <v>257</v>
      </c>
      <c r="B46" s="134">
        <v>1</v>
      </c>
      <c r="C46" s="134" t="s">
        <v>13</v>
      </c>
      <c r="D46" s="134">
        <f t="shared" si="1"/>
        <v>4397.99</v>
      </c>
      <c r="E46" s="134">
        <v>4397.99</v>
      </c>
    </row>
    <row r="47" spans="1:5" s="126" customFormat="1" x14ac:dyDescent="0.25">
      <c r="A47" s="127" t="s">
        <v>82</v>
      </c>
      <c r="B47" s="134">
        <v>1</v>
      </c>
      <c r="C47" s="134" t="s">
        <v>14</v>
      </c>
      <c r="D47" s="134">
        <f t="shared" si="1"/>
        <v>8045.48</v>
      </c>
      <c r="E47" s="134">
        <v>8045.48</v>
      </c>
    </row>
    <row r="48" spans="1:5" s="126" customFormat="1" ht="30" x14ac:dyDescent="0.25">
      <c r="A48" s="127" t="s">
        <v>161</v>
      </c>
      <c r="B48" s="134">
        <v>1</v>
      </c>
      <c r="C48" s="134" t="s">
        <v>20</v>
      </c>
      <c r="D48" s="134">
        <f t="shared" si="1"/>
        <v>868.12</v>
      </c>
      <c r="E48" s="134">
        <v>868.12</v>
      </c>
    </row>
    <row r="49" spans="1:5" s="126" customFormat="1" ht="30" x14ac:dyDescent="0.25">
      <c r="A49" s="127" t="s">
        <v>206</v>
      </c>
      <c r="B49" s="134">
        <v>0.01</v>
      </c>
      <c r="C49" s="134" t="s">
        <v>20</v>
      </c>
      <c r="D49" s="134">
        <f t="shared" si="1"/>
        <v>30424</v>
      </c>
      <c r="E49" s="134">
        <v>304.24</v>
      </c>
    </row>
    <row r="50" spans="1:5" s="126" customFormat="1" x14ac:dyDescent="0.25">
      <c r="A50" s="127" t="s">
        <v>70</v>
      </c>
      <c r="B50" s="134">
        <v>33</v>
      </c>
      <c r="C50" s="134" t="s">
        <v>20</v>
      </c>
      <c r="D50" s="134">
        <f t="shared" si="1"/>
        <v>297.73848484848486</v>
      </c>
      <c r="E50" s="134">
        <v>9825.3700000000008</v>
      </c>
    </row>
    <row r="51" spans="1:5" s="126" customFormat="1" x14ac:dyDescent="0.25">
      <c r="A51" s="127" t="s">
        <v>258</v>
      </c>
      <c r="B51" s="134">
        <v>1</v>
      </c>
      <c r="C51" s="134" t="s">
        <v>13</v>
      </c>
      <c r="D51" s="134">
        <f t="shared" si="1"/>
        <v>240.42</v>
      </c>
      <c r="E51" s="134">
        <v>240.42</v>
      </c>
    </row>
    <row r="52" spans="1:5" s="126" customFormat="1" ht="28.5" x14ac:dyDescent="0.25">
      <c r="A52" s="137" t="s">
        <v>207</v>
      </c>
      <c r="B52" s="133"/>
      <c r="C52" s="133"/>
      <c r="D52" s="134"/>
      <c r="E52" s="133"/>
    </row>
    <row r="53" spans="1:5" s="126" customFormat="1" x14ac:dyDescent="0.25">
      <c r="A53" s="127" t="s">
        <v>259</v>
      </c>
      <c r="B53" s="134">
        <v>0.01</v>
      </c>
      <c r="C53" s="134" t="s">
        <v>18</v>
      </c>
      <c r="D53" s="134">
        <f t="shared" si="1"/>
        <v>34929</v>
      </c>
      <c r="E53" s="134">
        <v>349.29</v>
      </c>
    </row>
    <row r="54" spans="1:5" s="126" customFormat="1" ht="30" x14ac:dyDescent="0.25">
      <c r="A54" s="127" t="s">
        <v>250</v>
      </c>
      <c r="B54" s="134" t="s">
        <v>23</v>
      </c>
      <c r="C54" s="134" t="s">
        <v>16</v>
      </c>
      <c r="D54" s="134">
        <f>E54</f>
        <v>1798.95</v>
      </c>
      <c r="E54" s="134">
        <v>1798.95</v>
      </c>
    </row>
    <row r="55" spans="1:5" s="126" customFormat="1" ht="30" x14ac:dyDescent="0.25">
      <c r="A55" s="127" t="s">
        <v>260</v>
      </c>
      <c r="B55" s="134">
        <v>1.2</v>
      </c>
      <c r="C55" s="134" t="s">
        <v>218</v>
      </c>
      <c r="D55" s="134">
        <f t="shared" si="1"/>
        <v>109.01666666666667</v>
      </c>
      <c r="E55" s="134">
        <v>130.82</v>
      </c>
    </row>
    <row r="56" spans="1:5" s="126" customFormat="1" ht="30" x14ac:dyDescent="0.25">
      <c r="A56" s="127" t="s">
        <v>261</v>
      </c>
      <c r="B56" s="134">
        <v>1.2E-2</v>
      </c>
      <c r="C56" s="134" t="s">
        <v>15</v>
      </c>
      <c r="D56" s="134">
        <f t="shared" si="1"/>
        <v>40764.166666666664</v>
      </c>
      <c r="E56" s="134">
        <v>489.17</v>
      </c>
    </row>
    <row r="57" spans="1:5" s="126" customFormat="1" x14ac:dyDescent="0.25">
      <c r="A57" s="127" t="s">
        <v>262</v>
      </c>
      <c r="B57" s="134">
        <v>0.1</v>
      </c>
      <c r="C57" s="134" t="s">
        <v>151</v>
      </c>
      <c r="D57" s="134">
        <f t="shared" si="1"/>
        <v>23766.7</v>
      </c>
      <c r="E57" s="134">
        <v>2376.67</v>
      </c>
    </row>
    <row r="58" spans="1:5" s="126" customFormat="1" ht="30" x14ac:dyDescent="0.25">
      <c r="A58" s="127" t="s">
        <v>71</v>
      </c>
      <c r="B58" s="134">
        <v>0.79600000000000004</v>
      </c>
      <c r="C58" s="134" t="s">
        <v>16</v>
      </c>
      <c r="D58" s="134">
        <f t="shared" si="1"/>
        <v>2025.5904522613064</v>
      </c>
      <c r="E58" s="134">
        <v>1612.37</v>
      </c>
    </row>
    <row r="59" spans="1:5" s="126" customFormat="1" ht="30" x14ac:dyDescent="0.25">
      <c r="A59" s="127" t="s">
        <v>163</v>
      </c>
      <c r="B59" s="134">
        <v>0.79600000000000004</v>
      </c>
      <c r="C59" s="134" t="s">
        <v>16</v>
      </c>
      <c r="D59" s="134">
        <f t="shared" si="1"/>
        <v>2008.0653266331658</v>
      </c>
      <c r="E59" s="134">
        <v>1598.42</v>
      </c>
    </row>
    <row r="60" spans="1:5" s="126" customFormat="1" x14ac:dyDescent="0.25">
      <c r="A60" s="127" t="s">
        <v>263</v>
      </c>
      <c r="B60" s="134">
        <v>20</v>
      </c>
      <c r="C60" s="134" t="s">
        <v>264</v>
      </c>
      <c r="D60" s="134">
        <f t="shared" si="1"/>
        <v>85.583500000000001</v>
      </c>
      <c r="E60" s="134">
        <v>1711.67</v>
      </c>
    </row>
    <row r="61" spans="1:5" s="126" customFormat="1" ht="30" x14ac:dyDescent="0.25">
      <c r="A61" s="127" t="s">
        <v>217</v>
      </c>
      <c r="B61" s="134">
        <v>60</v>
      </c>
      <c r="C61" s="134" t="s">
        <v>218</v>
      </c>
      <c r="D61" s="134">
        <f t="shared" si="1"/>
        <v>58.173166666666667</v>
      </c>
      <c r="E61" s="134">
        <v>3490.39</v>
      </c>
    </row>
    <row r="62" spans="1:5" s="126" customFormat="1" x14ac:dyDescent="0.25">
      <c r="A62" s="127" t="s">
        <v>164</v>
      </c>
      <c r="B62" s="134" t="s">
        <v>24</v>
      </c>
      <c r="C62" s="134" t="s">
        <v>16</v>
      </c>
      <c r="D62" s="134">
        <f>E62</f>
        <v>8379.7800000000007</v>
      </c>
      <c r="E62" s="134">
        <v>8379.7800000000007</v>
      </c>
    </row>
    <row r="63" spans="1:5" s="126" customFormat="1" ht="30" x14ac:dyDescent="0.25">
      <c r="A63" s="127" t="s">
        <v>265</v>
      </c>
      <c r="B63" s="134">
        <v>5.0000000000000001E-3</v>
      </c>
      <c r="C63" s="134" t="s">
        <v>151</v>
      </c>
      <c r="D63" s="134">
        <f t="shared" si="1"/>
        <v>211052</v>
      </c>
      <c r="E63" s="134">
        <v>1055.26</v>
      </c>
    </row>
    <row r="64" spans="1:5" s="126" customFormat="1" ht="30" x14ac:dyDescent="0.25">
      <c r="A64" s="127" t="s">
        <v>266</v>
      </c>
      <c r="B64" s="134">
        <v>1.7999999999999999E-2</v>
      </c>
      <c r="C64" s="134" t="s">
        <v>151</v>
      </c>
      <c r="D64" s="134">
        <f t="shared" si="1"/>
        <v>155367.22222222225</v>
      </c>
      <c r="E64" s="134">
        <v>2796.61</v>
      </c>
    </row>
    <row r="65" spans="1:7" s="126" customFormat="1" ht="30" x14ac:dyDescent="0.25">
      <c r="A65" s="127" t="s">
        <v>267</v>
      </c>
      <c r="B65" s="134">
        <v>3.4000000000000002E-2</v>
      </c>
      <c r="C65" s="134" t="s">
        <v>151</v>
      </c>
      <c r="D65" s="134">
        <f t="shared" si="1"/>
        <v>123753.82352941176</v>
      </c>
      <c r="E65" s="134">
        <v>4207.63</v>
      </c>
    </row>
    <row r="66" spans="1:7" s="126" customFormat="1" ht="28.5" x14ac:dyDescent="0.25">
      <c r="A66" s="137" t="s">
        <v>39</v>
      </c>
      <c r="B66" s="133"/>
      <c r="C66" s="133"/>
      <c r="D66" s="133"/>
      <c r="E66" s="133"/>
    </row>
    <row r="67" spans="1:7" s="126" customFormat="1" ht="30" x14ac:dyDescent="0.25">
      <c r="A67" s="127" t="s">
        <v>60</v>
      </c>
      <c r="B67" s="134" t="s">
        <v>172</v>
      </c>
      <c r="C67" s="134" t="s">
        <v>11</v>
      </c>
      <c r="D67" s="134">
        <f>E67</f>
        <v>4493.0600000000004</v>
      </c>
      <c r="E67" s="134">
        <v>4493.0600000000004</v>
      </c>
    </row>
    <row r="68" spans="1:7" s="126" customFormat="1" x14ac:dyDescent="0.25">
      <c r="A68" s="137" t="s">
        <v>268</v>
      </c>
      <c r="B68" s="133"/>
      <c r="C68" s="133"/>
      <c r="D68" s="134"/>
      <c r="E68" s="133"/>
    </row>
    <row r="69" spans="1:7" s="126" customFormat="1" x14ac:dyDescent="0.25">
      <c r="A69" s="127" t="s">
        <v>269</v>
      </c>
      <c r="B69" s="134" t="s">
        <v>172</v>
      </c>
      <c r="C69" s="134" t="s">
        <v>11</v>
      </c>
      <c r="D69" s="134">
        <f t="shared" ref="D69:D74" si="2">E69</f>
        <v>9000</v>
      </c>
      <c r="E69" s="134">
        <v>9000</v>
      </c>
    </row>
    <row r="70" spans="1:7" s="126" customFormat="1" ht="42.75" x14ac:dyDescent="0.25">
      <c r="A70" s="137" t="s">
        <v>270</v>
      </c>
      <c r="B70" s="133"/>
      <c r="C70" s="133"/>
      <c r="D70" s="134"/>
      <c r="E70" s="133"/>
    </row>
    <row r="71" spans="1:7" s="126" customFormat="1" x14ac:dyDescent="0.25">
      <c r="A71" s="127" t="s">
        <v>72</v>
      </c>
      <c r="B71" s="134" t="s">
        <v>23</v>
      </c>
      <c r="C71" s="134" t="s">
        <v>11</v>
      </c>
      <c r="D71" s="134">
        <f t="shared" si="2"/>
        <v>2600</v>
      </c>
      <c r="E71" s="134">
        <v>2600</v>
      </c>
    </row>
    <row r="72" spans="1:7" s="126" customFormat="1" ht="30" x14ac:dyDescent="0.25">
      <c r="A72" s="127" t="s">
        <v>271</v>
      </c>
      <c r="B72" s="134" t="s">
        <v>23</v>
      </c>
      <c r="C72" s="134" t="s">
        <v>11</v>
      </c>
      <c r="D72" s="134">
        <f t="shared" si="2"/>
        <v>315.17</v>
      </c>
      <c r="E72" s="134">
        <v>315.17</v>
      </c>
    </row>
    <row r="73" spans="1:7" s="126" customFormat="1" x14ac:dyDescent="0.25">
      <c r="A73" s="137" t="s">
        <v>272</v>
      </c>
      <c r="B73" s="133"/>
      <c r="C73" s="133"/>
      <c r="D73" s="134"/>
      <c r="E73" s="133"/>
    </row>
    <row r="74" spans="1:7" s="126" customFormat="1" x14ac:dyDescent="0.25">
      <c r="A74" s="127" t="s">
        <v>273</v>
      </c>
      <c r="B74" s="134" t="s">
        <v>24</v>
      </c>
      <c r="C74" s="134" t="s">
        <v>13</v>
      </c>
      <c r="D74" s="134">
        <f t="shared" si="2"/>
        <v>70451.350000000006</v>
      </c>
      <c r="E74" s="134">
        <v>70451.350000000006</v>
      </c>
    </row>
    <row r="75" spans="1:7" s="1" customFormat="1" ht="14.25" x14ac:dyDescent="0.2">
      <c r="A75" s="76" t="s">
        <v>10</v>
      </c>
      <c r="B75" s="41"/>
      <c r="C75" s="41"/>
      <c r="D75" s="41"/>
      <c r="E75" s="41"/>
      <c r="G75" s="17"/>
    </row>
    <row r="76" spans="1:7" s="1" customFormat="1" x14ac:dyDescent="0.2">
      <c r="A76" s="77" t="s">
        <v>77</v>
      </c>
      <c r="B76" s="25" t="s">
        <v>22</v>
      </c>
      <c r="C76" s="25" t="s">
        <v>11</v>
      </c>
      <c r="D76" s="25">
        <f>E76</f>
        <v>35971.120500000005</v>
      </c>
      <c r="E76" s="25">
        <f>SUM(E17:E74)*15%</f>
        <v>35971.120500000005</v>
      </c>
      <c r="G76" s="17"/>
    </row>
    <row r="77" spans="1:7" s="126" customFormat="1" x14ac:dyDescent="0.25">
      <c r="A77" s="135" t="s">
        <v>25</v>
      </c>
      <c r="B77" s="134"/>
      <c r="C77" s="134"/>
      <c r="D77" s="134"/>
      <c r="E77" s="136">
        <f>SUM(E17:E76)</f>
        <v>275778.59050000005</v>
      </c>
    </row>
    <row r="78" spans="1:7" s="126" customFormat="1" x14ac:dyDescent="0.25">
      <c r="A78" s="203"/>
      <c r="B78" s="203"/>
      <c r="C78" s="203"/>
      <c r="D78" s="203"/>
      <c r="E78" s="203"/>
    </row>
    <row r="79" spans="1:7" s="126" customFormat="1" x14ac:dyDescent="0.25">
      <c r="A79" s="203"/>
      <c r="B79" s="203"/>
      <c r="C79" s="203"/>
      <c r="D79" s="203"/>
      <c r="E79" s="203"/>
    </row>
    <row r="80" spans="1:7" s="126" customFormat="1" ht="39.75" customHeight="1" x14ac:dyDescent="0.25">
      <c r="A80" s="204" t="s">
        <v>275</v>
      </c>
      <c r="B80" s="204"/>
      <c r="C80" s="204"/>
      <c r="D80" s="204"/>
      <c r="E80" s="204"/>
    </row>
    <row r="81" spans="1:5" s="126" customFormat="1" ht="27.75" customHeight="1" x14ac:dyDescent="0.25">
      <c r="A81" s="204" t="s">
        <v>224</v>
      </c>
      <c r="B81" s="204"/>
      <c r="C81" s="204"/>
      <c r="D81" s="204"/>
      <c r="E81" s="204"/>
    </row>
    <row r="82" spans="1:5" s="126" customFormat="1" ht="24" customHeight="1" x14ac:dyDescent="0.25">
      <c r="A82" s="204" t="s">
        <v>225</v>
      </c>
      <c r="B82" s="204"/>
      <c r="C82" s="204"/>
      <c r="D82" s="204"/>
      <c r="E82" s="204"/>
    </row>
    <row r="83" spans="1:5" s="126" customFormat="1" ht="30.75" customHeight="1" x14ac:dyDescent="0.25">
      <c r="A83" s="204" t="s">
        <v>226</v>
      </c>
      <c r="B83" s="204"/>
      <c r="C83" s="204"/>
      <c r="D83" s="204"/>
      <c r="E83" s="204"/>
    </row>
    <row r="84" spans="1:5" s="126" customFormat="1" x14ac:dyDescent="0.25">
      <c r="A84" s="203"/>
      <c r="B84" s="203"/>
      <c r="C84" s="203"/>
      <c r="D84" s="203"/>
      <c r="E84" s="203"/>
    </row>
    <row r="85" spans="1:5" s="126" customFormat="1" ht="24.75" customHeight="1" x14ac:dyDescent="0.25">
      <c r="B85" s="204"/>
      <c r="C85" s="204"/>
      <c r="D85" s="204"/>
      <c r="E85" s="204"/>
    </row>
    <row r="86" spans="1:5" s="126" customFormat="1" ht="18.75" customHeight="1" x14ac:dyDescent="0.25">
      <c r="A86" s="203" t="s">
        <v>227</v>
      </c>
      <c r="B86" s="203"/>
      <c r="C86" s="203"/>
      <c r="D86" s="203"/>
      <c r="E86" s="203"/>
    </row>
    <row r="87" spans="1:5" s="126" customFormat="1" ht="15.75" customHeight="1" x14ac:dyDescent="0.25">
      <c r="A87" s="203" t="s">
        <v>276</v>
      </c>
      <c r="B87" s="203"/>
      <c r="C87" s="203"/>
      <c r="D87" s="203"/>
      <c r="E87" s="203"/>
    </row>
    <row r="88" spans="1:5" s="126" customFormat="1" ht="10.5" customHeight="1" x14ac:dyDescent="0.25">
      <c r="B88" s="203"/>
      <c r="C88" s="203"/>
      <c r="D88" s="203" t="s">
        <v>27</v>
      </c>
      <c r="E88" s="203"/>
    </row>
    <row r="89" spans="1:5" s="126" customFormat="1" x14ac:dyDescent="0.25">
      <c r="A89" s="203"/>
      <c r="B89" s="203"/>
      <c r="C89" s="203"/>
      <c r="D89" s="203"/>
      <c r="E89" s="203"/>
    </row>
    <row r="90" spans="1:5" s="126" customFormat="1" x14ac:dyDescent="0.25">
      <c r="A90" s="203" t="s">
        <v>274</v>
      </c>
      <c r="B90" s="203"/>
      <c r="C90" s="203"/>
      <c r="D90" s="203"/>
      <c r="E90" s="203"/>
    </row>
    <row r="91" spans="1:5" s="126" customFormat="1" ht="10.5" customHeight="1" x14ac:dyDescent="0.25">
      <c r="B91" s="203"/>
      <c r="C91" s="203"/>
      <c r="D91" s="203" t="s">
        <v>27</v>
      </c>
      <c r="E91" s="203"/>
    </row>
    <row r="92" spans="1:5" s="126" customFormat="1" ht="11.25" customHeight="1" x14ac:dyDescent="0.25">
      <c r="A92" s="203"/>
      <c r="B92" s="203"/>
      <c r="C92" s="203"/>
      <c r="D92" s="203"/>
      <c r="E92" s="203"/>
    </row>
  </sheetData>
  <mergeCells count="31">
    <mergeCell ref="A80:E80"/>
    <mergeCell ref="A81:E81"/>
    <mergeCell ref="A82:E82"/>
    <mergeCell ref="A92:E92"/>
    <mergeCell ref="A84:E84"/>
    <mergeCell ref="B85:E85"/>
    <mergeCell ref="A86:E86"/>
    <mergeCell ref="A87:E87"/>
    <mergeCell ref="B88:C88"/>
    <mergeCell ref="D88:E88"/>
    <mergeCell ref="A89:E89"/>
    <mergeCell ref="A90:E90"/>
    <mergeCell ref="B91:C91"/>
    <mergeCell ref="D91:E91"/>
    <mergeCell ref="A83:E83"/>
    <mergeCell ref="A1:E1"/>
    <mergeCell ref="A2:E2"/>
    <mergeCell ref="B3:E3"/>
    <mergeCell ref="A78:E78"/>
    <mergeCell ref="A79:E79"/>
    <mergeCell ref="A5:E5"/>
    <mergeCell ref="A4:E4"/>
    <mergeCell ref="A6:D6"/>
    <mergeCell ref="A7:E7"/>
    <mergeCell ref="A8:E8"/>
    <mergeCell ref="A9:E9"/>
    <mergeCell ref="A10:E10"/>
    <mergeCell ref="A11:E11"/>
    <mergeCell ref="A12:E12"/>
    <mergeCell ref="A13:E13"/>
    <mergeCell ref="A14:E1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D31" sqref="D31"/>
    </sheetView>
  </sheetViews>
  <sheetFormatPr defaultRowHeight="15" x14ac:dyDescent="0.25"/>
  <cols>
    <col min="1" max="1" width="12.5703125" style="73" customWidth="1"/>
    <col min="2" max="2" width="14.5703125" style="73" customWidth="1"/>
    <col min="3" max="3" width="19.5703125" style="73" customWidth="1"/>
    <col min="4" max="4" width="14.42578125" style="73" customWidth="1"/>
    <col min="5" max="5" width="18.28515625" style="73" customWidth="1"/>
    <col min="6" max="6" width="16.28515625" style="73" customWidth="1"/>
    <col min="7" max="7" width="9.140625" style="73"/>
    <col min="8" max="8" width="13.42578125" style="73" bestFit="1" customWidth="1"/>
    <col min="9" max="9" width="9.140625" style="73"/>
    <col min="10" max="10" width="10.42578125" style="73" bestFit="1" customWidth="1"/>
    <col min="11" max="16384" width="9.140625" style="73"/>
  </cols>
  <sheetData>
    <row r="1" spans="1:19" s="45" customFormat="1" ht="35.25" customHeight="1" x14ac:dyDescent="0.3">
      <c r="A1" s="187" t="s">
        <v>314</v>
      </c>
      <c r="B1" s="187"/>
      <c r="C1" s="187"/>
      <c r="D1" s="187"/>
      <c r="E1" s="187"/>
      <c r="F1" s="187"/>
    </row>
    <row r="2" spans="1:19" s="45" customFormat="1" x14ac:dyDescent="0.25">
      <c r="A2" s="46"/>
      <c r="B2" s="46"/>
      <c r="C2" s="46"/>
      <c r="D2" s="46"/>
      <c r="E2" s="46"/>
      <c r="F2" s="46"/>
    </row>
    <row r="3" spans="1:19" s="45" customFormat="1" ht="19.5" customHeight="1" x14ac:dyDescent="0.25">
      <c r="A3" s="47" t="s">
        <v>315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45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45" customFormat="1" ht="36.75" customHeight="1" x14ac:dyDescent="0.25">
      <c r="A5" s="188" t="s">
        <v>123</v>
      </c>
      <c r="B5" s="188"/>
      <c r="C5" s="188"/>
      <c r="D5" s="188"/>
      <c r="E5" s="188"/>
      <c r="F5" s="188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8" t="s">
        <v>124</v>
      </c>
      <c r="B6" s="98">
        <v>3</v>
      </c>
      <c r="C6" s="98" t="s">
        <v>125</v>
      </c>
      <c r="D6" s="122">
        <v>976</v>
      </c>
      <c r="E6" s="98" t="s">
        <v>126</v>
      </c>
      <c r="F6" s="100">
        <v>788.8</v>
      </c>
      <c r="G6" s="50"/>
      <c r="H6" s="52"/>
      <c r="I6" s="53"/>
      <c r="J6" s="54"/>
      <c r="K6" s="130"/>
      <c r="L6" s="56"/>
      <c r="M6" s="56"/>
      <c r="N6" s="56"/>
      <c r="O6" s="56"/>
      <c r="P6" s="57"/>
      <c r="Q6" s="189"/>
      <c r="R6" s="190"/>
      <c r="S6" s="58"/>
    </row>
    <row r="7" spans="1:19" s="61" customFormat="1" ht="32.25" customHeight="1" x14ac:dyDescent="0.25">
      <c r="A7" s="98" t="s">
        <v>127</v>
      </c>
      <c r="B7" s="98">
        <v>2</v>
      </c>
      <c r="C7" s="98" t="s">
        <v>128</v>
      </c>
      <c r="D7" s="122">
        <v>337.2</v>
      </c>
      <c r="E7" s="98" t="s">
        <v>129</v>
      </c>
      <c r="F7" s="100">
        <v>508.9</v>
      </c>
      <c r="G7" s="50"/>
      <c r="H7" s="52"/>
      <c r="I7" s="53"/>
      <c r="J7" s="54"/>
      <c r="K7" s="130"/>
      <c r="L7" s="56"/>
      <c r="M7" s="56"/>
      <c r="N7" s="56"/>
      <c r="O7" s="56"/>
      <c r="P7" s="57"/>
      <c r="Q7" s="189"/>
      <c r="R7" s="191"/>
      <c r="S7" s="60"/>
    </row>
    <row r="8" spans="1:19" s="61" customFormat="1" ht="48" customHeight="1" x14ac:dyDescent="0.25">
      <c r="A8" s="98" t="s">
        <v>130</v>
      </c>
      <c r="B8" s="98">
        <v>13</v>
      </c>
      <c r="C8" s="98" t="s">
        <v>131</v>
      </c>
      <c r="D8" s="100">
        <v>108.4</v>
      </c>
      <c r="E8" s="98" t="s">
        <v>132</v>
      </c>
      <c r="F8" s="100">
        <v>179.2</v>
      </c>
      <c r="G8" s="50"/>
      <c r="H8" s="52"/>
      <c r="I8" s="53"/>
      <c r="J8" s="54"/>
      <c r="K8" s="130"/>
      <c r="L8" s="56"/>
      <c r="M8" s="56"/>
      <c r="N8" s="56"/>
      <c r="O8" s="56"/>
      <c r="P8" s="57"/>
      <c r="Q8" s="189"/>
      <c r="R8" s="190"/>
      <c r="S8" s="60"/>
    </row>
    <row r="9" spans="1:19" s="61" customFormat="1" ht="33.75" customHeight="1" x14ac:dyDescent="0.25">
      <c r="A9" s="51"/>
      <c r="B9" s="54"/>
      <c r="C9" s="51"/>
      <c r="D9" s="62"/>
      <c r="E9" s="54"/>
      <c r="F9" s="63"/>
      <c r="G9" s="50"/>
      <c r="H9" s="52"/>
      <c r="I9" s="53"/>
      <c r="J9" s="54"/>
      <c r="K9" s="130"/>
      <c r="L9" s="56"/>
      <c r="M9" s="56"/>
      <c r="N9" s="56"/>
      <c r="O9" s="56"/>
      <c r="P9" s="50"/>
      <c r="Q9" s="130"/>
      <c r="R9" s="131"/>
      <c r="S9" s="50"/>
    </row>
    <row r="10" spans="1:19" s="67" customFormat="1" ht="15" customHeight="1" thickBot="1" x14ac:dyDescent="0.3">
      <c r="A10" s="65"/>
      <c r="B10" s="65"/>
      <c r="C10" s="65"/>
      <c r="D10" s="65"/>
      <c r="E10" s="65"/>
      <c r="F10" s="129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s="67" customFormat="1" ht="30" customHeight="1" x14ac:dyDescent="0.25">
      <c r="A11" s="192" t="s">
        <v>133</v>
      </c>
      <c r="B11" s="193"/>
      <c r="C11" s="193"/>
      <c r="D11" s="193"/>
      <c r="E11" s="194"/>
      <c r="F11" s="68" t="s">
        <v>134</v>
      </c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</row>
    <row r="12" spans="1:19" s="93" customFormat="1" ht="30" customHeight="1" x14ac:dyDescent="0.25">
      <c r="A12" s="183" t="s">
        <v>135</v>
      </c>
      <c r="B12" s="184"/>
      <c r="C12" s="184"/>
      <c r="D12" s="184"/>
      <c r="E12" s="185"/>
      <c r="F12" s="91">
        <v>-38925.685500000051</v>
      </c>
      <c r="G12" s="160"/>
    </row>
    <row r="13" spans="1:19" s="93" customFormat="1" ht="30" customHeight="1" x14ac:dyDescent="0.25">
      <c r="A13" s="183" t="s">
        <v>136</v>
      </c>
      <c r="B13" s="184"/>
      <c r="C13" s="184"/>
      <c r="D13" s="184"/>
      <c r="E13" s="185"/>
      <c r="F13" s="91">
        <v>55154.350000000006</v>
      </c>
    </row>
    <row r="14" spans="1:19" s="93" customFormat="1" ht="30" customHeight="1" x14ac:dyDescent="0.25">
      <c r="A14" s="183" t="s">
        <v>137</v>
      </c>
      <c r="B14" s="184"/>
      <c r="C14" s="184"/>
      <c r="D14" s="184"/>
      <c r="E14" s="185"/>
      <c r="F14" s="94">
        <f>SUM(F15:F17)</f>
        <v>204389.47</v>
      </c>
    </row>
    <row r="15" spans="1:19" s="67" customFormat="1" ht="28.5" customHeight="1" x14ac:dyDescent="0.25">
      <c r="A15" s="180" t="s">
        <v>138</v>
      </c>
      <c r="B15" s="181"/>
      <c r="C15" s="181"/>
      <c r="D15" s="181"/>
      <c r="E15" s="182"/>
      <c r="F15" s="90">
        <v>163766.12</v>
      </c>
    </row>
    <row r="16" spans="1:19" s="67" customFormat="1" ht="24.75" customHeight="1" x14ac:dyDescent="0.25">
      <c r="A16" s="180" t="s">
        <v>139</v>
      </c>
      <c r="B16" s="181"/>
      <c r="C16" s="181"/>
      <c r="D16" s="181"/>
      <c r="E16" s="182"/>
      <c r="F16" s="90">
        <v>33483.35</v>
      </c>
    </row>
    <row r="17" spans="1:19" s="67" customFormat="1" ht="30" customHeight="1" x14ac:dyDescent="0.25">
      <c r="A17" s="180" t="s">
        <v>140</v>
      </c>
      <c r="B17" s="181"/>
      <c r="C17" s="181"/>
      <c r="D17" s="181"/>
      <c r="E17" s="182"/>
      <c r="F17" s="90">
        <v>7140</v>
      </c>
    </row>
    <row r="18" spans="1:19" s="97" customFormat="1" ht="30" customHeight="1" x14ac:dyDescent="0.25">
      <c r="A18" s="177" t="s">
        <v>141</v>
      </c>
      <c r="B18" s="178"/>
      <c r="C18" s="178"/>
      <c r="D18" s="178"/>
      <c r="E18" s="179"/>
      <c r="F18" s="96">
        <f>SUM(F19:F21)</f>
        <v>209671.96000000002</v>
      </c>
    </row>
    <row r="19" spans="1:19" s="67" customFormat="1" ht="30" customHeight="1" x14ac:dyDescent="0.25">
      <c r="A19" s="180" t="s">
        <v>138</v>
      </c>
      <c r="B19" s="181"/>
      <c r="C19" s="181"/>
      <c r="D19" s="181"/>
      <c r="E19" s="182"/>
      <c r="F19" s="90">
        <v>179930.29</v>
      </c>
    </row>
    <row r="20" spans="1:19" s="67" customFormat="1" ht="30" customHeight="1" x14ac:dyDescent="0.25">
      <c r="A20" s="180" t="s">
        <v>139</v>
      </c>
      <c r="B20" s="181"/>
      <c r="C20" s="181"/>
      <c r="D20" s="181"/>
      <c r="E20" s="182"/>
      <c r="F20" s="90">
        <v>24335.67</v>
      </c>
    </row>
    <row r="21" spans="1:19" s="70" customFormat="1" ht="30" customHeight="1" x14ac:dyDescent="0.2">
      <c r="A21" s="180" t="s">
        <v>140</v>
      </c>
      <c r="B21" s="181"/>
      <c r="C21" s="181"/>
      <c r="D21" s="181"/>
      <c r="E21" s="182"/>
      <c r="F21" s="90">
        <v>5406</v>
      </c>
      <c r="G21" s="67"/>
      <c r="H21" s="67"/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</row>
    <row r="22" spans="1:19" s="95" customFormat="1" ht="30" customHeight="1" x14ac:dyDescent="0.25">
      <c r="A22" s="183" t="s">
        <v>142</v>
      </c>
      <c r="B22" s="184"/>
      <c r="C22" s="184"/>
      <c r="D22" s="184"/>
      <c r="E22" s="185"/>
      <c r="F22" s="94">
        <f>F12+F18</f>
        <v>170746.27449999997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83" t="s">
        <v>143</v>
      </c>
      <c r="B23" s="184"/>
      <c r="C23" s="184"/>
      <c r="D23" s="184"/>
      <c r="E23" s="185"/>
      <c r="F23" s="94">
        <f>акт21!E81</f>
        <v>187092.18900000001</v>
      </c>
      <c r="G23" s="161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83" t="s">
        <v>238</v>
      </c>
      <c r="B24" s="184"/>
      <c r="C24" s="184"/>
      <c r="D24" s="184"/>
      <c r="E24" s="185"/>
      <c r="F24" s="94">
        <f>F22-F23</f>
        <v>-16345.914500000043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83" t="s">
        <v>145</v>
      </c>
      <c r="B25" s="184"/>
      <c r="C25" s="184"/>
      <c r="D25" s="184"/>
      <c r="E25" s="185"/>
      <c r="F25" s="91">
        <f>F13+F14-F18</f>
        <v>49871.859999999986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0" customFormat="1" ht="11.45" customHeight="1" x14ac:dyDescent="0.25">
      <c r="A26" s="71"/>
      <c r="B26" s="71"/>
      <c r="C26" s="71"/>
      <c r="D26" s="71"/>
      <c r="E26" s="71"/>
      <c r="F26" s="71"/>
    </row>
    <row r="27" spans="1:19" s="72" customFormat="1" ht="51.75" customHeight="1" x14ac:dyDescent="0.2">
      <c r="A27" s="176" t="s">
        <v>146</v>
      </c>
      <c r="B27" s="176"/>
      <c r="C27" s="176"/>
      <c r="D27" s="176"/>
    </row>
    <row r="28" spans="1:19" s="45" customFormat="1" ht="21.75" hidden="1" customHeight="1" x14ac:dyDescent="0.25">
      <c r="A28" s="186" t="s">
        <v>316</v>
      </c>
      <c r="B28" s="186"/>
      <c r="C28" s="186"/>
      <c r="D28" s="186"/>
    </row>
    <row r="29" spans="1:19" s="45" customFormat="1" ht="22.5" customHeight="1" x14ac:dyDescent="0.25">
      <c r="A29" s="176" t="s">
        <v>46</v>
      </c>
      <c r="B29" s="176"/>
      <c r="C29" s="176"/>
      <c r="D29" s="176"/>
    </row>
    <row r="30" spans="1:19" s="45" customFormat="1" ht="22.5" customHeight="1" x14ac:dyDescent="0.25">
      <c r="A30" s="176" t="s">
        <v>47</v>
      </c>
      <c r="B30" s="176"/>
      <c r="C30" s="176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88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3"/>
  <sheetViews>
    <sheetView topLeftCell="A72" workbookViewId="0">
      <selection activeCell="E81" sqref="E81"/>
    </sheetView>
  </sheetViews>
  <sheetFormatPr defaultColWidth="8.140625" defaultRowHeight="15" x14ac:dyDescent="0.25"/>
  <cols>
    <col min="1" max="1" width="61" style="132" customWidth="1"/>
    <col min="2" max="5" width="16" style="132" customWidth="1"/>
    <col min="6" max="6" width="9.42578125" style="132" bestFit="1" customWidth="1"/>
    <col min="7" max="255" width="8.140625" style="132"/>
    <col min="256" max="256" width="8.7109375" style="132" customWidth="1"/>
    <col min="257" max="257" width="31.5703125" style="132" customWidth="1"/>
    <col min="258" max="258" width="13.85546875" style="132" customWidth="1"/>
    <col min="259" max="259" width="19.140625" style="132" customWidth="1"/>
    <col min="260" max="260" width="17.5703125" style="132" customWidth="1"/>
    <col min="261" max="261" width="14.7109375" style="132" customWidth="1"/>
    <col min="262" max="511" width="8.140625" style="132"/>
    <col min="512" max="512" width="8.7109375" style="132" customWidth="1"/>
    <col min="513" max="513" width="31.5703125" style="132" customWidth="1"/>
    <col min="514" max="514" width="13.85546875" style="132" customWidth="1"/>
    <col min="515" max="515" width="19.140625" style="132" customWidth="1"/>
    <col min="516" max="516" width="17.5703125" style="132" customWidth="1"/>
    <col min="517" max="517" width="14.7109375" style="132" customWidth="1"/>
    <col min="518" max="767" width="8.140625" style="132"/>
    <col min="768" max="768" width="8.7109375" style="132" customWidth="1"/>
    <col min="769" max="769" width="31.5703125" style="132" customWidth="1"/>
    <col min="770" max="770" width="13.85546875" style="132" customWidth="1"/>
    <col min="771" max="771" width="19.140625" style="132" customWidth="1"/>
    <col min="772" max="772" width="17.5703125" style="132" customWidth="1"/>
    <col min="773" max="773" width="14.7109375" style="132" customWidth="1"/>
    <col min="774" max="1023" width="8.140625" style="132"/>
    <col min="1024" max="1024" width="8.7109375" style="132" customWidth="1"/>
    <col min="1025" max="1025" width="31.5703125" style="132" customWidth="1"/>
    <col min="1026" max="1026" width="13.85546875" style="132" customWidth="1"/>
    <col min="1027" max="1027" width="19.140625" style="132" customWidth="1"/>
    <col min="1028" max="1028" width="17.5703125" style="132" customWidth="1"/>
    <col min="1029" max="1029" width="14.7109375" style="132" customWidth="1"/>
    <col min="1030" max="1279" width="8.140625" style="132"/>
    <col min="1280" max="1280" width="8.7109375" style="132" customWidth="1"/>
    <col min="1281" max="1281" width="31.5703125" style="132" customWidth="1"/>
    <col min="1282" max="1282" width="13.85546875" style="132" customWidth="1"/>
    <col min="1283" max="1283" width="19.140625" style="132" customWidth="1"/>
    <col min="1284" max="1284" width="17.5703125" style="132" customWidth="1"/>
    <col min="1285" max="1285" width="14.7109375" style="132" customWidth="1"/>
    <col min="1286" max="1535" width="8.140625" style="132"/>
    <col min="1536" max="1536" width="8.7109375" style="132" customWidth="1"/>
    <col min="1537" max="1537" width="31.5703125" style="132" customWidth="1"/>
    <col min="1538" max="1538" width="13.85546875" style="132" customWidth="1"/>
    <col min="1539" max="1539" width="19.140625" style="132" customWidth="1"/>
    <col min="1540" max="1540" width="17.5703125" style="132" customWidth="1"/>
    <col min="1541" max="1541" width="14.7109375" style="132" customWidth="1"/>
    <col min="1542" max="1791" width="8.140625" style="132"/>
    <col min="1792" max="1792" width="8.7109375" style="132" customWidth="1"/>
    <col min="1793" max="1793" width="31.5703125" style="132" customWidth="1"/>
    <col min="1794" max="1794" width="13.85546875" style="132" customWidth="1"/>
    <col min="1795" max="1795" width="19.140625" style="132" customWidth="1"/>
    <col min="1796" max="1796" width="17.5703125" style="132" customWidth="1"/>
    <col min="1797" max="1797" width="14.7109375" style="132" customWidth="1"/>
    <col min="1798" max="2047" width="8.140625" style="132"/>
    <col min="2048" max="2048" width="8.7109375" style="132" customWidth="1"/>
    <col min="2049" max="2049" width="31.5703125" style="132" customWidth="1"/>
    <col min="2050" max="2050" width="13.85546875" style="132" customWidth="1"/>
    <col min="2051" max="2051" width="19.140625" style="132" customWidth="1"/>
    <col min="2052" max="2052" width="17.5703125" style="132" customWidth="1"/>
    <col min="2053" max="2053" width="14.7109375" style="132" customWidth="1"/>
    <col min="2054" max="2303" width="8.140625" style="132"/>
    <col min="2304" max="2304" width="8.7109375" style="132" customWidth="1"/>
    <col min="2305" max="2305" width="31.5703125" style="132" customWidth="1"/>
    <col min="2306" max="2306" width="13.85546875" style="132" customWidth="1"/>
    <col min="2307" max="2307" width="19.140625" style="132" customWidth="1"/>
    <col min="2308" max="2308" width="17.5703125" style="132" customWidth="1"/>
    <col min="2309" max="2309" width="14.7109375" style="132" customWidth="1"/>
    <col min="2310" max="2559" width="8.140625" style="132"/>
    <col min="2560" max="2560" width="8.7109375" style="132" customWidth="1"/>
    <col min="2561" max="2561" width="31.5703125" style="132" customWidth="1"/>
    <col min="2562" max="2562" width="13.85546875" style="132" customWidth="1"/>
    <col min="2563" max="2563" width="19.140625" style="132" customWidth="1"/>
    <col min="2564" max="2564" width="17.5703125" style="132" customWidth="1"/>
    <col min="2565" max="2565" width="14.7109375" style="132" customWidth="1"/>
    <col min="2566" max="2815" width="8.140625" style="132"/>
    <col min="2816" max="2816" width="8.7109375" style="132" customWidth="1"/>
    <col min="2817" max="2817" width="31.5703125" style="132" customWidth="1"/>
    <col min="2818" max="2818" width="13.85546875" style="132" customWidth="1"/>
    <col min="2819" max="2819" width="19.140625" style="132" customWidth="1"/>
    <col min="2820" max="2820" width="17.5703125" style="132" customWidth="1"/>
    <col min="2821" max="2821" width="14.7109375" style="132" customWidth="1"/>
    <col min="2822" max="3071" width="8.140625" style="132"/>
    <col min="3072" max="3072" width="8.7109375" style="132" customWidth="1"/>
    <col min="3073" max="3073" width="31.5703125" style="132" customWidth="1"/>
    <col min="3074" max="3074" width="13.85546875" style="132" customWidth="1"/>
    <col min="3075" max="3075" width="19.140625" style="132" customWidth="1"/>
    <col min="3076" max="3076" width="17.5703125" style="132" customWidth="1"/>
    <col min="3077" max="3077" width="14.7109375" style="132" customWidth="1"/>
    <col min="3078" max="3327" width="8.140625" style="132"/>
    <col min="3328" max="3328" width="8.7109375" style="132" customWidth="1"/>
    <col min="3329" max="3329" width="31.5703125" style="132" customWidth="1"/>
    <col min="3330" max="3330" width="13.85546875" style="132" customWidth="1"/>
    <col min="3331" max="3331" width="19.140625" style="132" customWidth="1"/>
    <col min="3332" max="3332" width="17.5703125" style="132" customWidth="1"/>
    <col min="3333" max="3333" width="14.7109375" style="132" customWidth="1"/>
    <col min="3334" max="3583" width="8.140625" style="132"/>
    <col min="3584" max="3584" width="8.7109375" style="132" customWidth="1"/>
    <col min="3585" max="3585" width="31.5703125" style="132" customWidth="1"/>
    <col min="3586" max="3586" width="13.85546875" style="132" customWidth="1"/>
    <col min="3587" max="3587" width="19.140625" style="132" customWidth="1"/>
    <col min="3588" max="3588" width="17.5703125" style="132" customWidth="1"/>
    <col min="3589" max="3589" width="14.7109375" style="132" customWidth="1"/>
    <col min="3590" max="3839" width="8.140625" style="132"/>
    <col min="3840" max="3840" width="8.7109375" style="132" customWidth="1"/>
    <col min="3841" max="3841" width="31.5703125" style="132" customWidth="1"/>
    <col min="3842" max="3842" width="13.85546875" style="132" customWidth="1"/>
    <col min="3843" max="3843" width="19.140625" style="132" customWidth="1"/>
    <col min="3844" max="3844" width="17.5703125" style="132" customWidth="1"/>
    <col min="3845" max="3845" width="14.7109375" style="132" customWidth="1"/>
    <col min="3846" max="4095" width="8.140625" style="132"/>
    <col min="4096" max="4096" width="8.7109375" style="132" customWidth="1"/>
    <col min="4097" max="4097" width="31.5703125" style="132" customWidth="1"/>
    <col min="4098" max="4098" width="13.85546875" style="132" customWidth="1"/>
    <col min="4099" max="4099" width="19.140625" style="132" customWidth="1"/>
    <col min="4100" max="4100" width="17.5703125" style="132" customWidth="1"/>
    <col min="4101" max="4101" width="14.7109375" style="132" customWidth="1"/>
    <col min="4102" max="4351" width="8.140625" style="132"/>
    <col min="4352" max="4352" width="8.7109375" style="132" customWidth="1"/>
    <col min="4353" max="4353" width="31.5703125" style="132" customWidth="1"/>
    <col min="4354" max="4354" width="13.85546875" style="132" customWidth="1"/>
    <col min="4355" max="4355" width="19.140625" style="132" customWidth="1"/>
    <col min="4356" max="4356" width="17.5703125" style="132" customWidth="1"/>
    <col min="4357" max="4357" width="14.7109375" style="132" customWidth="1"/>
    <col min="4358" max="4607" width="8.140625" style="132"/>
    <col min="4608" max="4608" width="8.7109375" style="132" customWidth="1"/>
    <col min="4609" max="4609" width="31.5703125" style="132" customWidth="1"/>
    <col min="4610" max="4610" width="13.85546875" style="132" customWidth="1"/>
    <col min="4611" max="4611" width="19.140625" style="132" customWidth="1"/>
    <col min="4612" max="4612" width="17.5703125" style="132" customWidth="1"/>
    <col min="4613" max="4613" width="14.7109375" style="132" customWidth="1"/>
    <col min="4614" max="4863" width="8.140625" style="132"/>
    <col min="4864" max="4864" width="8.7109375" style="132" customWidth="1"/>
    <col min="4865" max="4865" width="31.5703125" style="132" customWidth="1"/>
    <col min="4866" max="4866" width="13.85546875" style="132" customWidth="1"/>
    <col min="4867" max="4867" width="19.140625" style="132" customWidth="1"/>
    <col min="4868" max="4868" width="17.5703125" style="132" customWidth="1"/>
    <col min="4869" max="4869" width="14.7109375" style="132" customWidth="1"/>
    <col min="4870" max="5119" width="8.140625" style="132"/>
    <col min="5120" max="5120" width="8.7109375" style="132" customWidth="1"/>
    <col min="5121" max="5121" width="31.5703125" style="132" customWidth="1"/>
    <col min="5122" max="5122" width="13.85546875" style="132" customWidth="1"/>
    <col min="5123" max="5123" width="19.140625" style="132" customWidth="1"/>
    <col min="5124" max="5124" width="17.5703125" style="132" customWidth="1"/>
    <col min="5125" max="5125" width="14.7109375" style="132" customWidth="1"/>
    <col min="5126" max="5375" width="8.140625" style="132"/>
    <col min="5376" max="5376" width="8.7109375" style="132" customWidth="1"/>
    <col min="5377" max="5377" width="31.5703125" style="132" customWidth="1"/>
    <col min="5378" max="5378" width="13.85546875" style="132" customWidth="1"/>
    <col min="5379" max="5379" width="19.140625" style="132" customWidth="1"/>
    <col min="5380" max="5380" width="17.5703125" style="132" customWidth="1"/>
    <col min="5381" max="5381" width="14.7109375" style="132" customWidth="1"/>
    <col min="5382" max="5631" width="8.140625" style="132"/>
    <col min="5632" max="5632" width="8.7109375" style="132" customWidth="1"/>
    <col min="5633" max="5633" width="31.5703125" style="132" customWidth="1"/>
    <col min="5634" max="5634" width="13.85546875" style="132" customWidth="1"/>
    <col min="5635" max="5635" width="19.140625" style="132" customWidth="1"/>
    <col min="5636" max="5636" width="17.5703125" style="132" customWidth="1"/>
    <col min="5637" max="5637" width="14.7109375" style="132" customWidth="1"/>
    <col min="5638" max="5887" width="8.140625" style="132"/>
    <col min="5888" max="5888" width="8.7109375" style="132" customWidth="1"/>
    <col min="5889" max="5889" width="31.5703125" style="132" customWidth="1"/>
    <col min="5890" max="5890" width="13.85546875" style="132" customWidth="1"/>
    <col min="5891" max="5891" width="19.140625" style="132" customWidth="1"/>
    <col min="5892" max="5892" width="17.5703125" style="132" customWidth="1"/>
    <col min="5893" max="5893" width="14.7109375" style="132" customWidth="1"/>
    <col min="5894" max="6143" width="8.140625" style="132"/>
    <col min="6144" max="6144" width="8.7109375" style="132" customWidth="1"/>
    <col min="6145" max="6145" width="31.5703125" style="132" customWidth="1"/>
    <col min="6146" max="6146" width="13.85546875" style="132" customWidth="1"/>
    <col min="6147" max="6147" width="19.140625" style="132" customWidth="1"/>
    <col min="6148" max="6148" width="17.5703125" style="132" customWidth="1"/>
    <col min="6149" max="6149" width="14.7109375" style="132" customWidth="1"/>
    <col min="6150" max="6399" width="8.140625" style="132"/>
    <col min="6400" max="6400" width="8.7109375" style="132" customWidth="1"/>
    <col min="6401" max="6401" width="31.5703125" style="132" customWidth="1"/>
    <col min="6402" max="6402" width="13.85546875" style="132" customWidth="1"/>
    <col min="6403" max="6403" width="19.140625" style="132" customWidth="1"/>
    <col min="6404" max="6404" width="17.5703125" style="132" customWidth="1"/>
    <col min="6405" max="6405" width="14.7109375" style="132" customWidth="1"/>
    <col min="6406" max="6655" width="8.140625" style="132"/>
    <col min="6656" max="6656" width="8.7109375" style="132" customWidth="1"/>
    <col min="6657" max="6657" width="31.5703125" style="132" customWidth="1"/>
    <col min="6658" max="6658" width="13.85546875" style="132" customWidth="1"/>
    <col min="6659" max="6659" width="19.140625" style="132" customWidth="1"/>
    <col min="6660" max="6660" width="17.5703125" style="132" customWidth="1"/>
    <col min="6661" max="6661" width="14.7109375" style="132" customWidth="1"/>
    <col min="6662" max="6911" width="8.140625" style="132"/>
    <col min="6912" max="6912" width="8.7109375" style="132" customWidth="1"/>
    <col min="6913" max="6913" width="31.5703125" style="132" customWidth="1"/>
    <col min="6914" max="6914" width="13.85546875" style="132" customWidth="1"/>
    <col min="6915" max="6915" width="19.140625" style="132" customWidth="1"/>
    <col min="6916" max="6916" width="17.5703125" style="132" customWidth="1"/>
    <col min="6917" max="6917" width="14.7109375" style="132" customWidth="1"/>
    <col min="6918" max="7167" width="8.140625" style="132"/>
    <col min="7168" max="7168" width="8.7109375" style="132" customWidth="1"/>
    <col min="7169" max="7169" width="31.5703125" style="132" customWidth="1"/>
    <col min="7170" max="7170" width="13.85546875" style="132" customWidth="1"/>
    <col min="7171" max="7171" width="19.140625" style="132" customWidth="1"/>
    <col min="7172" max="7172" width="17.5703125" style="132" customWidth="1"/>
    <col min="7173" max="7173" width="14.7109375" style="132" customWidth="1"/>
    <col min="7174" max="7423" width="8.140625" style="132"/>
    <col min="7424" max="7424" width="8.7109375" style="132" customWidth="1"/>
    <col min="7425" max="7425" width="31.5703125" style="132" customWidth="1"/>
    <col min="7426" max="7426" width="13.85546875" style="132" customWidth="1"/>
    <col min="7427" max="7427" width="19.140625" style="132" customWidth="1"/>
    <col min="7428" max="7428" width="17.5703125" style="132" customWidth="1"/>
    <col min="7429" max="7429" width="14.7109375" style="132" customWidth="1"/>
    <col min="7430" max="7679" width="8.140625" style="132"/>
    <col min="7680" max="7680" width="8.7109375" style="132" customWidth="1"/>
    <col min="7681" max="7681" width="31.5703125" style="132" customWidth="1"/>
    <col min="7682" max="7682" width="13.85546875" style="132" customWidth="1"/>
    <col min="7683" max="7683" width="19.140625" style="132" customWidth="1"/>
    <col min="7684" max="7684" width="17.5703125" style="132" customWidth="1"/>
    <col min="7685" max="7685" width="14.7109375" style="132" customWidth="1"/>
    <col min="7686" max="7935" width="8.140625" style="132"/>
    <col min="7936" max="7936" width="8.7109375" style="132" customWidth="1"/>
    <col min="7937" max="7937" width="31.5703125" style="132" customWidth="1"/>
    <col min="7938" max="7938" width="13.85546875" style="132" customWidth="1"/>
    <col min="7939" max="7939" width="19.140625" style="132" customWidth="1"/>
    <col min="7940" max="7940" width="17.5703125" style="132" customWidth="1"/>
    <col min="7941" max="7941" width="14.7109375" style="132" customWidth="1"/>
    <col min="7942" max="8191" width="8.140625" style="132"/>
    <col min="8192" max="8192" width="8.7109375" style="132" customWidth="1"/>
    <col min="8193" max="8193" width="31.5703125" style="132" customWidth="1"/>
    <col min="8194" max="8194" width="13.85546875" style="132" customWidth="1"/>
    <col min="8195" max="8195" width="19.140625" style="132" customWidth="1"/>
    <col min="8196" max="8196" width="17.5703125" style="132" customWidth="1"/>
    <col min="8197" max="8197" width="14.7109375" style="132" customWidth="1"/>
    <col min="8198" max="8447" width="8.140625" style="132"/>
    <col min="8448" max="8448" width="8.7109375" style="132" customWidth="1"/>
    <col min="8449" max="8449" width="31.5703125" style="132" customWidth="1"/>
    <col min="8450" max="8450" width="13.85546875" style="132" customWidth="1"/>
    <col min="8451" max="8451" width="19.140625" style="132" customWidth="1"/>
    <col min="8452" max="8452" width="17.5703125" style="132" customWidth="1"/>
    <col min="8453" max="8453" width="14.7109375" style="132" customWidth="1"/>
    <col min="8454" max="8703" width="8.140625" style="132"/>
    <col min="8704" max="8704" width="8.7109375" style="132" customWidth="1"/>
    <col min="8705" max="8705" width="31.5703125" style="132" customWidth="1"/>
    <col min="8706" max="8706" width="13.85546875" style="132" customWidth="1"/>
    <col min="8707" max="8707" width="19.140625" style="132" customWidth="1"/>
    <col min="8708" max="8708" width="17.5703125" style="132" customWidth="1"/>
    <col min="8709" max="8709" width="14.7109375" style="132" customWidth="1"/>
    <col min="8710" max="8959" width="8.140625" style="132"/>
    <col min="8960" max="8960" width="8.7109375" style="132" customWidth="1"/>
    <col min="8961" max="8961" width="31.5703125" style="132" customWidth="1"/>
    <col min="8962" max="8962" width="13.85546875" style="132" customWidth="1"/>
    <col min="8963" max="8963" width="19.140625" style="132" customWidth="1"/>
    <col min="8964" max="8964" width="17.5703125" style="132" customWidth="1"/>
    <col min="8965" max="8965" width="14.7109375" style="132" customWidth="1"/>
    <col min="8966" max="9215" width="8.140625" style="132"/>
    <col min="9216" max="9216" width="8.7109375" style="132" customWidth="1"/>
    <col min="9217" max="9217" width="31.5703125" style="132" customWidth="1"/>
    <col min="9218" max="9218" width="13.85546875" style="132" customWidth="1"/>
    <col min="9219" max="9219" width="19.140625" style="132" customWidth="1"/>
    <col min="9220" max="9220" width="17.5703125" style="132" customWidth="1"/>
    <col min="9221" max="9221" width="14.7109375" style="132" customWidth="1"/>
    <col min="9222" max="9471" width="8.140625" style="132"/>
    <col min="9472" max="9472" width="8.7109375" style="132" customWidth="1"/>
    <col min="9473" max="9473" width="31.5703125" style="132" customWidth="1"/>
    <col min="9474" max="9474" width="13.85546875" style="132" customWidth="1"/>
    <col min="9475" max="9475" width="19.140625" style="132" customWidth="1"/>
    <col min="9476" max="9476" width="17.5703125" style="132" customWidth="1"/>
    <col min="9477" max="9477" width="14.7109375" style="132" customWidth="1"/>
    <col min="9478" max="9727" width="8.140625" style="132"/>
    <col min="9728" max="9728" width="8.7109375" style="132" customWidth="1"/>
    <col min="9729" max="9729" width="31.5703125" style="132" customWidth="1"/>
    <col min="9730" max="9730" width="13.85546875" style="132" customWidth="1"/>
    <col min="9731" max="9731" width="19.140625" style="132" customWidth="1"/>
    <col min="9732" max="9732" width="17.5703125" style="132" customWidth="1"/>
    <col min="9733" max="9733" width="14.7109375" style="132" customWidth="1"/>
    <col min="9734" max="9983" width="8.140625" style="132"/>
    <col min="9984" max="9984" width="8.7109375" style="132" customWidth="1"/>
    <col min="9985" max="9985" width="31.5703125" style="132" customWidth="1"/>
    <col min="9986" max="9986" width="13.85546875" style="132" customWidth="1"/>
    <col min="9987" max="9987" width="19.140625" style="132" customWidth="1"/>
    <col min="9988" max="9988" width="17.5703125" style="132" customWidth="1"/>
    <col min="9989" max="9989" width="14.7109375" style="132" customWidth="1"/>
    <col min="9990" max="10239" width="8.140625" style="132"/>
    <col min="10240" max="10240" width="8.7109375" style="132" customWidth="1"/>
    <col min="10241" max="10241" width="31.5703125" style="132" customWidth="1"/>
    <col min="10242" max="10242" width="13.85546875" style="132" customWidth="1"/>
    <col min="10243" max="10243" width="19.140625" style="132" customWidth="1"/>
    <col min="10244" max="10244" width="17.5703125" style="132" customWidth="1"/>
    <col min="10245" max="10245" width="14.7109375" style="132" customWidth="1"/>
    <col min="10246" max="10495" width="8.140625" style="132"/>
    <col min="10496" max="10496" width="8.7109375" style="132" customWidth="1"/>
    <col min="10497" max="10497" width="31.5703125" style="132" customWidth="1"/>
    <col min="10498" max="10498" width="13.85546875" style="132" customWidth="1"/>
    <col min="10499" max="10499" width="19.140625" style="132" customWidth="1"/>
    <col min="10500" max="10500" width="17.5703125" style="132" customWidth="1"/>
    <col min="10501" max="10501" width="14.7109375" style="132" customWidth="1"/>
    <col min="10502" max="10751" width="8.140625" style="132"/>
    <col min="10752" max="10752" width="8.7109375" style="132" customWidth="1"/>
    <col min="10753" max="10753" width="31.5703125" style="132" customWidth="1"/>
    <col min="10754" max="10754" width="13.85546875" style="132" customWidth="1"/>
    <col min="10755" max="10755" width="19.140625" style="132" customWidth="1"/>
    <col min="10756" max="10756" width="17.5703125" style="132" customWidth="1"/>
    <col min="10757" max="10757" width="14.7109375" style="132" customWidth="1"/>
    <col min="10758" max="11007" width="8.140625" style="132"/>
    <col min="11008" max="11008" width="8.7109375" style="132" customWidth="1"/>
    <col min="11009" max="11009" width="31.5703125" style="132" customWidth="1"/>
    <col min="11010" max="11010" width="13.85546875" style="132" customWidth="1"/>
    <col min="11011" max="11011" width="19.140625" style="132" customWidth="1"/>
    <col min="11012" max="11012" width="17.5703125" style="132" customWidth="1"/>
    <col min="11013" max="11013" width="14.7109375" style="132" customWidth="1"/>
    <col min="11014" max="11263" width="8.140625" style="132"/>
    <col min="11264" max="11264" width="8.7109375" style="132" customWidth="1"/>
    <col min="11265" max="11265" width="31.5703125" style="132" customWidth="1"/>
    <col min="11266" max="11266" width="13.85546875" style="132" customWidth="1"/>
    <col min="11267" max="11267" width="19.140625" style="132" customWidth="1"/>
    <col min="11268" max="11268" width="17.5703125" style="132" customWidth="1"/>
    <col min="11269" max="11269" width="14.7109375" style="132" customWidth="1"/>
    <col min="11270" max="11519" width="8.140625" style="132"/>
    <col min="11520" max="11520" width="8.7109375" style="132" customWidth="1"/>
    <col min="11521" max="11521" width="31.5703125" style="132" customWidth="1"/>
    <col min="11522" max="11522" width="13.85546875" style="132" customWidth="1"/>
    <col min="11523" max="11523" width="19.140625" style="132" customWidth="1"/>
    <col min="11524" max="11524" width="17.5703125" style="132" customWidth="1"/>
    <col min="11525" max="11525" width="14.7109375" style="132" customWidth="1"/>
    <col min="11526" max="11775" width="8.140625" style="132"/>
    <col min="11776" max="11776" width="8.7109375" style="132" customWidth="1"/>
    <col min="11777" max="11777" width="31.5703125" style="132" customWidth="1"/>
    <col min="11778" max="11778" width="13.85546875" style="132" customWidth="1"/>
    <col min="11779" max="11779" width="19.140625" style="132" customWidth="1"/>
    <col min="11780" max="11780" width="17.5703125" style="132" customWidth="1"/>
    <col min="11781" max="11781" width="14.7109375" style="132" customWidth="1"/>
    <col min="11782" max="12031" width="8.140625" style="132"/>
    <col min="12032" max="12032" width="8.7109375" style="132" customWidth="1"/>
    <col min="12033" max="12033" width="31.5703125" style="132" customWidth="1"/>
    <col min="12034" max="12034" width="13.85546875" style="132" customWidth="1"/>
    <col min="12035" max="12035" width="19.140625" style="132" customWidth="1"/>
    <col min="12036" max="12036" width="17.5703125" style="132" customWidth="1"/>
    <col min="12037" max="12037" width="14.7109375" style="132" customWidth="1"/>
    <col min="12038" max="12287" width="8.140625" style="132"/>
    <col min="12288" max="12288" width="8.7109375" style="132" customWidth="1"/>
    <col min="12289" max="12289" width="31.5703125" style="132" customWidth="1"/>
    <col min="12290" max="12290" width="13.85546875" style="132" customWidth="1"/>
    <col min="12291" max="12291" width="19.140625" style="132" customWidth="1"/>
    <col min="12292" max="12292" width="17.5703125" style="132" customWidth="1"/>
    <col min="12293" max="12293" width="14.7109375" style="132" customWidth="1"/>
    <col min="12294" max="12543" width="8.140625" style="132"/>
    <col min="12544" max="12544" width="8.7109375" style="132" customWidth="1"/>
    <col min="12545" max="12545" width="31.5703125" style="132" customWidth="1"/>
    <col min="12546" max="12546" width="13.85546875" style="132" customWidth="1"/>
    <col min="12547" max="12547" width="19.140625" style="132" customWidth="1"/>
    <col min="12548" max="12548" width="17.5703125" style="132" customWidth="1"/>
    <col min="12549" max="12549" width="14.7109375" style="132" customWidth="1"/>
    <col min="12550" max="12799" width="8.140625" style="132"/>
    <col min="12800" max="12800" width="8.7109375" style="132" customWidth="1"/>
    <col min="12801" max="12801" width="31.5703125" style="132" customWidth="1"/>
    <col min="12802" max="12802" width="13.85546875" style="132" customWidth="1"/>
    <col min="12803" max="12803" width="19.140625" style="132" customWidth="1"/>
    <col min="12804" max="12804" width="17.5703125" style="132" customWidth="1"/>
    <col min="12805" max="12805" width="14.7109375" style="132" customWidth="1"/>
    <col min="12806" max="13055" width="8.140625" style="132"/>
    <col min="13056" max="13056" width="8.7109375" style="132" customWidth="1"/>
    <col min="13057" max="13057" width="31.5703125" style="132" customWidth="1"/>
    <col min="13058" max="13058" width="13.85546875" style="132" customWidth="1"/>
    <col min="13059" max="13059" width="19.140625" style="132" customWidth="1"/>
    <col min="13060" max="13060" width="17.5703125" style="132" customWidth="1"/>
    <col min="13061" max="13061" width="14.7109375" style="132" customWidth="1"/>
    <col min="13062" max="13311" width="8.140625" style="132"/>
    <col min="13312" max="13312" width="8.7109375" style="132" customWidth="1"/>
    <col min="13313" max="13313" width="31.5703125" style="132" customWidth="1"/>
    <col min="13314" max="13314" width="13.85546875" style="132" customWidth="1"/>
    <col min="13315" max="13315" width="19.140625" style="132" customWidth="1"/>
    <col min="13316" max="13316" width="17.5703125" style="132" customWidth="1"/>
    <col min="13317" max="13317" width="14.7109375" style="132" customWidth="1"/>
    <col min="13318" max="13567" width="8.140625" style="132"/>
    <col min="13568" max="13568" width="8.7109375" style="132" customWidth="1"/>
    <col min="13569" max="13569" width="31.5703125" style="132" customWidth="1"/>
    <col min="13570" max="13570" width="13.85546875" style="132" customWidth="1"/>
    <col min="13571" max="13571" width="19.140625" style="132" customWidth="1"/>
    <col min="13572" max="13572" width="17.5703125" style="132" customWidth="1"/>
    <col min="13573" max="13573" width="14.7109375" style="132" customWidth="1"/>
    <col min="13574" max="13823" width="8.140625" style="132"/>
    <col min="13824" max="13824" width="8.7109375" style="132" customWidth="1"/>
    <col min="13825" max="13825" width="31.5703125" style="132" customWidth="1"/>
    <col min="13826" max="13826" width="13.85546875" style="132" customWidth="1"/>
    <col min="13827" max="13827" width="19.140625" style="132" customWidth="1"/>
    <col min="13828" max="13828" width="17.5703125" style="132" customWidth="1"/>
    <col min="13829" max="13829" width="14.7109375" style="132" customWidth="1"/>
    <col min="13830" max="14079" width="8.140625" style="132"/>
    <col min="14080" max="14080" width="8.7109375" style="132" customWidth="1"/>
    <col min="14081" max="14081" width="31.5703125" style="132" customWidth="1"/>
    <col min="14082" max="14082" width="13.85546875" style="132" customWidth="1"/>
    <col min="14083" max="14083" width="19.140625" style="132" customWidth="1"/>
    <col min="14084" max="14084" width="17.5703125" style="132" customWidth="1"/>
    <col min="14085" max="14085" width="14.7109375" style="132" customWidth="1"/>
    <col min="14086" max="14335" width="8.140625" style="132"/>
    <col min="14336" max="14336" width="8.7109375" style="132" customWidth="1"/>
    <col min="14337" max="14337" width="31.5703125" style="132" customWidth="1"/>
    <col min="14338" max="14338" width="13.85546875" style="132" customWidth="1"/>
    <col min="14339" max="14339" width="19.140625" style="132" customWidth="1"/>
    <col min="14340" max="14340" width="17.5703125" style="132" customWidth="1"/>
    <col min="14341" max="14341" width="14.7109375" style="132" customWidth="1"/>
    <col min="14342" max="14591" width="8.140625" style="132"/>
    <col min="14592" max="14592" width="8.7109375" style="132" customWidth="1"/>
    <col min="14593" max="14593" width="31.5703125" style="132" customWidth="1"/>
    <col min="14594" max="14594" width="13.85546875" style="132" customWidth="1"/>
    <col min="14595" max="14595" width="19.140625" style="132" customWidth="1"/>
    <col min="14596" max="14596" width="17.5703125" style="132" customWidth="1"/>
    <col min="14597" max="14597" width="14.7109375" style="132" customWidth="1"/>
    <col min="14598" max="14847" width="8.140625" style="132"/>
    <col min="14848" max="14848" width="8.7109375" style="132" customWidth="1"/>
    <col min="14849" max="14849" width="31.5703125" style="132" customWidth="1"/>
    <col min="14850" max="14850" width="13.85546875" style="132" customWidth="1"/>
    <col min="14851" max="14851" width="19.140625" style="132" customWidth="1"/>
    <col min="14852" max="14852" width="17.5703125" style="132" customWidth="1"/>
    <col min="14853" max="14853" width="14.7109375" style="132" customWidth="1"/>
    <col min="14854" max="15103" width="8.140625" style="132"/>
    <col min="15104" max="15104" width="8.7109375" style="132" customWidth="1"/>
    <col min="15105" max="15105" width="31.5703125" style="132" customWidth="1"/>
    <col min="15106" max="15106" width="13.85546875" style="132" customWidth="1"/>
    <col min="15107" max="15107" width="19.140625" style="132" customWidth="1"/>
    <col min="15108" max="15108" width="17.5703125" style="132" customWidth="1"/>
    <col min="15109" max="15109" width="14.7109375" style="132" customWidth="1"/>
    <col min="15110" max="15359" width="8.140625" style="132"/>
    <col min="15360" max="15360" width="8.7109375" style="132" customWidth="1"/>
    <col min="15361" max="15361" width="31.5703125" style="132" customWidth="1"/>
    <col min="15362" max="15362" width="13.85546875" style="132" customWidth="1"/>
    <col min="15363" max="15363" width="19.140625" style="132" customWidth="1"/>
    <col min="15364" max="15364" width="17.5703125" style="132" customWidth="1"/>
    <col min="15365" max="15365" width="14.7109375" style="132" customWidth="1"/>
    <col min="15366" max="15615" width="8.140625" style="132"/>
    <col min="15616" max="15616" width="8.7109375" style="132" customWidth="1"/>
    <col min="15617" max="15617" width="31.5703125" style="132" customWidth="1"/>
    <col min="15618" max="15618" width="13.85546875" style="132" customWidth="1"/>
    <col min="15619" max="15619" width="19.140625" style="132" customWidth="1"/>
    <col min="15620" max="15620" width="17.5703125" style="132" customWidth="1"/>
    <col min="15621" max="15621" width="14.7109375" style="132" customWidth="1"/>
    <col min="15622" max="15871" width="8.140625" style="132"/>
    <col min="15872" max="15872" width="8.7109375" style="132" customWidth="1"/>
    <col min="15873" max="15873" width="31.5703125" style="132" customWidth="1"/>
    <col min="15874" max="15874" width="13.85546875" style="132" customWidth="1"/>
    <col min="15875" max="15875" width="19.140625" style="132" customWidth="1"/>
    <col min="15876" max="15876" width="17.5703125" style="132" customWidth="1"/>
    <col min="15877" max="15877" width="14.7109375" style="132" customWidth="1"/>
    <col min="15878" max="16127" width="8.140625" style="132"/>
    <col min="16128" max="16128" width="8.7109375" style="132" customWidth="1"/>
    <col min="16129" max="16129" width="31.5703125" style="132" customWidth="1"/>
    <col min="16130" max="16130" width="13.85546875" style="132" customWidth="1"/>
    <col min="16131" max="16131" width="19.140625" style="132" customWidth="1"/>
    <col min="16132" max="16132" width="17.5703125" style="132" customWidth="1"/>
    <col min="16133" max="16133" width="14.7109375" style="132" customWidth="1"/>
    <col min="16134" max="16384" width="8.140625" style="132"/>
  </cols>
  <sheetData>
    <row r="1" spans="1:5" ht="23.25" hidden="1" customHeight="1" x14ac:dyDescent="0.25">
      <c r="A1" s="203"/>
      <c r="B1" s="203"/>
      <c r="C1" s="203"/>
      <c r="D1" s="203"/>
      <c r="E1" s="203"/>
    </row>
    <row r="2" spans="1:5" hidden="1" x14ac:dyDescent="0.25">
      <c r="A2" s="203" t="s">
        <v>177</v>
      </c>
      <c r="B2" s="203"/>
      <c r="C2" s="203"/>
      <c r="D2" s="203"/>
      <c r="E2" s="203"/>
    </row>
    <row r="3" spans="1:5" ht="15.75" customHeight="1" x14ac:dyDescent="0.25">
      <c r="A3" s="205" t="s">
        <v>228</v>
      </c>
      <c r="B3" s="205"/>
      <c r="C3" s="205"/>
      <c r="D3" s="205"/>
      <c r="E3" s="205"/>
    </row>
    <row r="4" spans="1:5" x14ac:dyDescent="0.25">
      <c r="A4" s="205" t="s">
        <v>178</v>
      </c>
      <c r="B4" s="205"/>
      <c r="C4" s="205"/>
      <c r="D4" s="205"/>
      <c r="E4" s="205"/>
    </row>
    <row r="5" spans="1:5" x14ac:dyDescent="0.25">
      <c r="A5" s="205" t="s">
        <v>179</v>
      </c>
      <c r="B5" s="205"/>
      <c r="C5" s="205"/>
      <c r="D5" s="205"/>
      <c r="E5" s="205"/>
    </row>
    <row r="6" spans="1:5" ht="26.25" customHeight="1" x14ac:dyDescent="0.25">
      <c r="A6" s="203" t="s">
        <v>180</v>
      </c>
      <c r="B6" s="203"/>
      <c r="C6" s="203"/>
      <c r="D6" s="203"/>
      <c r="E6" s="132" t="s">
        <v>278</v>
      </c>
    </row>
    <row r="7" spans="1:5" x14ac:dyDescent="0.25">
      <c r="A7" s="203"/>
      <c r="B7" s="203"/>
      <c r="C7" s="203"/>
      <c r="D7" s="203"/>
      <c r="E7" s="203"/>
    </row>
    <row r="8" spans="1:5" ht="28.5" customHeight="1" x14ac:dyDescent="0.25">
      <c r="A8" s="204" t="s">
        <v>182</v>
      </c>
      <c r="B8" s="204"/>
      <c r="C8" s="204"/>
      <c r="D8" s="204"/>
      <c r="E8" s="204"/>
    </row>
    <row r="9" spans="1:5" ht="29.25" customHeight="1" x14ac:dyDescent="0.25">
      <c r="A9" s="204" t="s">
        <v>183</v>
      </c>
      <c r="B9" s="204"/>
      <c r="C9" s="204"/>
      <c r="D9" s="204"/>
      <c r="E9" s="204"/>
    </row>
    <row r="10" spans="1:5" ht="30" customHeight="1" x14ac:dyDescent="0.25">
      <c r="A10" s="204" t="s">
        <v>184</v>
      </c>
      <c r="B10" s="204"/>
      <c r="C10" s="204"/>
      <c r="D10" s="204"/>
      <c r="E10" s="204"/>
    </row>
    <row r="11" spans="1:5" ht="30" customHeight="1" x14ac:dyDescent="0.25">
      <c r="A11" s="204" t="s">
        <v>185</v>
      </c>
      <c r="B11" s="204"/>
      <c r="C11" s="204"/>
      <c r="D11" s="204"/>
      <c r="E11" s="204"/>
    </row>
    <row r="12" spans="1:5" ht="29.25" customHeight="1" x14ac:dyDescent="0.25">
      <c r="A12" s="204" t="s">
        <v>186</v>
      </c>
      <c r="B12" s="204"/>
      <c r="C12" s="204"/>
      <c r="D12" s="204"/>
      <c r="E12" s="204"/>
    </row>
    <row r="13" spans="1:5" ht="28.5" customHeight="1" x14ac:dyDescent="0.25">
      <c r="A13" s="204" t="s">
        <v>187</v>
      </c>
      <c r="B13" s="204"/>
      <c r="C13" s="204"/>
      <c r="D13" s="204"/>
      <c r="E13" s="204"/>
    </row>
    <row r="14" spans="1:5" ht="15.75" customHeight="1" thickBot="1" x14ac:dyDescent="0.3">
      <c r="A14" s="203"/>
      <c r="B14" s="203"/>
      <c r="C14" s="203"/>
      <c r="D14" s="203"/>
      <c r="E14" s="203"/>
    </row>
    <row r="15" spans="1:5" ht="120.75" thickBot="1" x14ac:dyDescent="0.3">
      <c r="A15" s="140" t="s">
        <v>2</v>
      </c>
      <c r="B15" s="138" t="s">
        <v>189</v>
      </c>
      <c r="C15" s="138" t="s">
        <v>0</v>
      </c>
      <c r="D15" s="138" t="s">
        <v>188</v>
      </c>
      <c r="E15" s="138" t="s">
        <v>1</v>
      </c>
    </row>
    <row r="16" spans="1:5" x14ac:dyDescent="0.25">
      <c r="A16" s="211" t="s">
        <v>8</v>
      </c>
      <c r="B16" s="212"/>
      <c r="C16" s="212"/>
      <c r="D16" s="212"/>
      <c r="E16" s="141"/>
    </row>
    <row r="17" spans="1:5" ht="15" customHeight="1" x14ac:dyDescent="0.25">
      <c r="A17" s="150" t="s">
        <v>57</v>
      </c>
      <c r="B17" s="151" t="s">
        <v>22</v>
      </c>
      <c r="C17" s="152" t="s">
        <v>11</v>
      </c>
      <c r="D17" s="153">
        <v>0.14000000000000001</v>
      </c>
      <c r="E17" s="154">
        <v>1639.68</v>
      </c>
    </row>
    <row r="18" spans="1:5" ht="15" customHeight="1" x14ac:dyDescent="0.25">
      <c r="A18" s="208" t="s">
        <v>190</v>
      </c>
      <c r="B18" s="209"/>
      <c r="C18" s="209"/>
      <c r="D18" s="210"/>
      <c r="E18" s="155"/>
    </row>
    <row r="19" spans="1:5" ht="30" x14ac:dyDescent="0.25">
      <c r="A19" s="150" t="s">
        <v>279</v>
      </c>
      <c r="B19" s="151" t="s">
        <v>23</v>
      </c>
      <c r="C19" s="152" t="s">
        <v>280</v>
      </c>
      <c r="D19" s="153">
        <f>E19</f>
        <v>159.93</v>
      </c>
      <c r="E19" s="154">
        <v>159.93</v>
      </c>
    </row>
    <row r="20" spans="1:5" ht="30" x14ac:dyDescent="0.25">
      <c r="A20" s="150" t="s">
        <v>171</v>
      </c>
      <c r="B20" s="151" t="s">
        <v>23</v>
      </c>
      <c r="C20" s="152" t="s">
        <v>11</v>
      </c>
      <c r="D20" s="153">
        <f t="shared" ref="D20:D22" si="0">E20</f>
        <v>352.71</v>
      </c>
      <c r="E20" s="154">
        <v>352.71</v>
      </c>
    </row>
    <row r="21" spans="1:5" ht="15" customHeight="1" x14ac:dyDescent="0.25">
      <c r="A21" s="150" t="s">
        <v>192</v>
      </c>
      <c r="B21" s="151" t="s">
        <v>173</v>
      </c>
      <c r="C21" s="152" t="s">
        <v>12</v>
      </c>
      <c r="D21" s="153">
        <f t="shared" si="0"/>
        <v>71543.16</v>
      </c>
      <c r="E21" s="154">
        <v>71543.16</v>
      </c>
    </row>
    <row r="22" spans="1:5" ht="15" customHeight="1" x14ac:dyDescent="0.25">
      <c r="A22" s="150" t="s">
        <v>119</v>
      </c>
      <c r="B22" s="151" t="s">
        <v>173</v>
      </c>
      <c r="C22" s="152" t="s">
        <v>12</v>
      </c>
      <c r="D22" s="153">
        <f t="shared" si="0"/>
        <v>787.92</v>
      </c>
      <c r="E22" s="154">
        <v>787.92</v>
      </c>
    </row>
    <row r="23" spans="1:5" x14ac:dyDescent="0.25">
      <c r="A23" s="208" t="s">
        <v>196</v>
      </c>
      <c r="B23" s="209"/>
      <c r="C23" s="209"/>
      <c r="D23" s="210"/>
      <c r="E23" s="155"/>
    </row>
    <row r="24" spans="1:5" x14ac:dyDescent="0.25">
      <c r="A24" s="150" t="s">
        <v>281</v>
      </c>
      <c r="B24" s="156">
        <v>0.01</v>
      </c>
      <c r="C24" s="152" t="s">
        <v>18</v>
      </c>
      <c r="D24" s="153">
        <f>E24/B24</f>
        <v>63640.999999999993</v>
      </c>
      <c r="E24" s="154">
        <v>636.41</v>
      </c>
    </row>
    <row r="25" spans="1:5" x14ac:dyDescent="0.25">
      <c r="A25" s="150" t="s">
        <v>282</v>
      </c>
      <c r="B25" s="157">
        <v>2</v>
      </c>
      <c r="C25" s="152" t="s">
        <v>13</v>
      </c>
      <c r="D25" s="153">
        <f t="shared" ref="D25:D55" si="1">E25/B25</f>
        <v>750.13499999999999</v>
      </c>
      <c r="E25" s="154">
        <v>1500.27</v>
      </c>
    </row>
    <row r="26" spans="1:5" x14ac:dyDescent="0.25">
      <c r="A26" s="150" t="s">
        <v>283</v>
      </c>
      <c r="B26" s="157">
        <v>2</v>
      </c>
      <c r="C26" s="152" t="s">
        <v>284</v>
      </c>
      <c r="D26" s="153">
        <f t="shared" si="1"/>
        <v>301.125</v>
      </c>
      <c r="E26" s="154">
        <v>602.25</v>
      </c>
    </row>
    <row r="27" spans="1:5" ht="30" x14ac:dyDescent="0.25">
      <c r="A27" s="150" t="s">
        <v>285</v>
      </c>
      <c r="B27" s="156">
        <v>0.01</v>
      </c>
      <c r="C27" s="152" t="s">
        <v>18</v>
      </c>
      <c r="D27" s="153">
        <f t="shared" si="1"/>
        <v>77585</v>
      </c>
      <c r="E27" s="154">
        <v>775.85</v>
      </c>
    </row>
    <row r="28" spans="1:5" x14ac:dyDescent="0.25">
      <c r="A28" s="150" t="s">
        <v>253</v>
      </c>
      <c r="B28" s="157">
        <v>2</v>
      </c>
      <c r="C28" s="152" t="s">
        <v>157</v>
      </c>
      <c r="D28" s="153">
        <f t="shared" si="1"/>
        <v>97.48</v>
      </c>
      <c r="E28" s="154">
        <v>194.96</v>
      </c>
    </row>
    <row r="29" spans="1:5" x14ac:dyDescent="0.25">
      <c r="A29" s="150" t="s">
        <v>61</v>
      </c>
      <c r="B29" s="157">
        <v>1</v>
      </c>
      <c r="C29" s="152" t="s">
        <v>14</v>
      </c>
      <c r="D29" s="153">
        <f t="shared" si="1"/>
        <v>1005.22</v>
      </c>
      <c r="E29" s="154">
        <v>1005.22</v>
      </c>
    </row>
    <row r="30" spans="1:5" x14ac:dyDescent="0.25">
      <c r="A30" s="150" t="s">
        <v>286</v>
      </c>
      <c r="B30" s="157">
        <v>1</v>
      </c>
      <c r="C30" s="152" t="s">
        <v>15</v>
      </c>
      <c r="D30" s="153">
        <f t="shared" si="1"/>
        <v>725.48</v>
      </c>
      <c r="E30" s="154">
        <v>725.48</v>
      </c>
    </row>
    <row r="31" spans="1:5" x14ac:dyDescent="0.25">
      <c r="A31" s="150" t="s">
        <v>201</v>
      </c>
      <c r="B31" s="157">
        <v>1</v>
      </c>
      <c r="C31" s="152" t="s">
        <v>13</v>
      </c>
      <c r="D31" s="153">
        <f t="shared" si="1"/>
        <v>149.54</v>
      </c>
      <c r="E31" s="154">
        <v>149.54</v>
      </c>
    </row>
    <row r="32" spans="1:5" x14ac:dyDescent="0.25">
      <c r="A32" s="150" t="s">
        <v>63</v>
      </c>
      <c r="B32" s="156">
        <v>0.05</v>
      </c>
      <c r="C32" s="152" t="s">
        <v>17</v>
      </c>
      <c r="D32" s="153">
        <f t="shared" si="1"/>
        <v>30144.799999999999</v>
      </c>
      <c r="E32" s="154">
        <v>1507.24</v>
      </c>
    </row>
    <row r="33" spans="1:5" ht="30" x14ac:dyDescent="0.25">
      <c r="A33" s="150" t="s">
        <v>64</v>
      </c>
      <c r="B33" s="158">
        <f>0.796*2</f>
        <v>1.5920000000000001</v>
      </c>
      <c r="C33" s="152" t="s">
        <v>16</v>
      </c>
      <c r="D33" s="153">
        <f t="shared" si="1"/>
        <v>2020.8417085427134</v>
      </c>
      <c r="E33" s="154">
        <f>1620.59+1596.59</f>
        <v>3217.18</v>
      </c>
    </row>
    <row r="34" spans="1:5" x14ac:dyDescent="0.25">
      <c r="A34" s="150" t="s">
        <v>255</v>
      </c>
      <c r="B34" s="157">
        <v>1</v>
      </c>
      <c r="C34" s="152" t="s">
        <v>13</v>
      </c>
      <c r="D34" s="153">
        <f t="shared" si="1"/>
        <v>345.92</v>
      </c>
      <c r="E34" s="154">
        <v>345.92</v>
      </c>
    </row>
    <row r="35" spans="1:5" x14ac:dyDescent="0.25">
      <c r="A35" s="150" t="s">
        <v>287</v>
      </c>
      <c r="B35" s="157">
        <v>1</v>
      </c>
      <c r="C35" s="152" t="s">
        <v>14</v>
      </c>
      <c r="D35" s="153">
        <f t="shared" si="1"/>
        <v>611.75</v>
      </c>
      <c r="E35" s="154">
        <v>611.75</v>
      </c>
    </row>
    <row r="36" spans="1:5" x14ac:dyDescent="0.25">
      <c r="A36" s="150" t="s">
        <v>288</v>
      </c>
      <c r="B36" s="156">
        <v>0.04</v>
      </c>
      <c r="C36" s="152" t="s">
        <v>15</v>
      </c>
      <c r="D36" s="153">
        <f t="shared" si="1"/>
        <v>16530.75</v>
      </c>
      <c r="E36" s="154">
        <v>661.23</v>
      </c>
    </row>
    <row r="37" spans="1:5" ht="30" x14ac:dyDescent="0.25">
      <c r="A37" s="150" t="s">
        <v>67</v>
      </c>
      <c r="B37" s="157">
        <v>5</v>
      </c>
      <c r="C37" s="152" t="s">
        <v>19</v>
      </c>
      <c r="D37" s="153">
        <f t="shared" si="1"/>
        <v>254.00799999999998</v>
      </c>
      <c r="E37" s="154">
        <v>1270.04</v>
      </c>
    </row>
    <row r="38" spans="1:5" x14ac:dyDescent="0.25">
      <c r="A38" s="150" t="s">
        <v>256</v>
      </c>
      <c r="B38" s="157">
        <v>2</v>
      </c>
      <c r="C38" s="152" t="s">
        <v>157</v>
      </c>
      <c r="D38" s="153">
        <f t="shared" si="1"/>
        <v>78.12</v>
      </c>
      <c r="E38" s="154">
        <v>156.24</v>
      </c>
    </row>
    <row r="39" spans="1:5" x14ac:dyDescent="0.25">
      <c r="A39" s="150" t="s">
        <v>68</v>
      </c>
      <c r="B39" s="157">
        <v>1</v>
      </c>
      <c r="C39" s="152" t="s">
        <v>13</v>
      </c>
      <c r="D39" s="153">
        <f t="shared" si="1"/>
        <v>4474.1099999999997</v>
      </c>
      <c r="E39" s="154">
        <v>4474.1099999999997</v>
      </c>
    </row>
    <row r="40" spans="1:5" x14ac:dyDescent="0.25">
      <c r="A40" s="150" t="s">
        <v>82</v>
      </c>
      <c r="B40" s="157">
        <v>1</v>
      </c>
      <c r="C40" s="152" t="s">
        <v>14</v>
      </c>
      <c r="D40" s="153">
        <f t="shared" si="1"/>
        <v>7332.6</v>
      </c>
      <c r="E40" s="154">
        <v>7332.6</v>
      </c>
    </row>
    <row r="41" spans="1:5" x14ac:dyDescent="0.25">
      <c r="A41" s="150" t="s">
        <v>161</v>
      </c>
      <c r="B41" s="157">
        <v>1</v>
      </c>
      <c r="C41" s="152" t="s">
        <v>20</v>
      </c>
      <c r="D41" s="153">
        <f t="shared" si="1"/>
        <v>825.55</v>
      </c>
      <c r="E41" s="154">
        <v>825.55</v>
      </c>
    </row>
    <row r="42" spans="1:5" x14ac:dyDescent="0.25">
      <c r="A42" s="150" t="s">
        <v>206</v>
      </c>
      <c r="B42" s="157">
        <v>1</v>
      </c>
      <c r="C42" s="152" t="s">
        <v>20</v>
      </c>
      <c r="D42" s="153">
        <f t="shared" si="1"/>
        <v>598.84</v>
      </c>
      <c r="E42" s="154">
        <v>598.84</v>
      </c>
    </row>
    <row r="43" spans="1:5" x14ac:dyDescent="0.25">
      <c r="A43" s="150" t="s">
        <v>70</v>
      </c>
      <c r="B43" s="157">
        <v>39</v>
      </c>
      <c r="C43" s="152" t="s">
        <v>20</v>
      </c>
      <c r="D43" s="153">
        <f t="shared" si="1"/>
        <v>302.21871794871794</v>
      </c>
      <c r="E43" s="154">
        <v>11786.53</v>
      </c>
    </row>
    <row r="44" spans="1:5" x14ac:dyDescent="0.25">
      <c r="A44" s="208" t="s">
        <v>207</v>
      </c>
      <c r="B44" s="209"/>
      <c r="C44" s="209"/>
      <c r="D44" s="210"/>
      <c r="E44" s="155"/>
    </row>
    <row r="45" spans="1:5" ht="30" x14ac:dyDescent="0.25">
      <c r="A45" s="150" t="s">
        <v>289</v>
      </c>
      <c r="B45" s="156">
        <v>0.01</v>
      </c>
      <c r="C45" s="152" t="s">
        <v>290</v>
      </c>
      <c r="D45" s="153">
        <f t="shared" si="1"/>
        <v>45383</v>
      </c>
      <c r="E45" s="154">
        <v>453.83</v>
      </c>
    </row>
    <row r="46" spans="1:5" x14ac:dyDescent="0.25">
      <c r="A46" s="150" t="s">
        <v>291</v>
      </c>
      <c r="B46" s="151" t="s">
        <v>23</v>
      </c>
      <c r="C46" s="152" t="s">
        <v>151</v>
      </c>
      <c r="D46" s="153">
        <f>E46</f>
        <v>230.31</v>
      </c>
      <c r="E46" s="154">
        <v>230.31</v>
      </c>
    </row>
    <row r="47" spans="1:5" x14ac:dyDescent="0.25">
      <c r="A47" s="150" t="s">
        <v>292</v>
      </c>
      <c r="B47" s="156">
        <v>0.01</v>
      </c>
      <c r="C47" s="152" t="s">
        <v>151</v>
      </c>
      <c r="D47" s="153">
        <f t="shared" si="1"/>
        <v>35381</v>
      </c>
      <c r="E47" s="154">
        <v>353.81</v>
      </c>
    </row>
    <row r="48" spans="1:5" x14ac:dyDescent="0.25">
      <c r="A48" s="150" t="s">
        <v>293</v>
      </c>
      <c r="B48" s="159">
        <v>0.1</v>
      </c>
      <c r="C48" s="152" t="s">
        <v>170</v>
      </c>
      <c r="D48" s="153">
        <f t="shared" si="1"/>
        <v>6709.1999999999989</v>
      </c>
      <c r="E48" s="154">
        <v>670.92</v>
      </c>
    </row>
    <row r="49" spans="1:5" x14ac:dyDescent="0.25">
      <c r="A49" s="150" t="s">
        <v>294</v>
      </c>
      <c r="B49" s="156">
        <v>0.03</v>
      </c>
      <c r="C49" s="152" t="s">
        <v>15</v>
      </c>
      <c r="D49" s="153">
        <f t="shared" si="1"/>
        <v>24132.333333333336</v>
      </c>
      <c r="E49" s="154">
        <v>723.97</v>
      </c>
    </row>
    <row r="50" spans="1:5" ht="30" x14ac:dyDescent="0.25">
      <c r="A50" s="150" t="s">
        <v>295</v>
      </c>
      <c r="B50" s="156">
        <v>15.12</v>
      </c>
      <c r="C50" s="152" t="s">
        <v>12</v>
      </c>
      <c r="D50" s="153">
        <f t="shared" si="1"/>
        <v>348.99272486772492</v>
      </c>
      <c r="E50" s="154">
        <v>5276.77</v>
      </c>
    </row>
    <row r="51" spans="1:5" ht="30" x14ac:dyDescent="0.25">
      <c r="A51" s="150" t="s">
        <v>296</v>
      </c>
      <c r="B51" s="158">
        <v>8.0000000000000002E-3</v>
      </c>
      <c r="C51" s="152" t="s">
        <v>151</v>
      </c>
      <c r="D51" s="153">
        <f t="shared" si="1"/>
        <v>125237.5</v>
      </c>
      <c r="E51" s="154">
        <v>1001.9</v>
      </c>
    </row>
    <row r="52" spans="1:5" ht="30" x14ac:dyDescent="0.25">
      <c r="A52" s="150" t="s">
        <v>297</v>
      </c>
      <c r="B52" s="158">
        <v>8.9999999999999993E-3</v>
      </c>
      <c r="C52" s="152" t="s">
        <v>15</v>
      </c>
      <c r="D52" s="153">
        <f t="shared" si="1"/>
        <v>65896.666666666672</v>
      </c>
      <c r="E52" s="154">
        <v>593.07000000000005</v>
      </c>
    </row>
    <row r="53" spans="1:5" x14ac:dyDescent="0.25">
      <c r="A53" s="150" t="s">
        <v>309</v>
      </c>
      <c r="B53" s="158">
        <v>3.3000000000000002E-2</v>
      </c>
      <c r="C53" s="152" t="s">
        <v>15</v>
      </c>
      <c r="D53" s="153">
        <f t="shared" si="1"/>
        <v>5315.454545454545</v>
      </c>
      <c r="E53" s="154">
        <v>175.41</v>
      </c>
    </row>
    <row r="54" spans="1:5" x14ac:dyDescent="0.25">
      <c r="A54" s="150" t="s">
        <v>298</v>
      </c>
      <c r="B54" s="158">
        <v>8.0000000000000002E-3</v>
      </c>
      <c r="C54" s="152" t="s">
        <v>151</v>
      </c>
      <c r="D54" s="153">
        <f t="shared" si="1"/>
        <v>95528.75</v>
      </c>
      <c r="E54" s="154">
        <v>764.23</v>
      </c>
    </row>
    <row r="55" spans="1:5" x14ac:dyDescent="0.25">
      <c r="A55" s="150" t="s">
        <v>299</v>
      </c>
      <c r="B55" s="156">
        <v>0.02</v>
      </c>
      <c r="C55" s="152" t="s">
        <v>18</v>
      </c>
      <c r="D55" s="153">
        <f t="shared" si="1"/>
        <v>54667.499999999993</v>
      </c>
      <c r="E55" s="154">
        <v>1093.3499999999999</v>
      </c>
    </row>
    <row r="56" spans="1:5" x14ac:dyDescent="0.25">
      <c r="A56" s="150" t="s">
        <v>300</v>
      </c>
      <c r="B56" s="156">
        <v>0.17</v>
      </c>
      <c r="C56" s="152" t="s">
        <v>16</v>
      </c>
      <c r="D56" s="153">
        <f t="shared" ref="D56:D64" si="2">E56/B56</f>
        <v>2025.2352941176471</v>
      </c>
      <c r="E56" s="154">
        <v>344.29</v>
      </c>
    </row>
    <row r="57" spans="1:5" x14ac:dyDescent="0.25">
      <c r="A57" s="150" t="s">
        <v>301</v>
      </c>
      <c r="B57" s="156">
        <v>0.17</v>
      </c>
      <c r="C57" s="152" t="s">
        <v>16</v>
      </c>
      <c r="D57" s="153">
        <f t="shared" si="2"/>
        <v>2115.3529411764707</v>
      </c>
      <c r="E57" s="154">
        <v>359.61</v>
      </c>
    </row>
    <row r="58" spans="1:5" ht="30" x14ac:dyDescent="0.25">
      <c r="A58" s="150" t="s">
        <v>71</v>
      </c>
      <c r="B58" s="158">
        <v>0.79600000000000004</v>
      </c>
      <c r="C58" s="152" t="s">
        <v>16</v>
      </c>
      <c r="D58" s="153">
        <f t="shared" si="2"/>
        <v>2011.8341708542714</v>
      </c>
      <c r="E58" s="154">
        <v>1601.42</v>
      </c>
    </row>
    <row r="59" spans="1:5" ht="30" x14ac:dyDescent="0.25">
      <c r="A59" s="150" t="s">
        <v>302</v>
      </c>
      <c r="B59" s="156">
        <v>0.79</v>
      </c>
      <c r="C59" s="152" t="s">
        <v>16</v>
      </c>
      <c r="D59" s="153">
        <f t="shared" si="2"/>
        <v>2022.1012658227849</v>
      </c>
      <c r="E59" s="154">
        <v>1597.46</v>
      </c>
    </row>
    <row r="60" spans="1:5" ht="30" x14ac:dyDescent="0.25">
      <c r="A60" s="150" t="s">
        <v>303</v>
      </c>
      <c r="B60" s="158">
        <v>1.5780000000000001</v>
      </c>
      <c r="C60" s="152" t="s">
        <v>16</v>
      </c>
      <c r="D60" s="153">
        <f t="shared" si="2"/>
        <v>1831.1723700887198</v>
      </c>
      <c r="E60" s="154">
        <v>2889.59</v>
      </c>
    </row>
    <row r="61" spans="1:5" x14ac:dyDescent="0.25">
      <c r="A61" s="150" t="s">
        <v>304</v>
      </c>
      <c r="B61" s="159">
        <v>0.2</v>
      </c>
      <c r="C61" s="152" t="s">
        <v>170</v>
      </c>
      <c r="D61" s="153">
        <f t="shared" si="2"/>
        <v>3343.4500000000003</v>
      </c>
      <c r="E61" s="154">
        <v>668.69</v>
      </c>
    </row>
    <row r="62" spans="1:5" ht="30" x14ac:dyDescent="0.25">
      <c r="A62" s="150" t="s">
        <v>305</v>
      </c>
      <c r="B62" s="157">
        <v>80</v>
      </c>
      <c r="C62" s="152" t="s">
        <v>216</v>
      </c>
      <c r="D62" s="153">
        <f t="shared" si="2"/>
        <v>55.325250000000004</v>
      </c>
      <c r="E62" s="154">
        <v>4426.0200000000004</v>
      </c>
    </row>
    <row r="63" spans="1:5" x14ac:dyDescent="0.25">
      <c r="A63" s="150" t="s">
        <v>306</v>
      </c>
      <c r="B63" s="157">
        <v>5</v>
      </c>
      <c r="C63" s="152" t="s">
        <v>13</v>
      </c>
      <c r="D63" s="153">
        <f t="shared" si="2"/>
        <v>544.39599999999996</v>
      </c>
      <c r="E63" s="154">
        <v>2721.98</v>
      </c>
    </row>
    <row r="64" spans="1:5" ht="30" x14ac:dyDescent="0.25">
      <c r="A64" s="150" t="s">
        <v>217</v>
      </c>
      <c r="B64" s="157">
        <v>90</v>
      </c>
      <c r="C64" s="152" t="s">
        <v>218</v>
      </c>
      <c r="D64" s="153">
        <f t="shared" si="2"/>
        <v>57.092888888888886</v>
      </c>
      <c r="E64" s="154">
        <v>5138.3599999999997</v>
      </c>
    </row>
    <row r="65" spans="1:7" ht="30" x14ac:dyDescent="0.25">
      <c r="A65" s="150" t="s">
        <v>307</v>
      </c>
      <c r="B65" s="158">
        <v>1.2969999999999999</v>
      </c>
      <c r="C65" s="152" t="s">
        <v>16</v>
      </c>
      <c r="D65" s="153">
        <f>E65/B65</f>
        <v>1947.2320740169623</v>
      </c>
      <c r="E65" s="154">
        <v>2525.56</v>
      </c>
    </row>
    <row r="66" spans="1:7" ht="15" customHeight="1" x14ac:dyDescent="0.25">
      <c r="A66" s="208" t="s">
        <v>39</v>
      </c>
      <c r="B66" s="209"/>
      <c r="C66" s="209"/>
      <c r="D66" s="210"/>
      <c r="E66" s="155"/>
    </row>
    <row r="67" spans="1:7" ht="30" x14ac:dyDescent="0.25">
      <c r="A67" s="150" t="s">
        <v>60</v>
      </c>
      <c r="B67" s="151" t="s">
        <v>172</v>
      </c>
      <c r="C67" s="152" t="s">
        <v>11</v>
      </c>
      <c r="D67" s="153">
        <f t="shared" ref="D67" si="3">E67</f>
        <v>3971.16</v>
      </c>
      <c r="E67" s="154">
        <v>3971.16</v>
      </c>
    </row>
    <row r="68" spans="1:7" x14ac:dyDescent="0.25">
      <c r="A68" s="208" t="s">
        <v>153</v>
      </c>
      <c r="B68" s="209"/>
      <c r="C68" s="209"/>
      <c r="D68" s="210"/>
      <c r="E68" s="155"/>
    </row>
    <row r="69" spans="1:7" ht="15" customHeight="1" x14ac:dyDescent="0.25">
      <c r="A69" s="150" t="s">
        <v>154</v>
      </c>
      <c r="B69" s="151" t="s">
        <v>172</v>
      </c>
      <c r="C69" s="152" t="s">
        <v>195</v>
      </c>
      <c r="D69" s="153">
        <f t="shared" ref="D69" si="4">E69</f>
        <v>1910</v>
      </c>
      <c r="E69" s="154">
        <v>1910</v>
      </c>
    </row>
    <row r="70" spans="1:7" x14ac:dyDescent="0.25">
      <c r="A70" s="208" t="s">
        <v>268</v>
      </c>
      <c r="B70" s="209"/>
      <c r="C70" s="209"/>
      <c r="D70" s="210"/>
      <c r="E70" s="155"/>
    </row>
    <row r="71" spans="1:7" ht="15" customHeight="1" x14ac:dyDescent="0.25">
      <c r="A71" s="150" t="s">
        <v>269</v>
      </c>
      <c r="B71" s="151" t="s">
        <v>172</v>
      </c>
      <c r="C71" s="152" t="s">
        <v>11</v>
      </c>
      <c r="D71" s="153">
        <f t="shared" ref="D71" si="5">E71</f>
        <v>3600</v>
      </c>
      <c r="E71" s="154">
        <v>3600</v>
      </c>
    </row>
    <row r="72" spans="1:7" ht="15" customHeight="1" x14ac:dyDescent="0.25">
      <c r="A72" s="208" t="s">
        <v>270</v>
      </c>
      <c r="B72" s="209"/>
      <c r="C72" s="209"/>
      <c r="D72" s="210"/>
      <c r="E72" s="155"/>
    </row>
    <row r="73" spans="1:7" ht="30" x14ac:dyDescent="0.25">
      <c r="A73" s="150" t="s">
        <v>271</v>
      </c>
      <c r="B73" s="151" t="s">
        <v>23</v>
      </c>
      <c r="C73" s="152" t="s">
        <v>11</v>
      </c>
      <c r="D73" s="153">
        <f t="shared" ref="D73" si="6">E73</f>
        <v>307.29000000000002</v>
      </c>
      <c r="E73" s="154">
        <v>307.29000000000002</v>
      </c>
    </row>
    <row r="74" spans="1:7" ht="15.75" thickBot="1" x14ac:dyDescent="0.3">
      <c r="A74" s="208" t="s">
        <v>272</v>
      </c>
      <c r="B74" s="209"/>
      <c r="C74" s="209"/>
      <c r="D74" s="210"/>
      <c r="E74" s="155"/>
    </row>
    <row r="75" spans="1:7" ht="15" customHeight="1" x14ac:dyDescent="0.25">
      <c r="A75" s="150" t="s">
        <v>308</v>
      </c>
      <c r="B75" s="151" t="s">
        <v>24</v>
      </c>
      <c r="C75" s="152" t="s">
        <v>13</v>
      </c>
      <c r="D75" s="153">
        <f t="shared" ref="D75" si="7">E75</f>
        <v>6429.25</v>
      </c>
      <c r="E75" s="154">
        <v>6429.25</v>
      </c>
      <c r="F75" s="142">
        <f>SUM(E17:E75)</f>
        <v>162688.86000000002</v>
      </c>
      <c r="G75" s="139" t="s">
        <v>310</v>
      </c>
    </row>
    <row r="76" spans="1:7" s="1" customFormat="1" ht="14.25" x14ac:dyDescent="0.2">
      <c r="A76" s="76" t="s">
        <v>10</v>
      </c>
      <c r="B76" s="41"/>
      <c r="C76" s="41"/>
      <c r="D76" s="41"/>
      <c r="E76" s="41"/>
      <c r="G76" s="17"/>
    </row>
    <row r="77" spans="1:7" s="1" customFormat="1" x14ac:dyDescent="0.2">
      <c r="A77" s="77" t="s">
        <v>77</v>
      </c>
      <c r="B77" s="25" t="s">
        <v>22</v>
      </c>
      <c r="C77" s="25" t="s">
        <v>11</v>
      </c>
      <c r="D77" s="25">
        <f>E77</f>
        <v>24403.329000000002</v>
      </c>
      <c r="E77" s="25">
        <f>SUM(E17:E75)*15%</f>
        <v>24403.329000000002</v>
      </c>
      <c r="G77" s="17"/>
    </row>
    <row r="78" spans="1:7" x14ac:dyDescent="0.25">
      <c r="A78" s="135" t="s">
        <v>25</v>
      </c>
      <c r="B78" s="134"/>
      <c r="C78" s="134"/>
      <c r="D78" s="134"/>
      <c r="E78" s="136">
        <f>F75+E77</f>
        <v>187092.18900000001</v>
      </c>
    </row>
    <row r="79" spans="1:7" x14ac:dyDescent="0.25">
      <c r="A79" s="203"/>
      <c r="B79" s="203"/>
      <c r="C79" s="203"/>
      <c r="D79" s="203"/>
      <c r="E79" s="203"/>
    </row>
    <row r="80" spans="1:7" x14ac:dyDescent="0.25">
      <c r="A80" s="203"/>
      <c r="B80" s="203"/>
      <c r="C80" s="203"/>
      <c r="D80" s="203"/>
      <c r="E80" s="203"/>
    </row>
    <row r="81" spans="1:6" s="145" customFormat="1" ht="21.75" customHeight="1" x14ac:dyDescent="0.25">
      <c r="A81" s="206" t="s">
        <v>312</v>
      </c>
      <c r="B81" s="206"/>
      <c r="C81" s="206"/>
      <c r="D81" s="206"/>
      <c r="E81" s="143">
        <f>E78</f>
        <v>187092.18900000001</v>
      </c>
      <c r="F81" s="144"/>
    </row>
    <row r="82" spans="1:6" s="145" customFormat="1" ht="20.25" customHeight="1" x14ac:dyDescent="0.25">
      <c r="A82" s="207" t="str">
        <f>[1]!Сумма_прописью(E81)</f>
        <v>Сто восемьдесят семь тысяч девяносто два  рубля 19 копеек.</v>
      </c>
      <c r="B82" s="207"/>
      <c r="C82" s="207"/>
      <c r="D82" s="207"/>
      <c r="E82" s="207"/>
      <c r="F82" s="146"/>
    </row>
    <row r="83" spans="1:6" s="145" customFormat="1" ht="24.75" customHeight="1" x14ac:dyDescent="0.25">
      <c r="A83" s="206" t="s">
        <v>224</v>
      </c>
      <c r="B83" s="206"/>
      <c r="C83" s="206"/>
      <c r="D83" s="206"/>
      <c r="E83" s="206"/>
      <c r="F83" s="147"/>
    </row>
    <row r="84" spans="1:6" s="145" customFormat="1" ht="24" customHeight="1" x14ac:dyDescent="0.25">
      <c r="A84" s="206" t="s">
        <v>225</v>
      </c>
      <c r="B84" s="206"/>
      <c r="C84" s="206"/>
      <c r="D84" s="206"/>
      <c r="E84" s="206"/>
      <c r="F84" s="147"/>
    </row>
    <row r="85" spans="1:6" s="145" customFormat="1" ht="30.75" customHeight="1" x14ac:dyDescent="0.25">
      <c r="A85" s="206" t="s">
        <v>226</v>
      </c>
      <c r="B85" s="206"/>
      <c r="C85" s="206"/>
      <c r="D85" s="206"/>
      <c r="E85" s="206"/>
      <c r="F85" s="147"/>
    </row>
    <row r="86" spans="1:6" s="145" customFormat="1" x14ac:dyDescent="0.25">
      <c r="A86" s="148"/>
      <c r="B86" s="148"/>
      <c r="C86" s="148"/>
      <c r="D86" s="148"/>
      <c r="E86" s="148"/>
      <c r="F86" s="148"/>
    </row>
    <row r="87" spans="1:6" s="145" customFormat="1" ht="24.75" customHeight="1" x14ac:dyDescent="0.25">
      <c r="A87" s="206" t="s">
        <v>311</v>
      </c>
      <c r="B87" s="206"/>
      <c r="C87" s="206"/>
      <c r="D87" s="206"/>
      <c r="E87" s="206"/>
      <c r="F87" s="147"/>
    </row>
    <row r="88" spans="1:6" ht="18.75" customHeight="1" x14ac:dyDescent="0.25">
      <c r="A88" s="149" t="s">
        <v>227</v>
      </c>
      <c r="B88" s="149"/>
      <c r="C88" s="149"/>
      <c r="D88" s="149"/>
      <c r="E88" s="149"/>
    </row>
    <row r="89" spans="1:6" ht="24.75" customHeight="1" x14ac:dyDescent="0.25">
      <c r="A89" s="149" t="s">
        <v>313</v>
      </c>
      <c r="B89" s="149"/>
      <c r="C89" s="149"/>
      <c r="D89" s="149"/>
      <c r="E89" s="149"/>
    </row>
    <row r="90" spans="1:6" ht="15" customHeight="1" x14ac:dyDescent="0.25">
      <c r="B90" s="149"/>
      <c r="C90" s="149"/>
      <c r="D90" s="149" t="s">
        <v>27</v>
      </c>
      <c r="E90" s="149"/>
    </row>
    <row r="91" spans="1:6" x14ac:dyDescent="0.25">
      <c r="A91" s="203"/>
      <c r="B91" s="203"/>
      <c r="C91" s="203"/>
      <c r="D91" s="203"/>
      <c r="E91" s="203"/>
    </row>
    <row r="92" spans="1:6" x14ac:dyDescent="0.25">
      <c r="A92" s="203" t="s">
        <v>274</v>
      </c>
      <c r="B92" s="203"/>
      <c r="C92" s="203"/>
      <c r="D92" s="203"/>
      <c r="E92" s="203"/>
    </row>
    <row r="93" spans="1:6" ht="13.5" customHeight="1" x14ac:dyDescent="0.25">
      <c r="B93" s="203"/>
      <c r="C93" s="203"/>
      <c r="D93" s="203" t="s">
        <v>27</v>
      </c>
      <c r="E93" s="203"/>
    </row>
  </sheetData>
  <mergeCells count="35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44:D44"/>
    <mergeCell ref="A23:D23"/>
    <mergeCell ref="A16:D16"/>
    <mergeCell ref="A18:D18"/>
    <mergeCell ref="A10:E10"/>
    <mergeCell ref="A11:E11"/>
    <mergeCell ref="A12:E12"/>
    <mergeCell ref="A13:E13"/>
    <mergeCell ref="A14:E14"/>
    <mergeCell ref="A74:D74"/>
    <mergeCell ref="A70:D70"/>
    <mergeCell ref="A72:D72"/>
    <mergeCell ref="A66:D66"/>
    <mergeCell ref="A68:D68"/>
    <mergeCell ref="A79:E79"/>
    <mergeCell ref="A80:E80"/>
    <mergeCell ref="A82:E82"/>
    <mergeCell ref="A83:E83"/>
    <mergeCell ref="A84:E84"/>
    <mergeCell ref="A91:E91"/>
    <mergeCell ref="A81:D81"/>
    <mergeCell ref="A92:E92"/>
    <mergeCell ref="B93:C93"/>
    <mergeCell ref="D93:E93"/>
    <mergeCell ref="A85:E85"/>
    <mergeCell ref="A87:E87"/>
  </mergeCells>
  <pageMargins left="0.7" right="0.7" top="0.75" bottom="0.75" header="0.3" footer="0.3"/>
  <pageSetup paperSize="9" scale="7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2022-04-10T13:45:17Z</dcterms:modified>
</cp:coreProperties>
</file>