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105" windowWidth="16440" windowHeight="9525" firstSheet="3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'2018'!$A$1:$F$32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Акт!$A$1:$E$90</definedName>
    <definedName name="_xlnm.Print_Area" localSheetId="3">'Акт (2)'!$A$1:$E$91</definedName>
    <definedName name="_xlnm.Print_Area" localSheetId="9">акт21!$A$3:$E$87</definedName>
    <definedName name="_xlnm.Print_Area" localSheetId="7">Лист1!$A$3:$E$87</definedName>
    <definedName name="_xlnm.Print_Area" localSheetId="5">Лист3!$A$2:$E$92</definedName>
  </definedNames>
  <calcPr calcId="145621"/>
</workbook>
</file>

<file path=xl/calcChain.xml><?xml version="1.0" encoding="utf-8"?>
<calcChain xmlns="http://schemas.openxmlformats.org/spreadsheetml/2006/main">
  <c r="E75" i="10" l="1"/>
  <c r="E72" i="10"/>
  <c r="E71" i="10"/>
  <c r="G70" i="10"/>
  <c r="D64" i="10"/>
  <c r="E33" i="10"/>
  <c r="B33" i="10"/>
  <c r="D47" i="10"/>
  <c r="D25" i="10"/>
  <c r="D26" i="10"/>
  <c r="D43" i="10"/>
  <c r="D42" i="10"/>
  <c r="D41" i="10"/>
  <c r="D40" i="10"/>
  <c r="D39" i="10"/>
  <c r="D38" i="10"/>
  <c r="D37" i="10"/>
  <c r="D36" i="10"/>
  <c r="D35" i="10"/>
  <c r="D34" i="10"/>
  <c r="D32" i="10"/>
  <c r="D31" i="10"/>
  <c r="D30" i="10"/>
  <c r="D29" i="10"/>
  <c r="D28" i="10"/>
  <c r="D27" i="10"/>
  <c r="D49" i="10"/>
  <c r="D48" i="10"/>
  <c r="D46" i="10"/>
  <c r="D45" i="10"/>
  <c r="D50" i="10"/>
  <c r="D51" i="10"/>
  <c r="D52" i="10"/>
  <c r="D53" i="10"/>
  <c r="D54" i="10"/>
  <c r="D55" i="10"/>
  <c r="D56" i="10"/>
  <c r="D57" i="10"/>
  <c r="D69" i="10"/>
  <c r="D68" i="10"/>
  <c r="D66" i="10"/>
  <c r="D63" i="10"/>
  <c r="D61" i="10"/>
  <c r="D59" i="10"/>
  <c r="D20" i="10"/>
  <c r="D21" i="10"/>
  <c r="D22" i="10"/>
  <c r="D23" i="10"/>
  <c r="D19" i="10"/>
  <c r="F69" i="10"/>
  <c r="F18" i="9"/>
  <c r="F14" i="9"/>
  <c r="A76" i="10"/>
  <c r="F25" i="9" l="1"/>
  <c r="F22" i="9"/>
  <c r="F24" i="9" s="1"/>
  <c r="D71" i="10"/>
  <c r="D33" i="10"/>
  <c r="D66" i="8"/>
  <c r="D68" i="8"/>
  <c r="D69" i="8"/>
  <c r="D64" i="8"/>
  <c r="D60" i="8"/>
  <c r="D50" i="8"/>
  <c r="D31" i="8"/>
  <c r="D30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9" i="8"/>
  <c r="D51" i="8"/>
  <c r="D52" i="8"/>
  <c r="D53" i="8"/>
  <c r="D54" i="8"/>
  <c r="D55" i="8"/>
  <c r="D56" i="8"/>
  <c r="D57" i="8"/>
  <c r="D58" i="8"/>
  <c r="D59" i="8"/>
  <c r="D61" i="8"/>
  <c r="D62" i="8"/>
  <c r="D29" i="8"/>
  <c r="D20" i="8"/>
  <c r="D21" i="8"/>
  <c r="D22" i="8"/>
  <c r="D23" i="8"/>
  <c r="D25" i="8"/>
  <c r="D27" i="8"/>
  <c r="D19" i="8"/>
  <c r="E71" i="8" l="1"/>
  <c r="D71" i="8" s="1"/>
  <c r="E72" i="8" l="1"/>
  <c r="F23" i="7" s="1"/>
  <c r="F18" i="7"/>
  <c r="F22" i="7" s="1"/>
  <c r="F14" i="7"/>
  <c r="F24" i="7" l="1"/>
  <c r="F25" i="7"/>
  <c r="F15" i="6"/>
  <c r="F14" i="6" s="1"/>
  <c r="F18" i="6"/>
  <c r="F22" i="6" s="1"/>
  <c r="E77" i="3"/>
  <c r="F23" i="6" s="1"/>
  <c r="E76" i="3"/>
  <c r="D76" i="3" s="1"/>
  <c r="D74" i="3"/>
  <c r="D73" i="3"/>
  <c r="D63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D55" i="3"/>
  <c r="D56" i="3"/>
  <c r="D57" i="3"/>
  <c r="D58" i="3"/>
  <c r="D59" i="3"/>
  <c r="D60" i="3"/>
  <c r="D61" i="3"/>
  <c r="D62" i="3"/>
  <c r="D64" i="3"/>
  <c r="D65" i="3"/>
  <c r="D66" i="3"/>
  <c r="D67" i="3"/>
  <c r="D68" i="3"/>
  <c r="D69" i="3"/>
  <c r="D70" i="3"/>
  <c r="D71" i="3"/>
  <c r="D26" i="3"/>
  <c r="D20" i="3"/>
  <c r="D21" i="3"/>
  <c r="D23" i="3"/>
  <c r="D24" i="3"/>
  <c r="D19" i="3"/>
  <c r="F24" i="6" l="1"/>
  <c r="F25" i="6"/>
  <c r="D68" i="5"/>
  <c r="D70" i="5"/>
  <c r="D71" i="5"/>
  <c r="D66" i="5"/>
  <c r="D53" i="5"/>
  <c r="D46" i="5"/>
  <c r="D17" i="5"/>
  <c r="D19" i="5"/>
  <c r="D21" i="5"/>
  <c r="D23" i="5"/>
  <c r="D15" i="5"/>
  <c r="D7" i="5"/>
  <c r="D64" i="5"/>
  <c r="D63" i="5"/>
  <c r="D62" i="5"/>
  <c r="D61" i="5"/>
  <c r="D60" i="5"/>
  <c r="D59" i="5"/>
  <c r="D58" i="5"/>
  <c r="D56" i="5"/>
  <c r="D55" i="5"/>
  <c r="D51" i="5"/>
  <c r="D50" i="5"/>
  <c r="D49" i="5"/>
  <c r="D48" i="5"/>
  <c r="D47" i="5"/>
  <c r="D45" i="5"/>
  <c r="D44" i="5"/>
  <c r="D43" i="5"/>
  <c r="D42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13" i="5"/>
  <c r="D12" i="5"/>
  <c r="D11" i="5"/>
  <c r="D10" i="5"/>
  <c r="D9" i="5"/>
  <c r="E73" i="5" l="1"/>
  <c r="E74" i="5" s="1"/>
  <c r="F25" i="4" s="1"/>
  <c r="D73" i="5" l="1"/>
  <c r="F14" i="4"/>
  <c r="F20" i="4"/>
  <c r="F16" i="4"/>
  <c r="F27" i="4" l="1"/>
  <c r="F24" i="4"/>
  <c r="F26" i="4" s="1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D24" i="2"/>
  <c r="E73" i="1"/>
  <c r="B24" i="2" l="1"/>
  <c r="E25" i="2" s="1"/>
  <c r="C24" i="2"/>
  <c r="D70" i="1"/>
  <c r="D72" i="1"/>
  <c r="D68" i="1"/>
  <c r="D66" i="1"/>
  <c r="D64" i="1"/>
  <c r="D63" i="1"/>
  <c r="D47" i="1"/>
  <c r="D61" i="1"/>
  <c r="D60" i="1"/>
  <c r="D59" i="1"/>
  <c r="D58" i="1"/>
  <c r="D57" i="1"/>
  <c r="D56" i="1"/>
  <c r="D55" i="1"/>
  <c r="D54" i="1"/>
  <c r="D52" i="1"/>
  <c r="D51" i="1"/>
  <c r="D50" i="1"/>
  <c r="D49" i="1"/>
  <c r="D45" i="1"/>
  <c r="D44" i="1"/>
  <c r="D43" i="1"/>
  <c r="D42" i="1"/>
  <c r="D41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8" i="1"/>
  <c r="D10" i="1"/>
  <c r="D11" i="1"/>
  <c r="D12" i="1"/>
  <c r="D13" i="1"/>
  <c r="D14" i="1"/>
  <c r="D9" i="1"/>
  <c r="D19" i="1"/>
  <c r="D16" i="1"/>
  <c r="D7" i="1"/>
</calcChain>
</file>

<file path=xl/sharedStrings.xml><?xml version="1.0" encoding="utf-8"?>
<sst xmlns="http://schemas.openxmlformats.org/spreadsheetml/2006/main" count="948" uniqueCount="324">
  <si>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</si>
  <si>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</si>
  <si>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</si>
  <si>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</si>
  <si>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</si>
  <si>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</si>
  <si>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</si>
  <si>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</si>
  <si>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</si>
  <si>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</si>
  <si>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</si>
  <si>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</si>
  <si>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</si>
  <si>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</si>
  <si>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</si>
  <si>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</si>
  <si>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</si>
  <si>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</si>
  <si>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</si>
  <si>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</si>
  <si>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</si>
  <si>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</si>
  <si>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</si>
  <si>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</si>
  <si>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</si>
  <si>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</si>
  <si>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</si>
  <si>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</si>
  <si>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</si>
  <si>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</si>
  <si>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</si>
  <si>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</si>
  <si>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</si>
  <si>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</si>
  <si>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</si>
  <si>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</si>
  <si>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</si>
  <si>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</si>
  <si>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</si>
  <si>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</si>
  <si>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</si>
  <si>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</si>
  <si>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</si>
  <si>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</si>
  <si>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</si>
  <si>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</si>
  <si>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</si>
  <si>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</si>
  <si>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</si>
  <si>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</si>
  <si>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</si>
  <si>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</si>
  <si>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</si>
  <si>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</si>
  <si>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</si>
  <si>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</si>
  <si>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</si>
  <si>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</si>
  <si>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</si>
  <si>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</si>
  <si>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</si>
  <si>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</si>
  <si>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</si>
  <si>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</si>
  <si>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</si>
  <si>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</si>
  <si>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</si>
  <si>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</si>
  <si>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</si>
  <si>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</si>
  <si>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</si>
  <si>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</si>
  <si>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</si>
  <si>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</si>
  <si>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</si>
  <si>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</si>
  <si>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</si>
  <si>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</si>
  <si>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</si>
  <si>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</si>
  <si>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</si>
  <si>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</si>
  <si>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</si>
  <si>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</si>
  <si>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</si>
  <si>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</si>
  <si>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Осмотр подвальных помещений (засоры, подпоры) прим.</t>
  </si>
  <si>
    <t xml:space="preserve">     Смена дверных приборов: навесного замка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</si>
  <si>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</si>
  <si>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</si>
  <si>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</si>
  <si>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Очистка кровли от снега, сбивание сосулей</t>
  </si>
  <si>
    <t>1 участок</t>
  </si>
  <si>
    <t>1 м3</t>
  </si>
  <si>
    <t xml:space="preserve">     Смена дверных приборов: накладка дверная</t>
  </si>
  <si>
    <t>Еженедельно</t>
  </si>
  <si>
    <t xml:space="preserve">     Смена отдельных участков трубопроводов из стальных водогазопроводных неоцинкованных труб д-м: 25 мм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</si>
  <si>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</si>
  <si>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Укрепление дверных приборов: петли (шарниры), шпингалеты, ручки накладные</t>
  </si>
  <si>
    <t>АКТ № 75/20-2017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</si>
  <si>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20 квартала 75.</t>
  </si>
  <si>
    <t xml:space="preserve">     Валка деревьев в городских условиях: (дуб, бук, граб, клен, ясень) д. до 300мм</t>
  </si>
  <si>
    <t xml:space="preserve">     Валка деревьев в городских условиях: (липа, сосна, кедр, тополь) д. более 300мм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</si>
  <si>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</si>
  <si>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</si>
  <si>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Разделка древесины мягких пород, полученной от валки леса, диам. стволов:более 32 см</t>
  </si>
  <si>
    <t xml:space="preserve">     Замена перегоревшей электролампы</t>
  </si>
  <si>
    <t>1 электролампа</t>
  </si>
  <si>
    <t xml:space="preserve">     Вскрытие элеваторов со снятием с места и замером сопла (прим)</t>
  </si>
  <si>
    <t xml:space="preserve">     Переборка сборки диаметром: 20 мм</t>
  </si>
  <si>
    <t xml:space="preserve">     Снятие замеров температуры воздуха в квартире</t>
  </si>
  <si>
    <t>1 замер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</si>
  <si>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</si>
  <si>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</si>
  <si>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кровли, чердака</t>
  </si>
  <si>
    <t xml:space="preserve">     Очистка желобов от мусора: вручную (при расчете 1 кг. мусора = 3 м 1 желоба)</t>
  </si>
  <si>
    <t>м</t>
  </si>
  <si>
    <t xml:space="preserve">     Ремонт элеваторов со снятием с места (прим)</t>
  </si>
  <si>
    <t xml:space="preserve">     Смена обратного клапана м/фланцевого Д-25</t>
  </si>
  <si>
    <t xml:space="preserve">     Ремонт слухового окна с заменой брусков: с изготовлением элементов по размеру и профилю</t>
  </si>
  <si>
    <t xml:space="preserve">     Смена дверных приборов: петли</t>
  </si>
  <si>
    <t xml:space="preserve">     Смена дверных приборов: ручки-скобы</t>
  </si>
  <si>
    <t xml:space="preserve">     Смена стекол в деревянных переплетах при площади стекла  до: 0,25 м</t>
  </si>
  <si>
    <t>Уборка лестничных клеток</t>
  </si>
  <si>
    <t xml:space="preserve">     Уборка л/клеток</t>
  </si>
  <si>
    <t>Уборка чердаков и подвалов</t>
  </si>
  <si>
    <t xml:space="preserve">     Очистка чердаков и подвалов</t>
  </si>
  <si>
    <t>на общую сумму 190 709,26 (Сто девяносто тысяч семьсот девять) рублей 26 коп.</t>
  </si>
  <si>
    <t>Долг за выполненные работы (доходы за минусом расходов) на  01.01.2018 г. - 227 101,42 руб.</t>
  </si>
  <si>
    <t>Задолженность по оплате за содержание и текущий ремонт на 01.01.2018 г. - 38 048,53 руб.</t>
  </si>
  <si>
    <t>Отчет по бюджету № 75/20-2017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</si>
  <si>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</si>
  <si>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</si>
  <si>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</si>
  <si>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</si>
  <si>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</si>
  <si>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</si>
  <si>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</si>
  <si>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</si>
  <si>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</si>
  <si>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</si>
  <si>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</si>
  <si>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</si>
  <si>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</si>
  <si>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</si>
  <si>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</si>
  <si>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</si>
  <si>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</si>
  <si>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</si>
  <si>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</si>
  <si>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</si>
  <si>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</si>
  <si>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</si>
  <si>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</si>
  <si>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</si>
  <si>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</si>
  <si>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</si>
  <si>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75/20-2018</t>
  </si>
  <si>
    <t>Списание долга за выполненые работы на 01.01.2015</t>
  </si>
  <si>
    <t>Корректировка бюджета за 2017 год</t>
  </si>
  <si>
    <t xml:space="preserve">     Вывозка порубочных остатков на расстояние 22 км (класс груза 3)</t>
  </si>
  <si>
    <t>т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</si>
  <si>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</si>
  <si>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</si>
  <si>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 xml:space="preserve">     Утилизация парубочных отходов</t>
  </si>
  <si>
    <t xml:space="preserve">     Вывоз и утилизация ТКО, в т.ч. крупногабаритный мусор</t>
  </si>
  <si>
    <t>Дезинсекция и дератизация</t>
  </si>
  <si>
    <t xml:space="preserve">     Дезинсекция и дератизация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</si>
  <si>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</si>
  <si>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</si>
  <si>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</si>
  <si>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</si>
  <si>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</si>
  <si>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Облуж.и текущий ремонт э/установок дома</t>
  </si>
  <si>
    <t xml:space="preserve">     Осмотр выпусков канализации  (засоры, подпоры) прим.</t>
  </si>
  <si>
    <t xml:space="preserve">     Регулировка системы отопления</t>
  </si>
  <si>
    <t xml:space="preserve">     Ремонт смывных бачков типа "Компакт"</t>
  </si>
  <si>
    <t xml:space="preserve">     Сдача ИТП представителю энергоснабжающей организации</t>
  </si>
  <si>
    <t xml:space="preserve">     Снятие замеров температуры ГВС</t>
  </si>
  <si>
    <t xml:space="preserve">     Закрытие подъездного окна</t>
  </si>
  <si>
    <t>10 шт.</t>
  </si>
  <si>
    <t xml:space="preserve">     Осмотр  подвальных помещениях (засоры, подпоры)</t>
  </si>
  <si>
    <t xml:space="preserve">     Осмотр кровли, чердака, подъездов, подвального помещения -подготовка к зиме</t>
  </si>
  <si>
    <t xml:space="preserve">     Очистка канализационного стояка от наледи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</si>
  <si>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</si>
  <si>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</si>
  <si>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</si>
  <si>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Осмотр замеры рамок холодной воды</t>
  </si>
  <si>
    <t>чел.-ч</t>
  </si>
  <si>
    <t xml:space="preserve">     Ремонт, укрепление металлических ограждении</t>
  </si>
  <si>
    <t xml:space="preserve">     Демонтаж аншлагов над подъездами</t>
  </si>
  <si>
    <t xml:space="preserve">     Постановка заклепок в местах соединения труб</t>
  </si>
  <si>
    <t xml:space="preserve">     Ремонт отдельных мест покрытия из асбоцементных листов: обыкновенного профиля (мат. БУ)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</si>
  <si>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</si>
  <si>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</si>
  <si>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Установка аншлага</t>
  </si>
  <si>
    <t xml:space="preserve">     Установка досок объявлений с изготовлением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</si>
  <si>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</si>
  <si>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</si>
  <si>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</si>
  <si>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</si>
  <si>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</si>
  <si>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154 006,42 руб. (Сто пятьдесят четыре тысячи шесть рублей 42 копейки)</t>
  </si>
  <si>
    <t>АКТ № 75/20-2018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</si>
  <si>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</si>
  <si>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</si>
  <si>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</si>
  <si>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</si>
  <si>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</si>
  <si>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</si>
  <si>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</si>
  <si>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</si>
  <si>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</si>
  <si>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</si>
  <si>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</si>
  <si>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</si>
  <si>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</si>
  <si>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</si>
  <si>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</si>
  <si>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</si>
  <si>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</si>
  <si>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</si>
  <si>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</si>
  <si>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</si>
  <si>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</si>
  <si>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Демонтаж- монтаж сгонов на подцепке радиатора: 20мм (перемотка)</t>
  </si>
  <si>
    <t xml:space="preserve">     Демонтаж- монтаж сгонов у трубопроводов диаметром: 20мм (перемотка)</t>
  </si>
  <si>
    <t xml:space="preserve">     Демонтаж- монтаж сгонов у трубопроводов диаметром: 25мм (перемотка)</t>
  </si>
  <si>
    <t xml:space="preserve">     Приварка проушины</t>
  </si>
  <si>
    <t xml:space="preserve">     Регулировка температуры отопления в ИТП вентилями</t>
  </si>
  <si>
    <t xml:space="preserve">     Смена радиаторных пробок</t>
  </si>
  <si>
    <t xml:space="preserve">     Установка вентилей и клапанов обратных муфтовых д. до 15 мм (для предохр. клапана)</t>
  </si>
  <si>
    <t xml:space="preserve">     Осмотр и устранение мелких неисправностей на РХВ</t>
  </si>
  <si>
    <t xml:space="preserve">     Осмотр подъездов, подвального помещения - по жалобе</t>
  </si>
  <si>
    <t xml:space="preserve">     Перемотка сгона со сливом стояка</t>
  </si>
  <si>
    <t xml:space="preserve">     Промывка трубопровода системы отопления</t>
  </si>
  <si>
    <t xml:space="preserve">     Сдача РХВ представителю водоканала, составление акта</t>
  </si>
  <si>
    <t xml:space="preserve">     Установка промывочных вентилей диаметром: 32 мм</t>
  </si>
  <si>
    <t>Обслуживание и текущий ремонт конструктивных элементов</t>
  </si>
  <si>
    <t xml:space="preserve">     Изготовление щита из доски б/у</t>
  </si>
  <si>
    <t xml:space="preserve">     Ремонт отдельных частей металл. ограждения спорт. площадок</t>
  </si>
  <si>
    <t>1 м2</t>
  </si>
  <si>
    <t xml:space="preserve">     Устройство козырька над входом в подъезд</t>
  </si>
  <si>
    <t xml:space="preserve">     Закрытие слуховых окон и люков выхода на кровлю</t>
  </si>
  <si>
    <t xml:space="preserve">     Осмотр квартир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</si>
  <si>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</si>
  <si>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Проверка исправности канализационных вытяжек</t>
  </si>
  <si>
    <t>1 кв</t>
  </si>
  <si>
    <t xml:space="preserve">     Прогрев системы вентиляции</t>
  </si>
  <si>
    <t xml:space="preserve">     Прочистка вентиляционных каналов</t>
  </si>
  <si>
    <t xml:space="preserve">     Смена переходника фановой трубы</t>
  </si>
  <si>
    <t xml:space="preserve">     Укладка (установка) щитов из доски б/у (без подгонки)</t>
  </si>
  <si>
    <t xml:space="preserve">     Работа с автовышки</t>
  </si>
  <si>
    <t>1 час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</si>
  <si>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</si>
  <si>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</si>
  <si>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</si>
  <si>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</si>
  <si>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75/20</t>
  </si>
  <si>
    <t>По графику</t>
  </si>
  <si>
    <t>Отчет по бюджету № 75/20-2019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</si>
  <si>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</si>
  <si>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165091.08 руб. (Сто шестьдесят пять тысяч девяносто один рубль 8 копеек)</t>
  </si>
  <si>
    <t xml:space="preserve">                        _______________________________________________________      ____________________________________</t>
  </si>
  <si>
    <t>Заказчик -         ______________________________________________________   __________________________________</t>
  </si>
  <si>
    <t>Отчет по бюджету № 75/20-2020,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</si>
  <si>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</si>
  <si>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</si>
  <si>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</si>
  <si>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</si>
  <si>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</si>
  <si>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>Изготовление ключей</t>
  </si>
  <si>
    <t xml:space="preserve">     Изготовление ключей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</si>
  <si>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</si>
  <si>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</si>
  <si>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</si>
  <si>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</si>
  <si>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</si>
  <si>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</si>
  <si>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</si>
  <si>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</si>
  <si>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</si>
  <si>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Окраска масляными составами  по дереву: доски объявления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</si>
  <si>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</si>
  <si>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</si>
  <si>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Устройство и разборка неинвентарных лесов</t>
  </si>
  <si>
    <t xml:space="preserve">     Смена дверных приборов: пружин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</si>
  <si>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</si>
  <si>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</si>
  <si>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</si>
  <si>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почтовых ящиков</t>
  </si>
  <si>
    <t xml:space="preserve">     Ремонт подъезда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</si>
  <si>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</si>
  <si>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297513.07 руб. (Двести девяносто семь тысяч пятьсот тринадцать рублей 7 копеек)</t>
  </si>
  <si>
    <t xml:space="preserve">                         _______________________________________      ____________________________________</t>
  </si>
  <si>
    <t>Отчет по бюджету № 75/20-2021</t>
  </si>
  <si>
    <t>Период: с 01.01.2021 по 31.12.2021 года.</t>
  </si>
  <si>
    <t>31 марта 2022 г.</t>
  </si>
  <si>
    <t xml:space="preserve">     Ручная односторонняя сварка деталей контейнера из листовой стали</t>
  </si>
  <si>
    <t>10 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</si>
  <si>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</si>
  <si>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</si>
  <si>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</si>
  <si>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Опрессовка ТУ диаметром: до 100 мм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</si>
  <si>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</si>
  <si>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</si>
  <si>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</si>
  <si>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Заделка подвальных окон: (изовером, пенопропиленом и тд)</t>
  </si>
  <si>
    <t>10 м2</t>
  </si>
  <si>
    <t xml:space="preserve">     Окраска контейнера</t>
  </si>
  <si>
    <t xml:space="preserve">     Закрытие подвальных окон и люков (прим)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</si>
  <si>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</si>
  <si>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</si>
  <si>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</si>
  <si>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</si>
  <si>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>Обслуживание ОДПУ</t>
  </si>
  <si>
    <t xml:space="preserve">     Техническое обслуживание ОДПУ</t>
  </si>
  <si>
    <t xml:space="preserve">     Ремонт крыльца</t>
  </si>
  <si>
    <t xml:space="preserve">     Ремонт тамбура</t>
  </si>
  <si>
    <t>Подписи Сторон:</t>
  </si>
  <si>
    <t xml:space="preserve">     Техническое обслуживание ОДПУ (кор-ка за 2020 год)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</si>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</sst>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_р_._-;\-* #,##0.00_р_._-;_-* &quot;-&quot;??_р_._-;_-@_-"/>
    <numFmt numFmtId="165" formatCode="0.000"/>
    <numFmt numFmtId="166" formatCode="0.00;[Red]\-0.00"/>
    <numFmt numFmtId="167" formatCode="0.000;[Red]\-0.000"/>
    <numFmt numFmtId="168" formatCode="0;[Red]\-0"/>
    <numFmt numFmtId="169" formatCode="0.0;[Red]\-0.0"/>
    <numFmt numFmtId="170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2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5" fontId="12" fillId="0" borderId="1" xfId="1" applyNumberFormat="1" applyFont="1" applyBorder="1" applyAlignment="1">
      <alignment horizontal="center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18" fillId="0" borderId="7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1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7" xfId="0" applyFont="1" applyFill="1" applyBorder="1" applyAlignment="1">
      <alignment vertical="top" wrapText="1"/>
    </xf>
    <xf numFmtId="0" fontId="14" fillId="2" borderId="2" xfId="2" applyFont="1" applyFill="1" applyBorder="1" applyAlignment="1">
      <alignment vertical="center"/>
    </xf>
    <xf numFmtId="0" fontId="12" fillId="0" borderId="2" xfId="2" applyFont="1" applyBorder="1" applyAlignment="1">
      <alignment vertical="center" wrapText="1"/>
    </xf>
    <xf numFmtId="0" fontId="14" fillId="0" borderId="2" xfId="2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9" fontId="16" fillId="0" borderId="1" xfId="0" applyNumberFormat="1" applyFont="1" applyFill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24" fillId="0" borderId="17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6" fillId="0" borderId="15" xfId="1" applyFont="1" applyBorder="1" applyAlignment="1">
      <alignment horizontal="center" vertical="top" wrapText="1"/>
    </xf>
    <xf numFmtId="164" fontId="14" fillId="0" borderId="16" xfId="1" applyFont="1" applyFill="1" applyBorder="1" applyAlignment="1">
      <alignment horizontal="center" vertical="center"/>
    </xf>
    <xf numFmtId="164" fontId="14" fillId="0" borderId="0" xfId="1" applyFont="1" applyAlignment="1">
      <alignment horizontal="left" vertical="center"/>
    </xf>
    <xf numFmtId="164" fontId="14" fillId="0" borderId="0" xfId="1" applyFont="1" applyAlignment="1">
      <alignment horizontal="left" vertical="top"/>
    </xf>
    <xf numFmtId="164" fontId="14" fillId="0" borderId="15" xfId="1" applyFont="1" applyBorder="1" applyAlignment="1">
      <alignment horizontal="center" vertical="top"/>
    </xf>
    <xf numFmtId="164" fontId="14" fillId="5" borderId="0" xfId="1" applyFont="1" applyFill="1" applyAlignment="1">
      <alignment horizontal="left" vertical="top"/>
    </xf>
    <xf numFmtId="164" fontId="14" fillId="0" borderId="15" xfId="1" applyFont="1" applyBorder="1" applyAlignment="1">
      <alignment horizontal="center" vertical="top" wrapText="1"/>
    </xf>
    <xf numFmtId="164" fontId="20" fillId="0" borderId="0" xfId="1" applyFont="1" applyAlignment="1">
      <alignment horizontal="left" vertical="top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70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70" fontId="16" fillId="0" borderId="1" xfId="1" applyNumberFormat="1" applyFont="1" applyFill="1" applyBorder="1" applyAlignment="1">
      <alignment horizontal="center" vertical="center"/>
    </xf>
    <xf numFmtId="170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70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70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 wrapText="1"/>
    </xf>
    <xf numFmtId="0" fontId="16" fillId="0" borderId="19" xfId="0" applyFont="1" applyBorder="1" applyAlignment="1">
      <alignment horizontal="centerContinuous" vertical="center" wrapText="1"/>
    </xf>
    <xf numFmtId="0" fontId="16" fillId="0" borderId="21" xfId="0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166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164" fontId="14" fillId="6" borderId="0" xfId="1" applyFont="1" applyFill="1" applyAlignment="1">
      <alignment horizontal="left" vertical="top"/>
    </xf>
    <xf numFmtId="0" fontId="16" fillId="6" borderId="20" xfId="0" applyFont="1" applyFill="1" applyBorder="1" applyAlignment="1">
      <alignment horizontal="left" vertical="center" wrapText="1"/>
    </xf>
    <xf numFmtId="0" fontId="16" fillId="6" borderId="22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28" xfId="0" applyNumberFormat="1" applyFont="1" applyFill="1" applyBorder="1" applyAlignment="1">
      <alignment horizontal="center" vertical="center"/>
    </xf>
    <xf numFmtId="2" fontId="12" fillId="6" borderId="24" xfId="0" applyNumberFormat="1" applyFont="1" applyFill="1" applyBorder="1" applyAlignment="1">
      <alignment horizontal="center" vertical="center" wrapText="1"/>
    </xf>
    <xf numFmtId="168" fontId="16" fillId="6" borderId="22" xfId="0" applyNumberFormat="1" applyFont="1" applyFill="1" applyBorder="1" applyAlignment="1">
      <alignment horizontal="center" vertical="center"/>
    </xf>
    <xf numFmtId="166" fontId="16" fillId="6" borderId="22" xfId="0" applyNumberFormat="1" applyFont="1" applyFill="1" applyBorder="1" applyAlignment="1">
      <alignment horizontal="center" vertical="center"/>
    </xf>
    <xf numFmtId="167" fontId="16" fillId="6" borderId="22" xfId="0" applyNumberFormat="1" applyFont="1" applyFill="1" applyBorder="1" applyAlignment="1">
      <alignment horizontal="center" vertical="center"/>
    </xf>
    <xf numFmtId="169" fontId="16" fillId="6" borderId="22" xfId="0" applyNumberFormat="1" applyFont="1" applyFill="1" applyBorder="1" applyAlignment="1">
      <alignment horizontal="center" vertical="center"/>
    </xf>
    <xf numFmtId="0" fontId="12" fillId="6" borderId="23" xfId="0" applyFont="1" applyFill="1" applyBorder="1" applyAlignment="1">
      <alignment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2" fontId="12" fillId="6" borderId="1" xfId="0" applyNumberFormat="1" applyFont="1" applyFill="1" applyBorder="1" applyAlignment="1">
      <alignment horizontal="center" vertical="center" wrapText="1"/>
    </xf>
    <xf numFmtId="164" fontId="20" fillId="7" borderId="0" xfId="1" applyFont="1" applyFill="1" applyAlignment="1">
      <alignment horizontal="left" vertical="top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4" fillId="0" borderId="12" xfId="1" applyFont="1" applyFill="1" applyBorder="1" applyAlignment="1">
      <alignment horizontal="left" vertical="center"/>
    </xf>
    <xf numFmtId="164" fontId="14" fillId="0" borderId="13" xfId="1" applyFont="1" applyFill="1" applyBorder="1" applyAlignment="1">
      <alignment horizontal="left" vertical="center"/>
    </xf>
    <xf numFmtId="164" fontId="14" fillId="0" borderId="14" xfId="1" applyFont="1" applyFill="1" applyBorder="1" applyAlignment="1">
      <alignment horizontal="left" vertical="center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20" fillId="0" borderId="14" xfId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14" fillId="0" borderId="12" xfId="1" applyFont="1" applyBorder="1" applyAlignment="1">
      <alignment horizontal="left" vertical="top" wrapText="1"/>
    </xf>
    <xf numFmtId="164" fontId="14" fillId="0" borderId="13" xfId="1" applyFont="1" applyBorder="1" applyAlignment="1">
      <alignment horizontal="left" vertical="top" wrapText="1"/>
    </xf>
    <xf numFmtId="164" fontId="14" fillId="0" borderId="14" xfId="1" applyFont="1" applyBorder="1" applyAlignment="1">
      <alignment horizontal="left" vertical="top" wrapText="1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9" fillId="0" borderId="14" xfId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20" fillId="4" borderId="8" xfId="1" applyFont="1" applyFill="1" applyBorder="1" applyAlignment="1">
      <alignment horizontal="left" vertical="center"/>
    </xf>
    <xf numFmtId="164" fontId="20" fillId="4" borderId="9" xfId="1" applyFont="1" applyFill="1" applyBorder="1" applyAlignment="1">
      <alignment horizontal="left" vertical="center"/>
    </xf>
    <xf numFmtId="164" fontId="20" fillId="4" borderId="10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6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24" fillId="6" borderId="23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6" borderId="4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view="pageBreakPreview" topLeftCell="A4" zoomScaleSheetLayoutView="100" workbookViewId="0">
      <selection activeCell="E74" sqref="E7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3" t="s">
        <v>99</v>
      </c>
      <c r="B1" s="173"/>
      <c r="C1" s="173"/>
      <c r="D1" s="173"/>
      <c r="E1" s="173"/>
      <c r="I1" s="3"/>
    </row>
    <row r="2" spans="1:9" ht="29.25" customHeight="1" x14ac:dyDescent="0.2">
      <c r="A2" s="172" t="s">
        <v>100</v>
      </c>
      <c r="B2" s="172"/>
      <c r="C2" s="172"/>
      <c r="D2" s="172"/>
      <c r="E2" s="172"/>
      <c r="I2" s="3"/>
    </row>
    <row r="3" spans="1:9" ht="14.25" x14ac:dyDescent="0.2">
      <c r="A3" s="19" t="s">
        <v>6</v>
      </c>
      <c r="B3" s="20"/>
      <c r="C3" s="20"/>
      <c r="D3" s="174" t="s">
        <v>7</v>
      </c>
      <c r="E3" s="174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7"/>
      <c r="C6" s="37"/>
      <c r="D6" s="37"/>
      <c r="E6" s="25"/>
      <c r="F6" s="3"/>
    </row>
    <row r="7" spans="1:9" ht="15" x14ac:dyDescent="0.2">
      <c r="A7" s="34" t="s">
        <v>59</v>
      </c>
      <c r="B7" s="38" t="s">
        <v>23</v>
      </c>
      <c r="C7" s="38" t="s">
        <v>11</v>
      </c>
      <c r="D7" s="38">
        <f>E7</f>
        <v>1609.92</v>
      </c>
      <c r="E7" s="26">
        <v>1609.92</v>
      </c>
      <c r="G7" s="17"/>
    </row>
    <row r="8" spans="1:9" ht="14.25" x14ac:dyDescent="0.2">
      <c r="A8" s="33" t="s">
        <v>39</v>
      </c>
      <c r="B8" s="37"/>
      <c r="C8" s="37"/>
      <c r="D8" s="37"/>
      <c r="E8" s="25"/>
      <c r="G8" s="17"/>
    </row>
    <row r="9" spans="1:9" ht="30" x14ac:dyDescent="0.2">
      <c r="A9" s="34" t="s">
        <v>101</v>
      </c>
      <c r="B9" s="38">
        <v>1</v>
      </c>
      <c r="C9" s="38" t="s">
        <v>93</v>
      </c>
      <c r="D9" s="38">
        <f>E9/B9</f>
        <v>1818.05</v>
      </c>
      <c r="E9" s="26">
        <v>1818.05</v>
      </c>
      <c r="G9" s="17"/>
    </row>
    <row r="10" spans="1:9" ht="30" x14ac:dyDescent="0.2">
      <c r="A10" s="34" t="s">
        <v>102</v>
      </c>
      <c r="B10" s="38">
        <v>1</v>
      </c>
      <c r="C10" s="38" t="s">
        <v>93</v>
      </c>
      <c r="D10" s="38">
        <f t="shared" ref="D10:D14" si="0">E10/B10</f>
        <v>2144.0300000000002</v>
      </c>
      <c r="E10" s="26">
        <v>2144.0300000000002</v>
      </c>
      <c r="G10" s="17"/>
    </row>
    <row r="11" spans="1:9" ht="45" x14ac:dyDescent="0.2">
      <c r="A11" s="34" t="s">
        <v>103</v>
      </c>
      <c r="B11" s="38">
        <v>1.1499999999999999</v>
      </c>
      <c r="C11" s="38" t="s">
        <v>93</v>
      </c>
      <c r="D11" s="38">
        <f t="shared" si="0"/>
        <v>3689.8173913043479</v>
      </c>
      <c r="E11" s="26">
        <v>4243.29</v>
      </c>
      <c r="G11" s="17"/>
    </row>
    <row r="12" spans="1:9" ht="45" x14ac:dyDescent="0.2">
      <c r="A12" s="34" t="s">
        <v>104</v>
      </c>
      <c r="B12" s="38">
        <v>9.42</v>
      </c>
      <c r="C12" s="38" t="s">
        <v>93</v>
      </c>
      <c r="D12" s="38">
        <f t="shared" si="0"/>
        <v>751.88641188959662</v>
      </c>
      <c r="E12" s="26">
        <v>7082.77</v>
      </c>
      <c r="G12" s="17"/>
    </row>
    <row r="13" spans="1:9" ht="15" x14ac:dyDescent="0.2">
      <c r="A13" s="34" t="s">
        <v>60</v>
      </c>
      <c r="B13" s="38">
        <v>3000</v>
      </c>
      <c r="C13" s="38" t="s">
        <v>12</v>
      </c>
      <c r="D13" s="38">
        <f t="shared" si="0"/>
        <v>3.9500033333333335</v>
      </c>
      <c r="E13" s="26">
        <v>11850.01</v>
      </c>
      <c r="G13" s="17"/>
    </row>
    <row r="14" spans="1:9" ht="30" x14ac:dyDescent="0.2">
      <c r="A14" s="34" t="s">
        <v>105</v>
      </c>
      <c r="B14" s="38">
        <v>0.04</v>
      </c>
      <c r="C14" s="38" t="s">
        <v>18</v>
      </c>
      <c r="D14" s="38">
        <f t="shared" si="0"/>
        <v>36876.25</v>
      </c>
      <c r="E14" s="26">
        <v>1475.05</v>
      </c>
      <c r="G14" s="17"/>
    </row>
    <row r="15" spans="1:9" ht="14.25" x14ac:dyDescent="0.2">
      <c r="A15" s="35" t="s">
        <v>57</v>
      </c>
      <c r="B15" s="39"/>
      <c r="C15" s="39"/>
      <c r="D15" s="39"/>
      <c r="E15" s="36"/>
      <c r="G15" s="17"/>
    </row>
    <row r="16" spans="1:9" ht="30" x14ac:dyDescent="0.2">
      <c r="A16" s="34" t="s">
        <v>61</v>
      </c>
      <c r="B16" s="38" t="s">
        <v>23</v>
      </c>
      <c r="C16" s="38" t="s">
        <v>11</v>
      </c>
      <c r="D16" s="38">
        <f>E16</f>
        <v>24768</v>
      </c>
      <c r="E16" s="26">
        <v>24768</v>
      </c>
      <c r="G16" s="17"/>
    </row>
    <row r="17" spans="1:7" ht="14.25" x14ac:dyDescent="0.2">
      <c r="A17" s="35" t="s">
        <v>40</v>
      </c>
      <c r="B17" s="39"/>
      <c r="C17" s="39"/>
      <c r="D17" s="39"/>
      <c r="E17" s="36"/>
      <c r="G17" s="17"/>
    </row>
    <row r="18" spans="1:7" ht="15" x14ac:dyDescent="0.2">
      <c r="A18" s="34" t="s">
        <v>106</v>
      </c>
      <c r="B18" s="38">
        <v>2</v>
      </c>
      <c r="C18" s="38" t="s">
        <v>107</v>
      </c>
      <c r="D18" s="38">
        <f t="shared" ref="D18" si="1">E18/B18</f>
        <v>54.66</v>
      </c>
      <c r="E18" s="26">
        <v>109.32</v>
      </c>
      <c r="G18" s="17"/>
    </row>
    <row r="19" spans="1:7" ht="30" x14ac:dyDescent="0.2">
      <c r="A19" s="34" t="s">
        <v>62</v>
      </c>
      <c r="B19" s="38" t="s">
        <v>25</v>
      </c>
      <c r="C19" s="38" t="s">
        <v>11</v>
      </c>
      <c r="D19" s="38">
        <f>E19</f>
        <v>3890.25</v>
      </c>
      <c r="E19" s="26">
        <v>3890.25</v>
      </c>
      <c r="G19" s="17"/>
    </row>
    <row r="20" spans="1:7" ht="14.25" x14ac:dyDescent="0.2">
      <c r="A20" s="35" t="s">
        <v>41</v>
      </c>
      <c r="B20" s="39"/>
      <c r="C20" s="39"/>
      <c r="D20" s="39"/>
      <c r="E20" s="36"/>
      <c r="G20" s="17"/>
    </row>
    <row r="21" spans="1:7" ht="33.75" customHeight="1" x14ac:dyDescent="0.2">
      <c r="A21" s="34" t="s">
        <v>108</v>
      </c>
      <c r="B21" s="38">
        <v>0.01</v>
      </c>
      <c r="C21" s="38" t="s">
        <v>18</v>
      </c>
      <c r="D21" s="38">
        <f t="shared" ref="D21:D45" si="2">E21/B21</f>
        <v>185373</v>
      </c>
      <c r="E21" s="26">
        <v>1853.73</v>
      </c>
      <c r="G21" s="17"/>
    </row>
    <row r="22" spans="1:7" ht="15" x14ac:dyDescent="0.2">
      <c r="A22" s="34" t="s">
        <v>88</v>
      </c>
      <c r="B22" s="38">
        <v>2</v>
      </c>
      <c r="C22" s="38" t="s">
        <v>89</v>
      </c>
      <c r="D22" s="38">
        <f t="shared" si="2"/>
        <v>74.12</v>
      </c>
      <c r="E22" s="26">
        <v>148.24</v>
      </c>
      <c r="G22" s="17"/>
    </row>
    <row r="23" spans="1:7" ht="15" x14ac:dyDescent="0.2">
      <c r="A23" s="34" t="s">
        <v>63</v>
      </c>
      <c r="B23" s="38">
        <v>1</v>
      </c>
      <c r="C23" s="38" t="s">
        <v>14</v>
      </c>
      <c r="D23" s="38">
        <f t="shared" si="2"/>
        <v>796.94</v>
      </c>
      <c r="E23" s="26">
        <v>796.94</v>
      </c>
      <c r="G23" s="17"/>
    </row>
    <row r="24" spans="1:7" ht="15" x14ac:dyDescent="0.2">
      <c r="A24" s="34" t="s">
        <v>64</v>
      </c>
      <c r="B24" s="38">
        <v>7.0000000000000007E-2</v>
      </c>
      <c r="C24" s="38" t="s">
        <v>15</v>
      </c>
      <c r="D24" s="38">
        <f t="shared" si="2"/>
        <v>3731</v>
      </c>
      <c r="E24" s="26">
        <v>261.17</v>
      </c>
      <c r="G24" s="17"/>
    </row>
    <row r="25" spans="1:7" ht="30" x14ac:dyDescent="0.2">
      <c r="A25" s="34" t="s">
        <v>86</v>
      </c>
      <c r="B25" s="38">
        <v>0.27</v>
      </c>
      <c r="C25" s="38" t="s">
        <v>16</v>
      </c>
      <c r="D25" s="38">
        <f t="shared" si="2"/>
        <v>1551.8518518518517</v>
      </c>
      <c r="E25" s="26">
        <v>419</v>
      </c>
      <c r="G25" s="17"/>
    </row>
    <row r="26" spans="1:7" ht="45" x14ac:dyDescent="0.2">
      <c r="A26" s="34" t="s">
        <v>65</v>
      </c>
      <c r="B26" s="38">
        <v>0.85099999999999998</v>
      </c>
      <c r="C26" s="38" t="s">
        <v>16</v>
      </c>
      <c r="D26" s="38">
        <f t="shared" si="2"/>
        <v>1590.0822561692128</v>
      </c>
      <c r="E26" s="26">
        <v>1353.16</v>
      </c>
      <c r="G26" s="17"/>
    </row>
    <row r="27" spans="1:7" ht="15" x14ac:dyDescent="0.2">
      <c r="A27" s="34" t="s">
        <v>66</v>
      </c>
      <c r="B27" s="38">
        <v>0.06</v>
      </c>
      <c r="C27" s="38" t="s">
        <v>17</v>
      </c>
      <c r="D27" s="38">
        <f t="shared" si="2"/>
        <v>22259.666666666668</v>
      </c>
      <c r="E27" s="26">
        <v>1335.58</v>
      </c>
      <c r="G27" s="17"/>
    </row>
    <row r="28" spans="1:7" ht="30" x14ac:dyDescent="0.2">
      <c r="A28" s="34" t="s">
        <v>67</v>
      </c>
      <c r="B28" s="38">
        <v>0.63</v>
      </c>
      <c r="C28" s="38" t="s">
        <v>16</v>
      </c>
      <c r="D28" s="38">
        <f t="shared" si="2"/>
        <v>1559.0952380952381</v>
      </c>
      <c r="E28" s="26">
        <v>982.23</v>
      </c>
      <c r="G28" s="17"/>
    </row>
    <row r="29" spans="1:7" ht="15" x14ac:dyDescent="0.2">
      <c r="A29" s="34" t="s">
        <v>68</v>
      </c>
      <c r="B29" s="38">
        <v>0.05</v>
      </c>
      <c r="C29" s="38" t="s">
        <v>18</v>
      </c>
      <c r="D29" s="38">
        <f t="shared" si="2"/>
        <v>23046.199999999997</v>
      </c>
      <c r="E29" s="26">
        <v>1152.31</v>
      </c>
      <c r="G29" s="17"/>
    </row>
    <row r="30" spans="1:7" ht="30" x14ac:dyDescent="0.2">
      <c r="A30" s="34" t="s">
        <v>69</v>
      </c>
      <c r="B30" s="38">
        <v>1</v>
      </c>
      <c r="C30" s="38" t="s">
        <v>14</v>
      </c>
      <c r="D30" s="38">
        <f t="shared" si="2"/>
        <v>384.58</v>
      </c>
      <c r="E30" s="26">
        <v>384.58</v>
      </c>
      <c r="G30" s="17"/>
    </row>
    <row r="31" spans="1:7" ht="15" x14ac:dyDescent="0.2">
      <c r="A31" s="34" t="s">
        <v>70</v>
      </c>
      <c r="B31" s="38">
        <v>0.06</v>
      </c>
      <c r="C31" s="38" t="s">
        <v>15</v>
      </c>
      <c r="D31" s="38">
        <f t="shared" si="2"/>
        <v>13612.666666666668</v>
      </c>
      <c r="E31" s="26">
        <v>816.76</v>
      </c>
      <c r="G31" s="17"/>
    </row>
    <row r="32" spans="1:7" ht="15" x14ac:dyDescent="0.2">
      <c r="A32" s="34" t="s">
        <v>109</v>
      </c>
      <c r="B32" s="38">
        <v>2</v>
      </c>
      <c r="C32" s="38" t="s">
        <v>92</v>
      </c>
      <c r="D32" s="38">
        <f t="shared" si="2"/>
        <v>899.47</v>
      </c>
      <c r="E32" s="26">
        <v>1798.94</v>
      </c>
      <c r="G32" s="17"/>
    </row>
    <row r="33" spans="1:7" ht="30" x14ac:dyDescent="0.2">
      <c r="A33" s="34" t="s">
        <v>71</v>
      </c>
      <c r="B33" s="38">
        <v>8</v>
      </c>
      <c r="C33" s="38" t="s">
        <v>20</v>
      </c>
      <c r="D33" s="38">
        <f t="shared" si="2"/>
        <v>159.81625</v>
      </c>
      <c r="E33" s="26">
        <v>1278.53</v>
      </c>
      <c r="G33" s="17"/>
    </row>
    <row r="34" spans="1:7" ht="15" x14ac:dyDescent="0.2">
      <c r="A34" s="34" t="s">
        <v>90</v>
      </c>
      <c r="B34" s="38">
        <v>1</v>
      </c>
      <c r="C34" s="38" t="s">
        <v>89</v>
      </c>
      <c r="D34" s="38">
        <f t="shared" si="2"/>
        <v>54.46</v>
      </c>
      <c r="E34" s="26">
        <v>54.46</v>
      </c>
      <c r="G34" s="17"/>
    </row>
    <row r="35" spans="1:7" ht="15" x14ac:dyDescent="0.2">
      <c r="A35" s="34" t="s">
        <v>72</v>
      </c>
      <c r="B35" s="38">
        <v>1</v>
      </c>
      <c r="C35" s="38" t="s">
        <v>13</v>
      </c>
      <c r="D35" s="38">
        <f t="shared" si="2"/>
        <v>2918.24</v>
      </c>
      <c r="E35" s="26">
        <v>2918.24</v>
      </c>
      <c r="G35" s="17"/>
    </row>
    <row r="36" spans="1:7" ht="30" x14ac:dyDescent="0.2">
      <c r="A36" s="34" t="s">
        <v>73</v>
      </c>
      <c r="B36" s="38">
        <v>1</v>
      </c>
      <c r="C36" s="38" t="s">
        <v>21</v>
      </c>
      <c r="D36" s="38">
        <f t="shared" si="2"/>
        <v>438.91</v>
      </c>
      <c r="E36" s="26">
        <v>438.91</v>
      </c>
      <c r="G36" s="17"/>
    </row>
    <row r="37" spans="1:7" ht="30" x14ac:dyDescent="0.2">
      <c r="A37" s="34" t="s">
        <v>110</v>
      </c>
      <c r="B37" s="38">
        <v>2</v>
      </c>
      <c r="C37" s="38" t="s">
        <v>111</v>
      </c>
      <c r="D37" s="38">
        <f t="shared" si="2"/>
        <v>232.83</v>
      </c>
      <c r="E37" s="26">
        <v>465.66</v>
      </c>
      <c r="G37" s="17"/>
    </row>
    <row r="38" spans="1:7" ht="15" x14ac:dyDescent="0.2">
      <c r="A38" s="34" t="s">
        <v>74</v>
      </c>
      <c r="B38" s="38">
        <v>32</v>
      </c>
      <c r="C38" s="38" t="s">
        <v>21</v>
      </c>
      <c r="D38" s="38">
        <f t="shared" si="2"/>
        <v>227.57</v>
      </c>
      <c r="E38" s="26">
        <v>7282.24</v>
      </c>
      <c r="G38" s="17"/>
    </row>
    <row r="39" spans="1:7" ht="45" x14ac:dyDescent="0.2">
      <c r="A39" s="34" t="s">
        <v>112</v>
      </c>
      <c r="B39" s="38">
        <v>2</v>
      </c>
      <c r="C39" s="38" t="s">
        <v>113</v>
      </c>
      <c r="D39" s="38">
        <f t="shared" si="2"/>
        <v>58.34</v>
      </c>
      <c r="E39" s="26">
        <v>116.68</v>
      </c>
      <c r="G39" s="17"/>
    </row>
    <row r="40" spans="1:7" ht="14.25" x14ac:dyDescent="0.2">
      <c r="A40" s="35" t="s">
        <v>42</v>
      </c>
      <c r="B40" s="39"/>
      <c r="C40" s="39"/>
      <c r="D40" s="39"/>
      <c r="E40" s="36"/>
      <c r="G40" s="17"/>
    </row>
    <row r="41" spans="1:7" ht="15" x14ac:dyDescent="0.2">
      <c r="A41" s="34" t="s">
        <v>114</v>
      </c>
      <c r="B41" s="38">
        <v>0.64</v>
      </c>
      <c r="C41" s="38" t="s">
        <v>16</v>
      </c>
      <c r="D41" s="38">
        <f t="shared" si="2"/>
        <v>1621.515625</v>
      </c>
      <c r="E41" s="26">
        <v>1037.77</v>
      </c>
      <c r="G41" s="17"/>
    </row>
    <row r="42" spans="1:7" ht="30" x14ac:dyDescent="0.2">
      <c r="A42" s="34" t="s">
        <v>75</v>
      </c>
      <c r="B42" s="38">
        <v>0.68899999999999995</v>
      </c>
      <c r="C42" s="38" t="s">
        <v>16</v>
      </c>
      <c r="D42" s="38">
        <f t="shared" si="2"/>
        <v>1641.6981132075475</v>
      </c>
      <c r="E42" s="26">
        <v>1131.1300000000001</v>
      </c>
      <c r="G42" s="17"/>
    </row>
    <row r="43" spans="1:7" ht="30" x14ac:dyDescent="0.2">
      <c r="A43" s="34" t="s">
        <v>67</v>
      </c>
      <c r="B43" s="38">
        <v>0.68</v>
      </c>
      <c r="C43" s="38" t="s">
        <v>16</v>
      </c>
      <c r="D43" s="38">
        <f t="shared" si="2"/>
        <v>1613.3970588235291</v>
      </c>
      <c r="E43" s="26">
        <v>1097.1099999999999</v>
      </c>
      <c r="G43" s="17"/>
    </row>
    <row r="44" spans="1:7" ht="30" x14ac:dyDescent="0.2">
      <c r="A44" s="34" t="s">
        <v>115</v>
      </c>
      <c r="B44" s="38">
        <v>110</v>
      </c>
      <c r="C44" s="38" t="s">
        <v>116</v>
      </c>
      <c r="D44" s="38">
        <f t="shared" si="2"/>
        <v>55.236636363636364</v>
      </c>
      <c r="E44" s="26">
        <v>6076.03</v>
      </c>
      <c r="G44" s="17"/>
    </row>
    <row r="45" spans="1:7" ht="15" x14ac:dyDescent="0.2">
      <c r="A45" s="34" t="s">
        <v>91</v>
      </c>
      <c r="B45" s="38">
        <v>38</v>
      </c>
      <c r="C45" s="38" t="s">
        <v>76</v>
      </c>
      <c r="D45" s="38">
        <f t="shared" si="2"/>
        <v>43.177105263157898</v>
      </c>
      <c r="E45" s="26">
        <v>1640.73</v>
      </c>
      <c r="G45" s="17"/>
    </row>
    <row r="46" spans="1:7" ht="14.25" x14ac:dyDescent="0.2">
      <c r="A46" s="35" t="s">
        <v>43</v>
      </c>
      <c r="B46" s="39"/>
      <c r="C46" s="39"/>
      <c r="D46" s="39"/>
      <c r="E46" s="36"/>
      <c r="G46" s="17"/>
    </row>
    <row r="47" spans="1:7" ht="15" x14ac:dyDescent="0.2">
      <c r="A47" s="34" t="s">
        <v>77</v>
      </c>
      <c r="B47" s="38" t="s">
        <v>24</v>
      </c>
      <c r="C47" s="38" t="s">
        <v>11</v>
      </c>
      <c r="D47" s="38">
        <f>E47</f>
        <v>2000</v>
      </c>
      <c r="E47" s="26">
        <v>2000</v>
      </c>
      <c r="G47" s="17"/>
    </row>
    <row r="48" spans="1:7" ht="14.25" x14ac:dyDescent="0.2">
      <c r="A48" s="35" t="s">
        <v>44</v>
      </c>
      <c r="B48" s="39"/>
      <c r="C48" s="39"/>
      <c r="D48" s="39"/>
      <c r="E48" s="36"/>
      <c r="G48" s="17"/>
    </row>
    <row r="49" spans="1:7" ht="15" x14ac:dyDescent="0.2">
      <c r="A49" s="34" t="s">
        <v>78</v>
      </c>
      <c r="B49" s="38">
        <v>2</v>
      </c>
      <c r="C49" s="38" t="s">
        <v>13</v>
      </c>
      <c r="D49" s="38">
        <f t="shared" ref="D49:D52" si="3">E49/B49</f>
        <v>936.9</v>
      </c>
      <c r="E49" s="26">
        <v>1873.8</v>
      </c>
      <c r="G49" s="17"/>
    </row>
    <row r="50" spans="1:7" ht="15" x14ac:dyDescent="0.2">
      <c r="A50" s="34" t="s">
        <v>117</v>
      </c>
      <c r="B50" s="38">
        <v>0.02</v>
      </c>
      <c r="C50" s="38" t="s">
        <v>18</v>
      </c>
      <c r="D50" s="38">
        <f t="shared" si="3"/>
        <v>221014.5</v>
      </c>
      <c r="E50" s="26">
        <v>4420.29</v>
      </c>
      <c r="G50" s="17"/>
    </row>
    <row r="51" spans="1:7" ht="15" x14ac:dyDescent="0.2">
      <c r="A51" s="34" t="s">
        <v>118</v>
      </c>
      <c r="B51" s="38">
        <v>1</v>
      </c>
      <c r="C51" s="38" t="s">
        <v>13</v>
      </c>
      <c r="D51" s="38">
        <f t="shared" si="3"/>
        <v>1119.6300000000001</v>
      </c>
      <c r="E51" s="26">
        <v>1119.6300000000001</v>
      </c>
      <c r="G51" s="17"/>
    </row>
    <row r="52" spans="1:7" ht="45" x14ac:dyDescent="0.2">
      <c r="A52" s="34" t="s">
        <v>96</v>
      </c>
      <c r="B52" s="38">
        <v>1</v>
      </c>
      <c r="C52" s="38" t="s">
        <v>92</v>
      </c>
      <c r="D52" s="38">
        <f t="shared" si="3"/>
        <v>912.9</v>
      </c>
      <c r="E52" s="26">
        <v>912.9</v>
      </c>
      <c r="G52" s="17"/>
    </row>
    <row r="53" spans="1:7" ht="14.25" x14ac:dyDescent="0.2">
      <c r="A53" s="35" t="s">
        <v>45</v>
      </c>
      <c r="B53" s="39"/>
      <c r="C53" s="39"/>
      <c r="D53" s="39"/>
      <c r="E53" s="36"/>
      <c r="G53" s="17"/>
    </row>
    <row r="54" spans="1:7" ht="45" x14ac:dyDescent="0.2">
      <c r="A54" s="34" t="s">
        <v>97</v>
      </c>
      <c r="B54" s="38">
        <v>1</v>
      </c>
      <c r="C54" s="38" t="s">
        <v>13</v>
      </c>
      <c r="D54" s="38">
        <f t="shared" ref="D54:D61" si="4">E54/B54</f>
        <v>302.83999999999997</v>
      </c>
      <c r="E54" s="26">
        <v>302.83999999999997</v>
      </c>
      <c r="G54" s="17"/>
    </row>
    <row r="55" spans="1:7" ht="30" x14ac:dyDescent="0.2">
      <c r="A55" s="34" t="s">
        <v>119</v>
      </c>
      <c r="B55" s="38">
        <v>0.01</v>
      </c>
      <c r="C55" s="38" t="s">
        <v>18</v>
      </c>
      <c r="D55" s="38">
        <f t="shared" si="4"/>
        <v>82963</v>
      </c>
      <c r="E55" s="26">
        <v>829.63</v>
      </c>
      <c r="G55" s="17"/>
    </row>
    <row r="56" spans="1:7" ht="15" x14ac:dyDescent="0.2">
      <c r="A56" s="34" t="s">
        <v>87</v>
      </c>
      <c r="B56" s="38">
        <v>0.05</v>
      </c>
      <c r="C56" s="38" t="s">
        <v>58</v>
      </c>
      <c r="D56" s="38">
        <f t="shared" si="4"/>
        <v>23361.599999999999</v>
      </c>
      <c r="E56" s="26">
        <v>1168.08</v>
      </c>
      <c r="G56" s="17"/>
    </row>
    <row r="57" spans="1:7" ht="15" x14ac:dyDescent="0.2">
      <c r="A57" s="34" t="s">
        <v>94</v>
      </c>
      <c r="B57" s="38">
        <v>0.01</v>
      </c>
      <c r="C57" s="38" t="s">
        <v>58</v>
      </c>
      <c r="D57" s="38">
        <f t="shared" si="4"/>
        <v>32505</v>
      </c>
      <c r="E57" s="26">
        <v>325.05</v>
      </c>
      <c r="G57" s="17"/>
    </row>
    <row r="58" spans="1:7" ht="15" x14ac:dyDescent="0.2">
      <c r="A58" s="34" t="s">
        <v>120</v>
      </c>
      <c r="B58" s="38">
        <v>0.02</v>
      </c>
      <c r="C58" s="38" t="s">
        <v>58</v>
      </c>
      <c r="D58" s="38">
        <f t="shared" si="4"/>
        <v>51838.5</v>
      </c>
      <c r="E58" s="26">
        <v>1036.77</v>
      </c>
      <c r="G58" s="17"/>
    </row>
    <row r="59" spans="1:7" ht="15" x14ac:dyDescent="0.2">
      <c r="A59" s="34" t="s">
        <v>121</v>
      </c>
      <c r="B59" s="38">
        <v>0.01</v>
      </c>
      <c r="C59" s="38" t="s">
        <v>58</v>
      </c>
      <c r="D59" s="38">
        <f t="shared" si="4"/>
        <v>21221</v>
      </c>
      <c r="E59" s="26">
        <v>212.21</v>
      </c>
      <c r="G59" s="17"/>
    </row>
    <row r="60" spans="1:7" ht="30" x14ac:dyDescent="0.2">
      <c r="A60" s="34" t="s">
        <v>122</v>
      </c>
      <c r="B60" s="42">
        <v>2E-3</v>
      </c>
      <c r="C60" s="38" t="s">
        <v>19</v>
      </c>
      <c r="D60" s="38">
        <f t="shared" si="4"/>
        <v>192805</v>
      </c>
      <c r="E60" s="26">
        <v>385.61</v>
      </c>
      <c r="G60" s="17"/>
    </row>
    <row r="61" spans="1:7" ht="30" x14ac:dyDescent="0.2">
      <c r="A61" s="34" t="s">
        <v>98</v>
      </c>
      <c r="B61" s="38">
        <v>0.05</v>
      </c>
      <c r="C61" s="38" t="s">
        <v>18</v>
      </c>
      <c r="D61" s="38">
        <f t="shared" si="4"/>
        <v>41102.6</v>
      </c>
      <c r="E61" s="26">
        <v>2055.13</v>
      </c>
      <c r="G61" s="17"/>
    </row>
    <row r="62" spans="1:7" ht="14.25" x14ac:dyDescent="0.2">
      <c r="A62" s="35" t="s">
        <v>46</v>
      </c>
      <c r="B62" s="39"/>
      <c r="C62" s="39"/>
      <c r="D62" s="39"/>
      <c r="E62" s="36"/>
      <c r="G62" s="17"/>
    </row>
    <row r="63" spans="1:7" ht="15" x14ac:dyDescent="0.2">
      <c r="A63" s="34" t="s">
        <v>79</v>
      </c>
      <c r="B63" s="38" t="s">
        <v>24</v>
      </c>
      <c r="C63" s="38" t="s">
        <v>11</v>
      </c>
      <c r="D63" s="38">
        <f t="shared" ref="D63:D64" si="5">E63</f>
        <v>4545.49</v>
      </c>
      <c r="E63" s="26">
        <v>4545.49</v>
      </c>
      <c r="G63" s="17"/>
    </row>
    <row r="64" spans="1:7" ht="15" x14ac:dyDescent="0.2">
      <c r="A64" s="34" t="s">
        <v>80</v>
      </c>
      <c r="B64" s="38" t="s">
        <v>24</v>
      </c>
      <c r="C64" s="38" t="s">
        <v>11</v>
      </c>
      <c r="D64" s="38">
        <f t="shared" si="5"/>
        <v>4678.58</v>
      </c>
      <c r="E64" s="26">
        <v>4678.58</v>
      </c>
      <c r="G64" s="17"/>
    </row>
    <row r="65" spans="1:7" ht="14.25" x14ac:dyDescent="0.2">
      <c r="A65" s="35" t="s">
        <v>123</v>
      </c>
      <c r="B65" s="39"/>
      <c r="C65" s="39"/>
      <c r="D65" s="39"/>
      <c r="E65" s="36"/>
      <c r="G65" s="17"/>
    </row>
    <row r="66" spans="1:7" ht="15" x14ac:dyDescent="0.2">
      <c r="A66" s="34" t="s">
        <v>124</v>
      </c>
      <c r="B66" s="38" t="s">
        <v>95</v>
      </c>
      <c r="C66" s="38" t="s">
        <v>12</v>
      </c>
      <c r="D66" s="38">
        <f>E66</f>
        <v>12074.4</v>
      </c>
      <c r="E66" s="26">
        <v>12074.4</v>
      </c>
      <c r="G66" s="17"/>
    </row>
    <row r="67" spans="1:7" ht="14.25" x14ac:dyDescent="0.2">
      <c r="A67" s="35" t="s">
        <v>9</v>
      </c>
      <c r="B67" s="39"/>
      <c r="C67" s="39"/>
      <c r="D67" s="39"/>
      <c r="E67" s="36"/>
      <c r="G67" s="17"/>
    </row>
    <row r="68" spans="1:7" ht="15" x14ac:dyDescent="0.2">
      <c r="A68" s="34" t="s">
        <v>81</v>
      </c>
      <c r="B68" s="38" t="s">
        <v>95</v>
      </c>
      <c r="C68" s="38" t="s">
        <v>12</v>
      </c>
      <c r="D68" s="38">
        <f>E68</f>
        <v>36161.279999999999</v>
      </c>
      <c r="E68" s="26">
        <v>36161.279999999999</v>
      </c>
      <c r="G68" s="17"/>
    </row>
    <row r="69" spans="1:7" ht="14.25" x14ac:dyDescent="0.2">
      <c r="A69" s="35" t="s">
        <v>125</v>
      </c>
      <c r="B69" s="39"/>
      <c r="C69" s="39"/>
      <c r="D69" s="39"/>
      <c r="E69" s="36"/>
      <c r="G69" s="17"/>
    </row>
    <row r="70" spans="1:7" ht="15" x14ac:dyDescent="0.2">
      <c r="A70" s="34" t="s">
        <v>126</v>
      </c>
      <c r="B70" s="38">
        <v>166.2</v>
      </c>
      <c r="C70" s="38" t="s">
        <v>12</v>
      </c>
      <c r="D70" s="38">
        <f>E70/B70</f>
        <v>7.0500000000000007</v>
      </c>
      <c r="E70" s="26">
        <v>1171.71</v>
      </c>
      <c r="G70" s="17"/>
    </row>
    <row r="71" spans="1:7" ht="14.25" x14ac:dyDescent="0.2">
      <c r="A71" s="35" t="s">
        <v>10</v>
      </c>
      <c r="B71" s="39"/>
      <c r="C71" s="39"/>
      <c r="D71" s="39"/>
      <c r="E71" s="36"/>
      <c r="G71" s="17"/>
    </row>
    <row r="72" spans="1:7" ht="15" x14ac:dyDescent="0.2">
      <c r="A72" s="34" t="s">
        <v>82</v>
      </c>
      <c r="B72" s="38" t="s">
        <v>23</v>
      </c>
      <c r="C72" s="38" t="s">
        <v>11</v>
      </c>
      <c r="D72" s="38">
        <f>E72</f>
        <v>15879.44</v>
      </c>
      <c r="E72" s="26">
        <v>15879.44</v>
      </c>
      <c r="G72" s="17"/>
    </row>
    <row r="73" spans="1:7" ht="14.25" x14ac:dyDescent="0.2">
      <c r="A73" s="22" t="s">
        <v>26</v>
      </c>
      <c r="B73" s="23"/>
      <c r="C73" s="22"/>
      <c r="D73" s="23"/>
      <c r="E73" s="24">
        <f>SUM(E7:E72)</f>
        <v>184983.66000000003</v>
      </c>
    </row>
    <row r="75" spans="1:7" ht="15" x14ac:dyDescent="0.2">
      <c r="A75" s="175" t="s">
        <v>32</v>
      </c>
      <c r="B75" s="175"/>
      <c r="C75" s="175"/>
      <c r="D75" s="175"/>
      <c r="E75" s="175"/>
    </row>
    <row r="76" spans="1:7" ht="15" x14ac:dyDescent="0.2">
      <c r="A76" s="175" t="s">
        <v>127</v>
      </c>
      <c r="B76" s="175"/>
      <c r="C76" s="175"/>
      <c r="D76" s="175"/>
      <c r="E76" s="175"/>
    </row>
    <row r="77" spans="1:7" ht="15" x14ac:dyDescent="0.2">
      <c r="A77" s="175" t="s">
        <v>33</v>
      </c>
      <c r="B77" s="175"/>
      <c r="C77" s="175"/>
      <c r="D77" s="175"/>
      <c r="E77" s="175"/>
    </row>
    <row r="78" spans="1:7" ht="15" x14ac:dyDescent="0.2">
      <c r="A78" s="175" t="s">
        <v>34</v>
      </c>
      <c r="B78" s="175"/>
      <c r="C78" s="175"/>
      <c r="D78" s="175"/>
      <c r="E78" s="175"/>
    </row>
    <row r="79" spans="1:7" ht="15" customHeight="1" x14ac:dyDescent="0.2">
      <c r="A79" s="178" t="s">
        <v>83</v>
      </c>
      <c r="B79" s="178"/>
      <c r="C79" s="178"/>
      <c r="D79" s="178"/>
      <c r="E79" s="178"/>
    </row>
    <row r="80" spans="1:7" ht="15" x14ac:dyDescent="0.2">
      <c r="A80" s="178" t="s">
        <v>84</v>
      </c>
      <c r="B80" s="178"/>
      <c r="C80" s="178"/>
      <c r="D80" s="178"/>
      <c r="E80" s="178"/>
    </row>
    <row r="81" spans="1:5" ht="15" x14ac:dyDescent="0.2">
      <c r="A81" s="32"/>
      <c r="B81" s="32"/>
      <c r="C81" s="32"/>
      <c r="D81" s="32"/>
      <c r="E81" s="32"/>
    </row>
    <row r="82" spans="1:5" ht="15" x14ac:dyDescent="0.25">
      <c r="A82" s="5" t="s">
        <v>27</v>
      </c>
      <c r="B82" s="2"/>
      <c r="C82" s="2"/>
      <c r="D82" s="2"/>
      <c r="E82" s="2"/>
    </row>
    <row r="83" spans="1:5" ht="15" x14ac:dyDescent="0.25">
      <c r="A83" s="5"/>
      <c r="B83" s="2"/>
      <c r="C83" s="2"/>
      <c r="D83" s="2"/>
      <c r="E83" s="2"/>
    </row>
    <row r="84" spans="1:5" ht="15" x14ac:dyDescent="0.2">
      <c r="A84" s="179" t="s">
        <v>53</v>
      </c>
      <c r="B84" s="179"/>
      <c r="C84" s="177" t="s">
        <v>31</v>
      </c>
      <c r="D84" s="177"/>
      <c r="E84" s="4"/>
    </row>
    <row r="85" spans="1:5" ht="15" x14ac:dyDescent="0.25">
      <c r="A85" s="177" t="s">
        <v>54</v>
      </c>
      <c r="B85" s="177"/>
      <c r="C85" s="176" t="s">
        <v>28</v>
      </c>
      <c r="D85" s="176"/>
      <c r="E85" s="2"/>
    </row>
    <row r="86" spans="1:5" ht="15" x14ac:dyDescent="0.25">
      <c r="A86" s="5"/>
      <c r="B86" s="2"/>
      <c r="C86" s="2"/>
      <c r="D86" s="2"/>
      <c r="E86" s="2"/>
    </row>
    <row r="87" spans="1:5" ht="15" x14ac:dyDescent="0.25">
      <c r="A87" s="179" t="s">
        <v>30</v>
      </c>
      <c r="B87" s="179"/>
      <c r="C87" s="177" t="s">
        <v>31</v>
      </c>
      <c r="D87" s="177"/>
      <c r="E87" s="2"/>
    </row>
    <row r="88" spans="1:5" ht="15" x14ac:dyDescent="0.25">
      <c r="A88" s="12" t="s">
        <v>29</v>
      </c>
      <c r="B88" s="4"/>
      <c r="C88" s="176" t="s">
        <v>28</v>
      </c>
      <c r="D88" s="176"/>
      <c r="E88" s="2"/>
    </row>
    <row r="89" spans="1:5" ht="15" x14ac:dyDescent="0.25">
      <c r="A89" s="2"/>
      <c r="B89" s="2"/>
      <c r="C89" s="2"/>
      <c r="D89" s="2"/>
      <c r="E89" s="2"/>
    </row>
  </sheetData>
  <mergeCells count="16">
    <mergeCell ref="A2:E2"/>
    <mergeCell ref="A1:E1"/>
    <mergeCell ref="D3:E3"/>
    <mergeCell ref="A75:E75"/>
    <mergeCell ref="C88:D88"/>
    <mergeCell ref="C85:D85"/>
    <mergeCell ref="C84:D84"/>
    <mergeCell ref="C87:D87"/>
    <mergeCell ref="A76:E76"/>
    <mergeCell ref="A77:E77"/>
    <mergeCell ref="A78:E78"/>
    <mergeCell ref="A80:E80"/>
    <mergeCell ref="A85:B85"/>
    <mergeCell ref="A79:E79"/>
    <mergeCell ref="A84:B84"/>
    <mergeCell ref="A87:B8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zoomScale="90" zoomScaleSheetLayoutView="90" workbookViewId="0">
      <selection activeCell="E25" sqref="E25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80" t="s">
        <v>130</v>
      </c>
      <c r="B1" s="180"/>
      <c r="C1" s="180"/>
      <c r="D1" s="180"/>
    </row>
    <row r="2" spans="1:4" x14ac:dyDescent="0.25">
      <c r="A2" s="6"/>
      <c r="B2" s="6"/>
      <c r="C2" s="6"/>
      <c r="D2" s="6"/>
    </row>
    <row r="3" spans="1:4" x14ac:dyDescent="0.25">
      <c r="A3" s="7" t="s">
        <v>52</v>
      </c>
      <c r="B3" s="8"/>
      <c r="C3" s="185"/>
      <c r="D3" s="185"/>
    </row>
    <row r="4" spans="1:4" x14ac:dyDescent="0.25">
      <c r="A4" s="7"/>
      <c r="B4" s="8"/>
      <c r="C4" s="11"/>
      <c r="D4" s="11"/>
    </row>
    <row r="5" spans="1:4" x14ac:dyDescent="0.25">
      <c r="A5" s="27" t="s">
        <v>35</v>
      </c>
      <c r="B5" s="27" t="s">
        <v>36</v>
      </c>
      <c r="C5" s="28" t="s">
        <v>37</v>
      </c>
      <c r="D5" s="28" t="s">
        <v>38</v>
      </c>
    </row>
    <row r="6" spans="1:4" x14ac:dyDescent="0.25">
      <c r="A6" s="40" t="s">
        <v>56</v>
      </c>
      <c r="B6" s="31"/>
      <c r="C6" s="41"/>
      <c r="D6" s="41">
        <v>189320.23</v>
      </c>
    </row>
    <row r="7" spans="1:4" x14ac:dyDescent="0.25">
      <c r="A7" s="18" t="s">
        <v>51</v>
      </c>
      <c r="B7" s="29" t="s">
        <v>22</v>
      </c>
      <c r="C7" s="29">
        <v>132308.04</v>
      </c>
      <c r="D7" s="29">
        <v>125109.73</v>
      </c>
    </row>
    <row r="8" spans="1:4" x14ac:dyDescent="0.25">
      <c r="A8" s="18" t="s">
        <v>55</v>
      </c>
      <c r="B8" s="29" t="s">
        <v>22</v>
      </c>
      <c r="C8" s="29">
        <v>24753.599999999999</v>
      </c>
      <c r="D8" s="29">
        <v>23875.84</v>
      </c>
    </row>
    <row r="9" spans="1:4" x14ac:dyDescent="0.25">
      <c r="A9" s="18" t="s">
        <v>85</v>
      </c>
      <c r="B9" s="29" t="s">
        <v>22</v>
      </c>
      <c r="C9" s="29">
        <v>1732.8</v>
      </c>
      <c r="D9" s="29">
        <v>3942.5</v>
      </c>
    </row>
    <row r="10" spans="1:4" x14ac:dyDescent="0.25">
      <c r="A10" s="18" t="s">
        <v>8</v>
      </c>
      <c r="B10" s="29">
        <f>Акт!E7</f>
        <v>1609.92</v>
      </c>
      <c r="C10" s="29" t="s">
        <v>22</v>
      </c>
      <c r="D10" s="29" t="s">
        <v>22</v>
      </c>
    </row>
    <row r="11" spans="1:4" x14ac:dyDescent="0.25">
      <c r="A11" s="18" t="s">
        <v>39</v>
      </c>
      <c r="B11" s="29">
        <f>SUM(Акт!E9:E14)</f>
        <v>28613.200000000001</v>
      </c>
      <c r="C11" s="29" t="s">
        <v>22</v>
      </c>
      <c r="D11" s="29" t="s">
        <v>22</v>
      </c>
    </row>
    <row r="12" spans="1:4" x14ac:dyDescent="0.25">
      <c r="A12" s="18" t="s">
        <v>57</v>
      </c>
      <c r="B12" s="29">
        <f>Акт!E16</f>
        <v>24768</v>
      </c>
      <c r="C12" s="29" t="s">
        <v>22</v>
      </c>
      <c r="D12" s="29" t="s">
        <v>22</v>
      </c>
    </row>
    <row r="13" spans="1:4" ht="25.5" x14ac:dyDescent="0.25">
      <c r="A13" s="18" t="s">
        <v>40</v>
      </c>
      <c r="B13" s="29">
        <f>SUM(Акт!E18:E19)</f>
        <v>3999.57</v>
      </c>
      <c r="C13" s="29" t="s">
        <v>22</v>
      </c>
      <c r="D13" s="29" t="s">
        <v>22</v>
      </c>
    </row>
    <row r="14" spans="1:4" x14ac:dyDescent="0.25">
      <c r="A14" s="18" t="s">
        <v>41</v>
      </c>
      <c r="B14" s="29">
        <f>SUM(Акт!E21:E39)</f>
        <v>23857.360000000001</v>
      </c>
      <c r="C14" s="29" t="s">
        <v>22</v>
      </c>
      <c r="D14" s="29" t="s">
        <v>22</v>
      </c>
    </row>
    <row r="15" spans="1:4" x14ac:dyDescent="0.25">
      <c r="A15" s="18" t="s">
        <v>42</v>
      </c>
      <c r="B15" s="29">
        <f>SUM(Акт!E41:E45)</f>
        <v>10982.77</v>
      </c>
      <c r="C15" s="29" t="s">
        <v>22</v>
      </c>
      <c r="D15" s="29" t="s">
        <v>22</v>
      </c>
    </row>
    <row r="16" spans="1:4" ht="25.5" x14ac:dyDescent="0.25">
      <c r="A16" s="18" t="s">
        <v>43</v>
      </c>
      <c r="B16" s="29">
        <f>Акт!E47</f>
        <v>2000</v>
      </c>
      <c r="C16" s="29" t="s">
        <v>22</v>
      </c>
      <c r="D16" s="29" t="s">
        <v>22</v>
      </c>
    </row>
    <row r="17" spans="1:5" x14ac:dyDescent="0.25">
      <c r="A17" s="18" t="s">
        <v>44</v>
      </c>
      <c r="B17" s="29">
        <f>SUM(Акт!E49:E52)</f>
        <v>8326.6200000000008</v>
      </c>
      <c r="C17" s="29" t="s">
        <v>22</v>
      </c>
      <c r="D17" s="29" t="s">
        <v>22</v>
      </c>
    </row>
    <row r="18" spans="1:5" x14ac:dyDescent="0.25">
      <c r="A18" s="18" t="s">
        <v>45</v>
      </c>
      <c r="B18" s="29">
        <f>SUM(Акт!E54:E61)</f>
        <v>6315.3200000000006</v>
      </c>
      <c r="C18" s="29" t="s">
        <v>22</v>
      </c>
      <c r="D18" s="29" t="s">
        <v>22</v>
      </c>
    </row>
    <row r="19" spans="1:5" x14ac:dyDescent="0.25">
      <c r="A19" s="18" t="s">
        <v>46</v>
      </c>
      <c r="B19" s="29">
        <f>SUM(Акт!E63:E64)</f>
        <v>9224.07</v>
      </c>
      <c r="C19" s="29" t="s">
        <v>22</v>
      </c>
      <c r="D19" s="29" t="s">
        <v>22</v>
      </c>
    </row>
    <row r="20" spans="1:5" x14ac:dyDescent="0.25">
      <c r="A20" s="18" t="s">
        <v>123</v>
      </c>
      <c r="B20" s="29">
        <f>Акт!E66</f>
        <v>12074.4</v>
      </c>
      <c r="C20" s="29" t="s">
        <v>22</v>
      </c>
      <c r="D20" s="29" t="s">
        <v>22</v>
      </c>
    </row>
    <row r="21" spans="1:5" x14ac:dyDescent="0.25">
      <c r="A21" s="18" t="s">
        <v>9</v>
      </c>
      <c r="B21" s="29">
        <f>Акт!E68</f>
        <v>36161.279999999999</v>
      </c>
      <c r="C21" s="29" t="s">
        <v>22</v>
      </c>
      <c r="D21" s="29" t="s">
        <v>22</v>
      </c>
    </row>
    <row r="22" spans="1:5" x14ac:dyDescent="0.25">
      <c r="A22" s="18" t="s">
        <v>125</v>
      </c>
      <c r="B22" s="29">
        <f>Акт!E70</f>
        <v>1171.71</v>
      </c>
      <c r="C22" s="29" t="s">
        <v>22</v>
      </c>
      <c r="D22" s="29" t="s">
        <v>22</v>
      </c>
    </row>
    <row r="23" spans="1:5" x14ac:dyDescent="0.25">
      <c r="A23" s="18" t="s">
        <v>10</v>
      </c>
      <c r="B23" s="29">
        <f>Акт!E72</f>
        <v>15879.44</v>
      </c>
      <c r="C23" s="29" t="s">
        <v>22</v>
      </c>
      <c r="D23" s="29" t="s">
        <v>22</v>
      </c>
    </row>
    <row r="24" spans="1:5" x14ac:dyDescent="0.25">
      <c r="A24" s="30" t="s">
        <v>26</v>
      </c>
      <c r="B24" s="31">
        <f t="shared" ref="B24:C24" si="0">SUM(B7:B23)</f>
        <v>184983.66</v>
      </c>
      <c r="C24" s="31">
        <f t="shared" si="0"/>
        <v>158794.44</v>
      </c>
      <c r="D24" s="31">
        <f>SUM(D7:D23)</f>
        <v>152928.07</v>
      </c>
    </row>
    <row r="25" spans="1:5" s="10" customFormat="1" ht="24.75" customHeight="1" x14ac:dyDescent="0.25">
      <c r="A25" s="181" t="s">
        <v>128</v>
      </c>
      <c r="B25" s="182"/>
      <c r="C25" s="182"/>
      <c r="D25" s="183"/>
      <c r="E25" s="43">
        <f>D24-D6-B24</f>
        <v>-221375.82</v>
      </c>
    </row>
    <row r="26" spans="1:5" s="10" customFormat="1" ht="24.75" customHeight="1" x14ac:dyDescent="0.25">
      <c r="A26" s="184" t="s">
        <v>129</v>
      </c>
      <c r="B26" s="184"/>
      <c r="C26" s="184"/>
      <c r="D26" s="184"/>
    </row>
    <row r="27" spans="1:5" s="10" customFormat="1" ht="24.75" customHeight="1" x14ac:dyDescent="0.25">
      <c r="A27" s="2"/>
      <c r="B27" s="2"/>
      <c r="C27" s="2"/>
      <c r="D27" s="2"/>
    </row>
    <row r="28" spans="1:5" x14ac:dyDescent="0.25">
      <c r="A28" s="9" t="s">
        <v>49</v>
      </c>
      <c r="B28" s="8"/>
      <c r="C28" s="8"/>
      <c r="D28" s="6"/>
    </row>
    <row r="29" spans="1:5" ht="22.5" customHeight="1" x14ac:dyDescent="0.25">
      <c r="A29" s="8" t="s">
        <v>50</v>
      </c>
      <c r="B29" s="8"/>
      <c r="C29" s="8"/>
      <c r="D29" s="6"/>
    </row>
    <row r="30" spans="1:5" ht="22.5" customHeight="1" x14ac:dyDescent="0.25">
      <c r="A30" s="9" t="s">
        <v>47</v>
      </c>
      <c r="B30" s="8"/>
      <c r="C30" s="8"/>
      <c r="D30" s="6"/>
    </row>
    <row r="31" spans="1:5" ht="22.5" customHeight="1" x14ac:dyDescent="0.25">
      <c r="A31" s="9" t="s">
        <v>48</v>
      </c>
      <c r="B31" s="8"/>
      <c r="C31" s="8"/>
      <c r="D31" s="6"/>
    </row>
    <row r="32" spans="1:5" ht="22.5" customHeight="1" x14ac:dyDescent="0.25">
      <c r="A32" s="1"/>
      <c r="B32" s="1"/>
      <c r="C32" s="1"/>
    </row>
  </sheetData>
  <mergeCells count="4">
    <mergeCell ref="A1:D1"/>
    <mergeCell ref="A25:D25"/>
    <mergeCell ref="A26:D26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view="pageBreakPreview" topLeftCell="A3" zoomScale="60" workbookViewId="0">
      <selection activeCell="F26" sqref="F26:F27"/>
    </sheetView>
  </sheetViews>
  <sheetFormatPr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203" t="s">
        <v>157</v>
      </c>
      <c r="B1" s="203"/>
      <c r="C1" s="203"/>
      <c r="D1" s="203"/>
      <c r="E1" s="203"/>
      <c r="F1" s="203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131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204" t="s">
        <v>132</v>
      </c>
      <c r="B5" s="204"/>
      <c r="C5" s="204"/>
      <c r="D5" s="204"/>
      <c r="E5" s="204"/>
      <c r="F5" s="204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4" t="s">
        <v>133</v>
      </c>
      <c r="B6" s="104">
        <v>3</v>
      </c>
      <c r="C6" s="104" t="s">
        <v>134</v>
      </c>
      <c r="D6" s="105">
        <v>1032</v>
      </c>
      <c r="E6" s="104" t="s">
        <v>135</v>
      </c>
      <c r="F6" s="106">
        <v>643.4</v>
      </c>
      <c r="G6" s="52"/>
      <c r="H6" s="54"/>
      <c r="I6" s="55"/>
      <c r="J6" s="56"/>
      <c r="K6" s="57"/>
      <c r="L6" s="58"/>
      <c r="M6" s="58"/>
      <c r="N6" s="58"/>
      <c r="O6" s="58"/>
      <c r="P6" s="59"/>
      <c r="Q6" s="205"/>
      <c r="R6" s="206"/>
      <c r="S6" s="60"/>
    </row>
    <row r="7" spans="1:19" s="63" customFormat="1" ht="32.25" customHeight="1" x14ac:dyDescent="0.25">
      <c r="A7" s="104" t="s">
        <v>136</v>
      </c>
      <c r="B7" s="104">
        <v>2</v>
      </c>
      <c r="C7" s="104" t="s">
        <v>137</v>
      </c>
      <c r="D7" s="105">
        <v>0</v>
      </c>
      <c r="E7" s="104" t="s">
        <v>138</v>
      </c>
      <c r="F7" s="106">
        <v>415.1</v>
      </c>
      <c r="G7" s="52"/>
      <c r="H7" s="54"/>
      <c r="I7" s="55"/>
      <c r="J7" s="56"/>
      <c r="K7" s="57"/>
      <c r="L7" s="58"/>
      <c r="M7" s="58"/>
      <c r="N7" s="58"/>
      <c r="O7" s="58"/>
      <c r="P7" s="59"/>
      <c r="Q7" s="205"/>
      <c r="R7" s="207"/>
      <c r="S7" s="62"/>
    </row>
    <row r="8" spans="1:19" s="63" customFormat="1" ht="33.75" customHeight="1" x14ac:dyDescent="0.25">
      <c r="A8" s="104" t="s">
        <v>139</v>
      </c>
      <c r="B8" s="104">
        <v>18</v>
      </c>
      <c r="C8" s="104" t="s">
        <v>140</v>
      </c>
      <c r="D8" s="106">
        <v>108.2</v>
      </c>
      <c r="E8" s="104" t="s">
        <v>141</v>
      </c>
      <c r="F8" s="106">
        <v>166.2</v>
      </c>
      <c r="G8" s="52"/>
      <c r="H8" s="54"/>
      <c r="I8" s="55"/>
      <c r="J8" s="56"/>
      <c r="K8" s="57"/>
      <c r="L8" s="58"/>
      <c r="M8" s="58"/>
      <c r="N8" s="58"/>
      <c r="O8" s="58"/>
      <c r="P8" s="59"/>
      <c r="Q8" s="205"/>
      <c r="R8" s="206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57"/>
      <c r="L9" s="58"/>
      <c r="M9" s="58"/>
      <c r="N9" s="58"/>
      <c r="O9" s="58"/>
      <c r="P9" s="52"/>
      <c r="Q9" s="57"/>
      <c r="R9" s="66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68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200" t="s">
        <v>142</v>
      </c>
      <c r="B11" s="201"/>
      <c r="C11" s="201"/>
      <c r="D11" s="201"/>
      <c r="E11" s="202"/>
      <c r="F11" s="70" t="s">
        <v>143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8" customFormat="1" ht="30" customHeight="1" x14ac:dyDescent="0.25">
      <c r="A12" s="186" t="s">
        <v>158</v>
      </c>
      <c r="B12" s="187"/>
      <c r="C12" s="187"/>
      <c r="D12" s="187"/>
      <c r="E12" s="188"/>
      <c r="F12" s="96">
        <v>133262.54</v>
      </c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</row>
    <row r="13" spans="1:19" s="98" customFormat="1" ht="30" customHeight="1" x14ac:dyDescent="0.25">
      <c r="A13" s="186" t="s">
        <v>159</v>
      </c>
      <c r="B13" s="187"/>
      <c r="C13" s="187"/>
      <c r="D13" s="187"/>
      <c r="E13" s="188"/>
      <c r="F13" s="96">
        <v>5837.32</v>
      </c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</row>
    <row r="14" spans="1:19" s="98" customFormat="1" ht="30" customHeight="1" x14ac:dyDescent="0.25">
      <c r="A14" s="193" t="s">
        <v>144</v>
      </c>
      <c r="B14" s="194"/>
      <c r="C14" s="194"/>
      <c r="D14" s="194"/>
      <c r="E14" s="195"/>
      <c r="F14" s="99">
        <f>-227101.42+F12+F13</f>
        <v>-88001.56</v>
      </c>
      <c r="G14" s="100"/>
    </row>
    <row r="15" spans="1:19" s="98" customFormat="1" ht="30" customHeight="1" x14ac:dyDescent="0.25">
      <c r="A15" s="193" t="s">
        <v>145</v>
      </c>
      <c r="B15" s="194"/>
      <c r="C15" s="194"/>
      <c r="D15" s="194"/>
      <c r="E15" s="195"/>
      <c r="F15" s="99">
        <v>35612.800000000003</v>
      </c>
    </row>
    <row r="16" spans="1:19" s="98" customFormat="1" ht="30" customHeight="1" x14ac:dyDescent="0.25">
      <c r="A16" s="193" t="s">
        <v>146</v>
      </c>
      <c r="B16" s="194"/>
      <c r="C16" s="194"/>
      <c r="D16" s="194"/>
      <c r="E16" s="195"/>
      <c r="F16" s="101">
        <f>SUM(F17:F19)</f>
        <v>173376</v>
      </c>
    </row>
    <row r="17" spans="1:19" s="69" customFormat="1" ht="28.5" customHeight="1" x14ac:dyDescent="0.25">
      <c r="A17" s="196" t="s">
        <v>147</v>
      </c>
      <c r="B17" s="197"/>
      <c r="C17" s="197"/>
      <c r="D17" s="197"/>
      <c r="E17" s="198"/>
      <c r="F17" s="95">
        <v>173376</v>
      </c>
    </row>
    <row r="18" spans="1:19" s="69" customFormat="1" ht="24.75" hidden="1" customHeight="1" x14ac:dyDescent="0.25">
      <c r="A18" s="196" t="s">
        <v>148</v>
      </c>
      <c r="B18" s="197"/>
      <c r="C18" s="197"/>
      <c r="D18" s="197"/>
      <c r="E18" s="198"/>
      <c r="F18" s="95"/>
    </row>
    <row r="19" spans="1:19" s="69" customFormat="1" ht="30" hidden="1" customHeight="1" x14ac:dyDescent="0.25">
      <c r="A19" s="196" t="s">
        <v>149</v>
      </c>
      <c r="B19" s="197"/>
      <c r="C19" s="197"/>
      <c r="D19" s="197"/>
      <c r="E19" s="198"/>
      <c r="F19" s="95"/>
    </row>
    <row r="20" spans="1:19" s="102" customFormat="1" ht="30" customHeight="1" x14ac:dyDescent="0.25">
      <c r="A20" s="189" t="s">
        <v>150</v>
      </c>
      <c r="B20" s="190"/>
      <c r="C20" s="190"/>
      <c r="D20" s="190"/>
      <c r="E20" s="191"/>
      <c r="F20" s="101">
        <f>SUM(F21:F23)</f>
        <v>205869.73</v>
      </c>
    </row>
    <row r="21" spans="1:19" s="69" customFormat="1" ht="29.25" customHeight="1" x14ac:dyDescent="0.25">
      <c r="A21" s="196" t="s">
        <v>147</v>
      </c>
      <c r="B21" s="197"/>
      <c r="C21" s="197"/>
      <c r="D21" s="197"/>
      <c r="E21" s="198"/>
      <c r="F21" s="95">
        <v>205869.73</v>
      </c>
    </row>
    <row r="22" spans="1:19" s="69" customFormat="1" ht="30" hidden="1" customHeight="1" x14ac:dyDescent="0.25">
      <c r="A22" s="196" t="s">
        <v>148</v>
      </c>
      <c r="B22" s="197"/>
      <c r="C22" s="197"/>
      <c r="D22" s="197"/>
      <c r="E22" s="198"/>
      <c r="F22" s="95"/>
    </row>
    <row r="23" spans="1:19" s="72" customFormat="1" ht="30" hidden="1" customHeight="1" x14ac:dyDescent="0.2">
      <c r="A23" s="196" t="s">
        <v>149</v>
      </c>
      <c r="B23" s="197"/>
      <c r="C23" s="197"/>
      <c r="D23" s="197"/>
      <c r="E23" s="198"/>
      <c r="F23" s="95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</row>
    <row r="24" spans="1:19" s="103" customFormat="1" ht="30" customHeight="1" x14ac:dyDescent="0.25">
      <c r="A24" s="189" t="s">
        <v>151</v>
      </c>
      <c r="B24" s="190"/>
      <c r="C24" s="190"/>
      <c r="D24" s="190"/>
      <c r="E24" s="191"/>
      <c r="F24" s="101">
        <f>F14+F20</f>
        <v>117868.17000000001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3" customFormat="1" ht="30" customHeight="1" x14ac:dyDescent="0.25">
      <c r="A25" s="189" t="s">
        <v>152</v>
      </c>
      <c r="B25" s="190"/>
      <c r="C25" s="190"/>
      <c r="D25" s="190"/>
      <c r="E25" s="191"/>
      <c r="F25" s="101">
        <f>'Акт (2)'!E74</f>
        <v>154006.42399999997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103" customFormat="1" ht="30" customHeight="1" x14ac:dyDescent="0.25">
      <c r="A26" s="189" t="s">
        <v>153</v>
      </c>
      <c r="B26" s="190"/>
      <c r="C26" s="190"/>
      <c r="D26" s="190"/>
      <c r="E26" s="191"/>
      <c r="F26" s="101">
        <f>F24-F25</f>
        <v>-36138.253999999957</v>
      </c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</row>
    <row r="27" spans="1:19" s="103" customFormat="1" ht="30" customHeight="1" x14ac:dyDescent="0.25">
      <c r="A27" s="189" t="s">
        <v>154</v>
      </c>
      <c r="B27" s="190"/>
      <c r="C27" s="190"/>
      <c r="D27" s="190"/>
      <c r="E27" s="191"/>
      <c r="F27" s="99">
        <f>F15+F16-F20</f>
        <v>3119.0699999999779</v>
      </c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</row>
    <row r="28" spans="1:19" s="72" customFormat="1" ht="11.45" customHeight="1" x14ac:dyDescent="0.25">
      <c r="A28" s="73"/>
      <c r="B28" s="73"/>
      <c r="C28" s="73"/>
      <c r="D28" s="73"/>
      <c r="E28" s="73"/>
      <c r="F28" s="73"/>
    </row>
    <row r="29" spans="1:19" s="74" customFormat="1" ht="64.5" customHeight="1" x14ac:dyDescent="0.2">
      <c r="A29" s="192" t="s">
        <v>155</v>
      </c>
      <c r="B29" s="192"/>
      <c r="C29" s="192"/>
      <c r="D29" s="192"/>
    </row>
    <row r="30" spans="1:19" s="47" customFormat="1" ht="21.75" customHeight="1" x14ac:dyDescent="0.25">
      <c r="A30" s="199" t="s">
        <v>156</v>
      </c>
      <c r="B30" s="199"/>
      <c r="C30" s="199"/>
      <c r="D30" s="199"/>
    </row>
    <row r="31" spans="1:19" s="47" customFormat="1" ht="22.5" customHeight="1" x14ac:dyDescent="0.25">
      <c r="A31" s="192" t="s">
        <v>47</v>
      </c>
      <c r="B31" s="192"/>
      <c r="C31" s="192"/>
      <c r="D31" s="192"/>
    </row>
    <row r="32" spans="1:19" s="47" customFormat="1" ht="22.5" customHeight="1" x14ac:dyDescent="0.25">
      <c r="A32" s="192" t="s">
        <v>48</v>
      </c>
      <c r="B32" s="192"/>
      <c r="C32" s="192"/>
      <c r="D32" s="48"/>
    </row>
  </sheetData>
  <mergeCells count="26">
    <mergeCell ref="A11:E11"/>
    <mergeCell ref="A1:F1"/>
    <mergeCell ref="A5:F5"/>
    <mergeCell ref="Q6:R6"/>
    <mergeCell ref="Q7:R7"/>
    <mergeCell ref="Q8:R8"/>
    <mergeCell ref="A30:D30"/>
    <mergeCell ref="A31:D31"/>
    <mergeCell ref="A32:C32"/>
    <mergeCell ref="A20:E20"/>
    <mergeCell ref="A21:E21"/>
    <mergeCell ref="A22:E22"/>
    <mergeCell ref="A23:E23"/>
    <mergeCell ref="A24:E24"/>
    <mergeCell ref="A25:E25"/>
    <mergeCell ref="A12:E12"/>
    <mergeCell ref="A13:E13"/>
    <mergeCell ref="A26:E26"/>
    <mergeCell ref="A27:E27"/>
    <mergeCell ref="A29:D29"/>
    <mergeCell ref="A14:E14"/>
    <mergeCell ref="A15:E15"/>
    <mergeCell ref="A16:E16"/>
    <mergeCell ref="A17:E17"/>
    <mergeCell ref="A18:E18"/>
    <mergeCell ref="A19:E1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view="pageBreakPreview" topLeftCell="A55" zoomScaleSheetLayoutView="100" workbookViewId="0">
      <selection activeCell="A72" sqref="A72:XFD73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3" t="s">
        <v>203</v>
      </c>
      <c r="B1" s="173"/>
      <c r="C1" s="173"/>
      <c r="D1" s="173"/>
      <c r="E1" s="173"/>
      <c r="I1" s="3"/>
    </row>
    <row r="2" spans="1:9" ht="29.25" customHeight="1" x14ac:dyDescent="0.2">
      <c r="A2" s="172" t="s">
        <v>100</v>
      </c>
      <c r="B2" s="172"/>
      <c r="C2" s="172"/>
      <c r="D2" s="172"/>
      <c r="E2" s="172"/>
      <c r="I2" s="3"/>
    </row>
    <row r="3" spans="1:9" ht="14.25" x14ac:dyDescent="0.2">
      <c r="A3" s="19" t="s">
        <v>6</v>
      </c>
      <c r="B3" s="44"/>
      <c r="C3" s="44"/>
      <c r="D3" s="174" t="s">
        <v>204</v>
      </c>
      <c r="E3" s="174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90" customFormat="1" ht="14.25" x14ac:dyDescent="0.2">
      <c r="A6" s="88" t="s">
        <v>8</v>
      </c>
      <c r="B6" s="89"/>
      <c r="C6" s="89"/>
      <c r="D6" s="89"/>
      <c r="E6" s="89"/>
    </row>
    <row r="7" spans="1:9" s="76" customFormat="1" ht="15" x14ac:dyDescent="0.25">
      <c r="A7" s="77" t="s">
        <v>59</v>
      </c>
      <c r="B7" s="81" t="s">
        <v>23</v>
      </c>
      <c r="C7" s="81" t="s">
        <v>11</v>
      </c>
      <c r="D7" s="82">
        <f>E7</f>
        <v>1609.92</v>
      </c>
      <c r="E7" s="82">
        <v>1609.92</v>
      </c>
    </row>
    <row r="8" spans="1:9" s="90" customFormat="1" ht="14.25" x14ac:dyDescent="0.2">
      <c r="A8" s="88" t="s">
        <v>39</v>
      </c>
      <c r="B8" s="89"/>
      <c r="C8" s="89"/>
      <c r="D8" s="89"/>
      <c r="E8" s="89"/>
    </row>
    <row r="9" spans="1:9" s="76" customFormat="1" ht="30" x14ac:dyDescent="0.25">
      <c r="A9" s="77" t="s">
        <v>101</v>
      </c>
      <c r="B9" s="82">
        <v>0.87</v>
      </c>
      <c r="C9" s="81" t="s">
        <v>93</v>
      </c>
      <c r="D9" s="91">
        <f>E9/B9</f>
        <v>1540.5402298850574</v>
      </c>
      <c r="E9" s="82">
        <v>1340.27</v>
      </c>
    </row>
    <row r="10" spans="1:9" s="76" customFormat="1" ht="30" x14ac:dyDescent="0.25">
      <c r="A10" s="77" t="s">
        <v>160</v>
      </c>
      <c r="B10" s="82">
        <v>0.82</v>
      </c>
      <c r="C10" s="81" t="s">
        <v>161</v>
      </c>
      <c r="D10" s="91">
        <f t="shared" ref="D10:D64" si="0">E10/B10</f>
        <v>741.14634146341473</v>
      </c>
      <c r="E10" s="82">
        <v>607.74</v>
      </c>
    </row>
    <row r="11" spans="1:9" s="76" customFormat="1" ht="30" x14ac:dyDescent="0.25">
      <c r="A11" s="77" t="s">
        <v>162</v>
      </c>
      <c r="B11" s="83">
        <v>0.223</v>
      </c>
      <c r="C11" s="81" t="s">
        <v>19</v>
      </c>
      <c r="D11" s="91">
        <f t="shared" si="0"/>
        <v>4717.9372197309413</v>
      </c>
      <c r="E11" s="82">
        <v>1052.0999999999999</v>
      </c>
    </row>
    <row r="12" spans="1:9" s="76" customFormat="1" ht="15" x14ac:dyDescent="0.25">
      <c r="A12" s="77" t="s">
        <v>163</v>
      </c>
      <c r="B12" s="82">
        <v>0.82</v>
      </c>
      <c r="C12" s="81" t="s">
        <v>161</v>
      </c>
      <c r="D12" s="91">
        <f t="shared" si="0"/>
        <v>517.1219512195122</v>
      </c>
      <c r="E12" s="82">
        <v>424.04</v>
      </c>
    </row>
    <row r="13" spans="1:9" s="76" customFormat="1" ht="15" x14ac:dyDescent="0.25">
      <c r="A13" s="77" t="s">
        <v>164</v>
      </c>
      <c r="B13" s="82">
        <v>0.82</v>
      </c>
      <c r="C13" s="81" t="s">
        <v>161</v>
      </c>
      <c r="D13" s="91">
        <f t="shared" si="0"/>
        <v>1285.0487804878051</v>
      </c>
      <c r="E13" s="82">
        <v>1053.74</v>
      </c>
    </row>
    <row r="14" spans="1:9" s="90" customFormat="1" ht="28.5" x14ac:dyDescent="0.2">
      <c r="A14" s="88" t="s">
        <v>57</v>
      </c>
      <c r="B14" s="89"/>
      <c r="C14" s="89"/>
      <c r="D14" s="91"/>
      <c r="E14" s="89"/>
    </row>
    <row r="15" spans="1:9" s="76" customFormat="1" ht="30" x14ac:dyDescent="0.25">
      <c r="A15" s="77" t="s">
        <v>165</v>
      </c>
      <c r="B15" s="81" t="s">
        <v>23</v>
      </c>
      <c r="C15" s="81" t="s">
        <v>11</v>
      </c>
      <c r="D15" s="91">
        <f>E15</f>
        <v>24768</v>
      </c>
      <c r="E15" s="82">
        <v>24768</v>
      </c>
    </row>
    <row r="16" spans="1:9" s="90" customFormat="1" ht="15" x14ac:dyDescent="0.2">
      <c r="A16" s="88" t="s">
        <v>166</v>
      </c>
      <c r="B16" s="89"/>
      <c r="C16" s="89"/>
      <c r="D16" s="91"/>
      <c r="E16" s="89"/>
    </row>
    <row r="17" spans="1:5" s="76" customFormat="1" ht="15" x14ac:dyDescent="0.25">
      <c r="A17" s="77" t="s">
        <v>167</v>
      </c>
      <c r="B17" s="81" t="s">
        <v>198</v>
      </c>
      <c r="C17" s="81" t="s">
        <v>11</v>
      </c>
      <c r="D17" s="91">
        <f t="shared" ref="D17:D23" si="1">E17</f>
        <v>299.16000000000003</v>
      </c>
      <c r="E17" s="82">
        <v>299.16000000000003</v>
      </c>
    </row>
    <row r="18" spans="1:5" s="90" customFormat="1" ht="15" x14ac:dyDescent="0.2">
      <c r="A18" s="88" t="s">
        <v>168</v>
      </c>
      <c r="B18" s="89"/>
      <c r="C18" s="89"/>
      <c r="D18" s="91"/>
      <c r="E18" s="89"/>
    </row>
    <row r="19" spans="1:5" s="76" customFormat="1" ht="15" x14ac:dyDescent="0.25">
      <c r="A19" s="77" t="s">
        <v>169</v>
      </c>
      <c r="B19" s="81" t="s">
        <v>198</v>
      </c>
      <c r="C19" s="81" t="s">
        <v>11</v>
      </c>
      <c r="D19" s="91">
        <f t="shared" si="1"/>
        <v>4026.6</v>
      </c>
      <c r="E19" s="82">
        <v>4026.6</v>
      </c>
    </row>
    <row r="20" spans="1:5" s="90" customFormat="1" ht="15" x14ac:dyDescent="0.2">
      <c r="A20" s="88" t="s">
        <v>170</v>
      </c>
      <c r="B20" s="89"/>
      <c r="C20" s="89"/>
      <c r="D20" s="91"/>
      <c r="E20" s="89"/>
    </row>
    <row r="21" spans="1:5" s="76" customFormat="1" ht="15" x14ac:dyDescent="0.25">
      <c r="A21" s="77" t="s">
        <v>171</v>
      </c>
      <c r="B21" s="81" t="s">
        <v>198</v>
      </c>
      <c r="C21" s="81" t="s">
        <v>172</v>
      </c>
      <c r="D21" s="91">
        <f t="shared" si="1"/>
        <v>3265.99</v>
      </c>
      <c r="E21" s="82">
        <v>3265.99</v>
      </c>
    </row>
    <row r="22" spans="1:5" s="90" customFormat="1" ht="28.5" x14ac:dyDescent="0.2">
      <c r="A22" s="88" t="s">
        <v>40</v>
      </c>
      <c r="B22" s="89"/>
      <c r="C22" s="89"/>
      <c r="D22" s="91"/>
      <c r="E22" s="89"/>
    </row>
    <row r="23" spans="1:5" s="76" customFormat="1" ht="15" x14ac:dyDescent="0.25">
      <c r="A23" s="77" t="s">
        <v>173</v>
      </c>
      <c r="B23" s="81" t="s">
        <v>25</v>
      </c>
      <c r="C23" s="81" t="s">
        <v>11</v>
      </c>
      <c r="D23" s="91">
        <f t="shared" si="1"/>
        <v>2537.08</v>
      </c>
      <c r="E23" s="82">
        <v>2537.08</v>
      </c>
    </row>
    <row r="24" spans="1:5" s="90" customFormat="1" ht="15" x14ac:dyDescent="0.2">
      <c r="A24" s="88" t="s">
        <v>41</v>
      </c>
      <c r="B24" s="89"/>
      <c r="C24" s="89"/>
      <c r="D24" s="91"/>
      <c r="E24" s="89"/>
    </row>
    <row r="25" spans="1:5" s="76" customFormat="1" ht="15" x14ac:dyDescent="0.25">
      <c r="A25" s="77" t="s">
        <v>88</v>
      </c>
      <c r="B25" s="84">
        <v>1</v>
      </c>
      <c r="C25" s="81" t="s">
        <v>89</v>
      </c>
      <c r="D25" s="91">
        <f t="shared" si="0"/>
        <v>83.75</v>
      </c>
      <c r="E25" s="82">
        <v>83.75</v>
      </c>
    </row>
    <row r="26" spans="1:5" s="76" customFormat="1" ht="15" x14ac:dyDescent="0.25">
      <c r="A26" s="77" t="s">
        <v>63</v>
      </c>
      <c r="B26" s="84">
        <v>1</v>
      </c>
      <c r="C26" s="81" t="s">
        <v>14</v>
      </c>
      <c r="D26" s="91">
        <f t="shared" si="0"/>
        <v>839.52</v>
      </c>
      <c r="E26" s="82">
        <v>839.52</v>
      </c>
    </row>
    <row r="27" spans="1:5" s="76" customFormat="1" ht="15" x14ac:dyDescent="0.25">
      <c r="A27" s="77" t="s">
        <v>64</v>
      </c>
      <c r="B27" s="82">
        <v>7.0000000000000007E-2</v>
      </c>
      <c r="C27" s="81" t="s">
        <v>15</v>
      </c>
      <c r="D27" s="91">
        <f t="shared" si="0"/>
        <v>6095.4285714285706</v>
      </c>
      <c r="E27" s="82">
        <v>426.68</v>
      </c>
    </row>
    <row r="28" spans="1:5" s="76" customFormat="1" ht="30" x14ac:dyDescent="0.25">
      <c r="A28" s="77" t="s">
        <v>174</v>
      </c>
      <c r="B28" s="84">
        <v>1</v>
      </c>
      <c r="C28" s="81" t="s">
        <v>14</v>
      </c>
      <c r="D28" s="91">
        <f t="shared" si="0"/>
        <v>254.67</v>
      </c>
      <c r="E28" s="82">
        <v>254.67</v>
      </c>
    </row>
    <row r="29" spans="1:5" s="76" customFormat="1" ht="15" x14ac:dyDescent="0.25">
      <c r="A29" s="77" t="s">
        <v>66</v>
      </c>
      <c r="B29" s="82">
        <v>0.01</v>
      </c>
      <c r="C29" s="81" t="s">
        <v>17</v>
      </c>
      <c r="D29" s="91">
        <f t="shared" si="0"/>
        <v>24540</v>
      </c>
      <c r="E29" s="82">
        <v>245.4</v>
      </c>
    </row>
    <row r="30" spans="1:5" s="76" customFormat="1" ht="30" x14ac:dyDescent="0.25">
      <c r="A30" s="77" t="s">
        <v>67</v>
      </c>
      <c r="B30" s="83">
        <v>1.7050000000000001</v>
      </c>
      <c r="C30" s="81" t="s">
        <v>16</v>
      </c>
      <c r="D30" s="91">
        <f t="shared" si="0"/>
        <v>1679.5483870967741</v>
      </c>
      <c r="E30" s="82">
        <v>2863.63</v>
      </c>
    </row>
    <row r="31" spans="1:5" s="76" customFormat="1" ht="15" x14ac:dyDescent="0.25">
      <c r="A31" s="77" t="s">
        <v>68</v>
      </c>
      <c r="B31" s="82">
        <v>0.01</v>
      </c>
      <c r="C31" s="81" t="s">
        <v>18</v>
      </c>
      <c r="D31" s="91">
        <f t="shared" si="0"/>
        <v>25839.999999999996</v>
      </c>
      <c r="E31" s="82">
        <v>258.39999999999998</v>
      </c>
    </row>
    <row r="32" spans="1:5" s="76" customFormat="1" ht="30" x14ac:dyDescent="0.25">
      <c r="A32" s="77" t="s">
        <v>69</v>
      </c>
      <c r="B32" s="84">
        <v>1</v>
      </c>
      <c r="C32" s="81" t="s">
        <v>14</v>
      </c>
      <c r="D32" s="91">
        <f t="shared" si="0"/>
        <v>503.4</v>
      </c>
      <c r="E32" s="82">
        <v>503.4</v>
      </c>
    </row>
    <row r="33" spans="1:5" s="76" customFormat="1" ht="30" x14ac:dyDescent="0.25">
      <c r="A33" s="77" t="s">
        <v>71</v>
      </c>
      <c r="B33" s="84">
        <v>3</v>
      </c>
      <c r="C33" s="81" t="s">
        <v>20</v>
      </c>
      <c r="D33" s="91">
        <f t="shared" si="0"/>
        <v>217.75666666666666</v>
      </c>
      <c r="E33" s="82">
        <v>653.27</v>
      </c>
    </row>
    <row r="34" spans="1:5" s="76" customFormat="1" ht="15" x14ac:dyDescent="0.25">
      <c r="A34" s="77" t="s">
        <v>90</v>
      </c>
      <c r="B34" s="84">
        <v>1</v>
      </c>
      <c r="C34" s="81" t="s">
        <v>89</v>
      </c>
      <c r="D34" s="91">
        <f t="shared" si="0"/>
        <v>67.25</v>
      </c>
      <c r="E34" s="82">
        <v>67.25</v>
      </c>
    </row>
    <row r="35" spans="1:5" s="76" customFormat="1" ht="15" x14ac:dyDescent="0.25">
      <c r="A35" s="77" t="s">
        <v>72</v>
      </c>
      <c r="B35" s="84">
        <v>1</v>
      </c>
      <c r="C35" s="81" t="s">
        <v>13</v>
      </c>
      <c r="D35" s="91">
        <f t="shared" si="0"/>
        <v>3485.03</v>
      </c>
      <c r="E35" s="82">
        <v>3485.03</v>
      </c>
    </row>
    <row r="36" spans="1:5" s="76" customFormat="1" ht="15" x14ac:dyDescent="0.25">
      <c r="A36" s="77" t="s">
        <v>175</v>
      </c>
      <c r="B36" s="84">
        <v>1</v>
      </c>
      <c r="C36" s="81" t="s">
        <v>13</v>
      </c>
      <c r="D36" s="91">
        <f t="shared" si="0"/>
        <v>1254.21</v>
      </c>
      <c r="E36" s="82">
        <v>1254.21</v>
      </c>
    </row>
    <row r="37" spans="1:5" s="76" customFormat="1" ht="15" x14ac:dyDescent="0.25">
      <c r="A37" s="77" t="s">
        <v>176</v>
      </c>
      <c r="B37" s="84">
        <v>1</v>
      </c>
      <c r="C37" s="81" t="s">
        <v>13</v>
      </c>
      <c r="D37" s="91">
        <f t="shared" si="0"/>
        <v>184.24</v>
      </c>
      <c r="E37" s="82">
        <v>184.24</v>
      </c>
    </row>
    <row r="38" spans="1:5" s="76" customFormat="1" ht="30" x14ac:dyDescent="0.25">
      <c r="A38" s="77" t="s">
        <v>177</v>
      </c>
      <c r="B38" s="84">
        <v>1</v>
      </c>
      <c r="C38" s="81" t="s">
        <v>21</v>
      </c>
      <c r="D38" s="91">
        <f t="shared" si="0"/>
        <v>1194.72</v>
      </c>
      <c r="E38" s="82">
        <v>1194.72</v>
      </c>
    </row>
    <row r="39" spans="1:5" s="76" customFormat="1" ht="15" x14ac:dyDescent="0.25">
      <c r="A39" s="77" t="s">
        <v>178</v>
      </c>
      <c r="B39" s="84">
        <v>1</v>
      </c>
      <c r="C39" s="81" t="s">
        <v>111</v>
      </c>
      <c r="D39" s="91">
        <f t="shared" si="0"/>
        <v>245.4</v>
      </c>
      <c r="E39" s="82">
        <v>245.4</v>
      </c>
    </row>
    <row r="40" spans="1:5" s="76" customFormat="1" ht="15" x14ac:dyDescent="0.25">
      <c r="A40" s="77" t="s">
        <v>74</v>
      </c>
      <c r="B40" s="84">
        <v>29</v>
      </c>
      <c r="C40" s="81" t="s">
        <v>21</v>
      </c>
      <c r="D40" s="91">
        <f t="shared" si="0"/>
        <v>254.2993103448276</v>
      </c>
      <c r="E40" s="82">
        <v>7374.68</v>
      </c>
    </row>
    <row r="41" spans="1:5" s="90" customFormat="1" ht="15" x14ac:dyDescent="0.2">
      <c r="A41" s="88" t="s">
        <v>42</v>
      </c>
      <c r="B41" s="89"/>
      <c r="C41" s="89"/>
      <c r="D41" s="91"/>
      <c r="E41" s="89"/>
    </row>
    <row r="42" spans="1:5" s="76" customFormat="1" ht="15" x14ac:dyDescent="0.25">
      <c r="A42" s="77" t="s">
        <v>179</v>
      </c>
      <c r="B42" s="85">
        <v>0.1</v>
      </c>
      <c r="C42" s="81" t="s">
        <v>180</v>
      </c>
      <c r="D42" s="91">
        <f t="shared" si="0"/>
        <v>1888.8999999999999</v>
      </c>
      <c r="E42" s="82">
        <v>188.89</v>
      </c>
    </row>
    <row r="43" spans="1:5" s="76" customFormat="1" ht="30" x14ac:dyDescent="0.25">
      <c r="A43" s="77" t="s">
        <v>181</v>
      </c>
      <c r="B43" s="82">
        <v>0.27</v>
      </c>
      <c r="C43" s="81" t="s">
        <v>16</v>
      </c>
      <c r="D43" s="91">
        <f t="shared" si="0"/>
        <v>1698.5555555555554</v>
      </c>
      <c r="E43" s="82">
        <v>458.61</v>
      </c>
    </row>
    <row r="44" spans="1:5" s="76" customFormat="1" ht="30" x14ac:dyDescent="0.25">
      <c r="A44" s="77" t="s">
        <v>182</v>
      </c>
      <c r="B44" s="83">
        <v>0.68899999999999995</v>
      </c>
      <c r="C44" s="81" t="s">
        <v>16</v>
      </c>
      <c r="D44" s="91">
        <f t="shared" si="0"/>
        <v>1651.33526850508</v>
      </c>
      <c r="E44" s="82">
        <v>1137.77</v>
      </c>
    </row>
    <row r="45" spans="1:5" s="76" customFormat="1" ht="15" x14ac:dyDescent="0.25">
      <c r="A45" s="77" t="s">
        <v>183</v>
      </c>
      <c r="B45" s="84">
        <v>1</v>
      </c>
      <c r="C45" s="81" t="s">
        <v>172</v>
      </c>
      <c r="D45" s="91">
        <f t="shared" si="0"/>
        <v>195.31</v>
      </c>
      <c r="E45" s="82">
        <v>195.31</v>
      </c>
    </row>
    <row r="46" spans="1:5" s="76" customFormat="1" ht="30" x14ac:dyDescent="0.25">
      <c r="A46" s="77" t="s">
        <v>184</v>
      </c>
      <c r="B46" s="81" t="s">
        <v>22</v>
      </c>
      <c r="C46" s="81" t="s">
        <v>12</v>
      </c>
      <c r="D46" s="91">
        <f>E46</f>
        <v>1966.1</v>
      </c>
      <c r="E46" s="82">
        <v>1966.1</v>
      </c>
    </row>
    <row r="47" spans="1:5" s="76" customFormat="1" ht="30" x14ac:dyDescent="0.25">
      <c r="A47" s="77" t="s">
        <v>185</v>
      </c>
      <c r="B47" s="85">
        <v>0.2</v>
      </c>
      <c r="C47" s="81" t="s">
        <v>16</v>
      </c>
      <c r="D47" s="91">
        <f t="shared" si="0"/>
        <v>1764.1499999999999</v>
      </c>
      <c r="E47" s="82">
        <v>352.83</v>
      </c>
    </row>
    <row r="48" spans="1:5" s="76" customFormat="1" ht="15" x14ac:dyDescent="0.25">
      <c r="A48" s="77" t="s">
        <v>186</v>
      </c>
      <c r="B48" s="82">
        <v>0.05</v>
      </c>
      <c r="C48" s="81" t="s">
        <v>16</v>
      </c>
      <c r="D48" s="91">
        <f t="shared" si="0"/>
        <v>1765.6</v>
      </c>
      <c r="E48" s="82">
        <v>88.28</v>
      </c>
    </row>
    <row r="49" spans="1:5" s="76" customFormat="1" ht="15" x14ac:dyDescent="0.25">
      <c r="A49" s="77" t="s">
        <v>87</v>
      </c>
      <c r="B49" s="82">
        <v>0.01</v>
      </c>
      <c r="C49" s="81" t="s">
        <v>58</v>
      </c>
      <c r="D49" s="91">
        <f t="shared" si="0"/>
        <v>28743</v>
      </c>
      <c r="E49" s="82">
        <v>287.43</v>
      </c>
    </row>
    <row r="50" spans="1:5" s="76" customFormat="1" ht="15" x14ac:dyDescent="0.25">
      <c r="A50" s="77" t="s">
        <v>94</v>
      </c>
      <c r="B50" s="82">
        <v>0.01</v>
      </c>
      <c r="C50" s="81" t="s">
        <v>58</v>
      </c>
      <c r="D50" s="91">
        <f t="shared" si="0"/>
        <v>30495</v>
      </c>
      <c r="E50" s="82">
        <v>304.95</v>
      </c>
    </row>
    <row r="51" spans="1:5" s="76" customFormat="1" ht="30" x14ac:dyDescent="0.25">
      <c r="A51" s="77" t="s">
        <v>98</v>
      </c>
      <c r="B51" s="82">
        <v>0.02</v>
      </c>
      <c r="C51" s="81" t="s">
        <v>18</v>
      </c>
      <c r="D51" s="91">
        <f t="shared" si="0"/>
        <v>42085</v>
      </c>
      <c r="E51" s="82">
        <v>841.7</v>
      </c>
    </row>
    <row r="52" spans="1:5" s="90" customFormat="1" ht="28.5" x14ac:dyDescent="0.2">
      <c r="A52" s="88" t="s">
        <v>43</v>
      </c>
      <c r="B52" s="89"/>
      <c r="C52" s="89"/>
      <c r="D52" s="91"/>
      <c r="E52" s="89"/>
    </row>
    <row r="53" spans="1:5" s="76" customFormat="1" ht="15" x14ac:dyDescent="0.25">
      <c r="A53" s="77" t="s">
        <v>77</v>
      </c>
      <c r="B53" s="81" t="s">
        <v>24</v>
      </c>
      <c r="C53" s="81" t="s">
        <v>11</v>
      </c>
      <c r="D53" s="91">
        <f>E53</f>
        <v>6000</v>
      </c>
      <c r="E53" s="82">
        <v>6000</v>
      </c>
    </row>
    <row r="54" spans="1:5" s="90" customFormat="1" ht="15" x14ac:dyDescent="0.2">
      <c r="A54" s="88" t="s">
        <v>44</v>
      </c>
      <c r="B54" s="89"/>
      <c r="C54" s="89"/>
      <c r="D54" s="91"/>
      <c r="E54" s="89"/>
    </row>
    <row r="55" spans="1:5" s="76" customFormat="1" ht="15" x14ac:dyDescent="0.25">
      <c r="A55" s="77" t="s">
        <v>187</v>
      </c>
      <c r="B55" s="82">
        <v>0.01</v>
      </c>
      <c r="C55" s="81" t="s">
        <v>188</v>
      </c>
      <c r="D55" s="91">
        <f t="shared" si="0"/>
        <v>25297</v>
      </c>
      <c r="E55" s="82">
        <v>252.97</v>
      </c>
    </row>
    <row r="56" spans="1:5" s="76" customFormat="1" ht="30" x14ac:dyDescent="0.25">
      <c r="A56" s="77" t="s">
        <v>189</v>
      </c>
      <c r="B56" s="84">
        <v>12</v>
      </c>
      <c r="C56" s="81" t="s">
        <v>12</v>
      </c>
      <c r="D56" s="91">
        <f t="shared" si="0"/>
        <v>769.42833333333328</v>
      </c>
      <c r="E56" s="82">
        <v>9233.14</v>
      </c>
    </row>
    <row r="57" spans="1:5" s="90" customFormat="1" ht="28.5" x14ac:dyDescent="0.2">
      <c r="A57" s="88" t="s">
        <v>45</v>
      </c>
      <c r="B57" s="89"/>
      <c r="C57" s="89"/>
      <c r="D57" s="91"/>
      <c r="E57" s="89"/>
    </row>
    <row r="58" spans="1:5" s="76" customFormat="1" ht="15" x14ac:dyDescent="0.25">
      <c r="A58" s="77" t="s">
        <v>190</v>
      </c>
      <c r="B58" s="82">
        <v>0.01</v>
      </c>
      <c r="C58" s="81" t="s">
        <v>18</v>
      </c>
      <c r="D58" s="91">
        <f t="shared" si="0"/>
        <v>12931</v>
      </c>
      <c r="E58" s="82">
        <v>129.31</v>
      </c>
    </row>
    <row r="59" spans="1:5" s="76" customFormat="1" ht="30" x14ac:dyDescent="0.25">
      <c r="A59" s="77" t="s">
        <v>191</v>
      </c>
      <c r="B59" s="82">
        <v>0.15</v>
      </c>
      <c r="C59" s="81" t="s">
        <v>18</v>
      </c>
      <c r="D59" s="91">
        <f t="shared" si="0"/>
        <v>3219.8</v>
      </c>
      <c r="E59" s="82">
        <v>482.97</v>
      </c>
    </row>
    <row r="60" spans="1:5" s="76" customFormat="1" ht="45" x14ac:dyDescent="0.25">
      <c r="A60" s="77" t="s">
        <v>192</v>
      </c>
      <c r="B60" s="83">
        <v>1.925</v>
      </c>
      <c r="C60" s="81" t="s">
        <v>12</v>
      </c>
      <c r="D60" s="91">
        <f t="shared" si="0"/>
        <v>258.04155844155844</v>
      </c>
      <c r="E60" s="82">
        <v>496.73</v>
      </c>
    </row>
    <row r="61" spans="1:5" s="76" customFormat="1" ht="30" x14ac:dyDescent="0.25">
      <c r="A61" s="77" t="s">
        <v>193</v>
      </c>
      <c r="B61" s="83">
        <v>1.0999999999999999E-2</v>
      </c>
      <c r="C61" s="81" t="s">
        <v>15</v>
      </c>
      <c r="D61" s="91">
        <f t="shared" si="0"/>
        <v>46230.909090909096</v>
      </c>
      <c r="E61" s="82">
        <v>508.54</v>
      </c>
    </row>
    <row r="62" spans="1:5" s="76" customFormat="1" ht="15" x14ac:dyDescent="0.25">
      <c r="A62" s="77" t="s">
        <v>194</v>
      </c>
      <c r="B62" s="82">
        <v>0.01</v>
      </c>
      <c r="C62" s="81" t="s">
        <v>18</v>
      </c>
      <c r="D62" s="91">
        <f t="shared" si="0"/>
        <v>54376</v>
      </c>
      <c r="E62" s="82">
        <v>543.76</v>
      </c>
    </row>
    <row r="63" spans="1:5" s="76" customFormat="1" ht="15" x14ac:dyDescent="0.25">
      <c r="A63" s="77" t="s">
        <v>195</v>
      </c>
      <c r="B63" s="82">
        <v>0.01</v>
      </c>
      <c r="C63" s="81" t="s">
        <v>18</v>
      </c>
      <c r="D63" s="91">
        <f t="shared" si="0"/>
        <v>200932</v>
      </c>
      <c r="E63" s="82">
        <v>2009.32</v>
      </c>
    </row>
    <row r="64" spans="1:5" s="76" customFormat="1" ht="15" x14ac:dyDescent="0.25">
      <c r="A64" s="77" t="s">
        <v>196</v>
      </c>
      <c r="B64" s="82">
        <v>0.01</v>
      </c>
      <c r="C64" s="81" t="s">
        <v>18</v>
      </c>
      <c r="D64" s="91">
        <f t="shared" si="0"/>
        <v>41640</v>
      </c>
      <c r="E64" s="82">
        <v>416.4</v>
      </c>
    </row>
    <row r="65" spans="1:7" s="90" customFormat="1" ht="14.25" x14ac:dyDescent="0.2">
      <c r="A65" s="88" t="s">
        <v>46</v>
      </c>
      <c r="B65" s="89"/>
      <c r="C65" s="89"/>
      <c r="D65" s="89"/>
      <c r="E65" s="89"/>
    </row>
    <row r="66" spans="1:7" s="76" customFormat="1" ht="15" x14ac:dyDescent="0.25">
      <c r="A66" s="77" t="s">
        <v>80</v>
      </c>
      <c r="B66" s="81" t="s">
        <v>24</v>
      </c>
      <c r="C66" s="81" t="s">
        <v>11</v>
      </c>
      <c r="D66" s="82">
        <f>E66</f>
        <v>3800</v>
      </c>
      <c r="E66" s="82">
        <v>3800</v>
      </c>
    </row>
    <row r="67" spans="1:7" s="90" customFormat="1" ht="15" x14ac:dyDescent="0.2">
      <c r="A67" s="88" t="s">
        <v>123</v>
      </c>
      <c r="B67" s="89"/>
      <c r="C67" s="89"/>
      <c r="D67" s="82"/>
      <c r="E67" s="89"/>
    </row>
    <row r="68" spans="1:7" s="76" customFormat="1" ht="15" x14ac:dyDescent="0.25">
      <c r="A68" s="77" t="s">
        <v>124</v>
      </c>
      <c r="B68" s="81" t="s">
        <v>199</v>
      </c>
      <c r="C68" s="81" t="s">
        <v>12</v>
      </c>
      <c r="D68" s="82">
        <f t="shared" ref="D68:D71" si="2">E68</f>
        <v>14489.28</v>
      </c>
      <c r="E68" s="82">
        <v>14489.28</v>
      </c>
    </row>
    <row r="69" spans="1:7" s="90" customFormat="1" ht="15" x14ac:dyDescent="0.2">
      <c r="A69" s="88" t="s">
        <v>9</v>
      </c>
      <c r="B69" s="89"/>
      <c r="C69" s="89"/>
      <c r="D69" s="82"/>
      <c r="E69" s="89"/>
    </row>
    <row r="70" spans="1:7" s="76" customFormat="1" ht="15" x14ac:dyDescent="0.25">
      <c r="A70" s="77" t="s">
        <v>81</v>
      </c>
      <c r="B70" s="81" t="s">
        <v>199</v>
      </c>
      <c r="C70" s="81" t="s">
        <v>12</v>
      </c>
      <c r="D70" s="82">
        <f t="shared" si="2"/>
        <v>34295.65</v>
      </c>
      <c r="E70" s="82">
        <v>34295.65</v>
      </c>
    </row>
    <row r="71" spans="1:7" s="76" customFormat="1" ht="30" x14ac:dyDescent="0.25">
      <c r="A71" s="77" t="s">
        <v>197</v>
      </c>
      <c r="B71" s="81" t="s">
        <v>24</v>
      </c>
      <c r="C71" s="81" t="s">
        <v>11</v>
      </c>
      <c r="D71" s="82">
        <f t="shared" si="2"/>
        <v>607.01</v>
      </c>
      <c r="E71" s="82">
        <v>607.01</v>
      </c>
    </row>
    <row r="72" spans="1:7" ht="14.25" x14ac:dyDescent="0.2">
      <c r="A72" s="78" t="s">
        <v>10</v>
      </c>
      <c r="B72" s="39"/>
      <c r="C72" s="39"/>
      <c r="D72" s="39"/>
      <c r="E72" s="36"/>
      <c r="G72" s="17"/>
    </row>
    <row r="73" spans="1:7" ht="15" x14ac:dyDescent="0.2">
      <c r="A73" s="79" t="s">
        <v>82</v>
      </c>
      <c r="B73" s="38" t="s">
        <v>23</v>
      </c>
      <c r="C73" s="38" t="s">
        <v>11</v>
      </c>
      <c r="D73" s="38">
        <f>E73</f>
        <v>14000.583999999997</v>
      </c>
      <c r="E73" s="26">
        <f>SUM(E7:E71)*10%</f>
        <v>14000.583999999997</v>
      </c>
      <c r="G73" s="17"/>
    </row>
    <row r="74" spans="1:7" ht="14.25" x14ac:dyDescent="0.2">
      <c r="A74" s="80" t="s">
        <v>26</v>
      </c>
      <c r="B74" s="86"/>
      <c r="C74" s="87"/>
      <c r="D74" s="86"/>
      <c r="E74" s="24">
        <f>SUM(E7:E73)</f>
        <v>154006.42399999997</v>
      </c>
    </row>
    <row r="76" spans="1:7" ht="15" customHeight="1" x14ac:dyDescent="0.2">
      <c r="A76" s="208" t="s">
        <v>202</v>
      </c>
      <c r="B76" s="208"/>
      <c r="C76" s="208"/>
      <c r="D76" s="208"/>
      <c r="E76" s="208"/>
    </row>
    <row r="77" spans="1:7" ht="15" customHeight="1" x14ac:dyDescent="0.2">
      <c r="A77" s="208"/>
      <c r="B77" s="208"/>
      <c r="C77" s="208"/>
      <c r="D77" s="208"/>
      <c r="E77" s="208"/>
    </row>
    <row r="78" spans="1:7" ht="15" customHeight="1" x14ac:dyDescent="0.2">
      <c r="A78" s="175" t="s">
        <v>33</v>
      </c>
      <c r="B78" s="175"/>
      <c r="C78" s="175"/>
      <c r="D78" s="175"/>
      <c r="E78" s="175"/>
    </row>
    <row r="79" spans="1:7" ht="15" customHeight="1" x14ac:dyDescent="0.2">
      <c r="A79" s="175" t="s">
        <v>34</v>
      </c>
      <c r="B79" s="175"/>
      <c r="C79" s="175"/>
      <c r="D79" s="175"/>
      <c r="E79" s="175"/>
    </row>
    <row r="80" spans="1:7" ht="15" customHeight="1" x14ac:dyDescent="0.2">
      <c r="A80" s="209" t="s">
        <v>200</v>
      </c>
      <c r="B80" s="209"/>
      <c r="C80" s="209"/>
      <c r="D80" s="209"/>
      <c r="E80" s="209"/>
    </row>
    <row r="81" spans="1:5" ht="15" customHeight="1" x14ac:dyDescent="0.2">
      <c r="A81" s="209"/>
      <c r="B81" s="209"/>
      <c r="C81" s="209"/>
      <c r="D81" s="209"/>
      <c r="E81" s="209"/>
    </row>
    <row r="82" spans="1:5" ht="15" customHeight="1" x14ac:dyDescent="0.2">
      <c r="A82" s="178"/>
      <c r="B82" s="178"/>
      <c r="C82" s="178"/>
      <c r="D82" s="178"/>
      <c r="E82" s="178"/>
    </row>
    <row r="83" spans="1:5" ht="15" x14ac:dyDescent="0.2">
      <c r="A83" s="46"/>
      <c r="B83" s="92"/>
      <c r="C83" s="92"/>
      <c r="D83" s="93"/>
      <c r="E83" s="92"/>
    </row>
    <row r="84" spans="1:5" ht="15" customHeight="1" x14ac:dyDescent="0.2">
      <c r="A84" s="5" t="s">
        <v>27</v>
      </c>
      <c r="B84" s="45"/>
      <c r="C84" s="45"/>
      <c r="D84" s="94"/>
      <c r="E84" s="45"/>
    </row>
    <row r="85" spans="1:5" ht="15" x14ac:dyDescent="0.2">
      <c r="A85" s="5"/>
      <c r="B85" s="45"/>
      <c r="C85" s="45" t="s">
        <v>22</v>
      </c>
      <c r="D85" s="94" t="s">
        <v>22</v>
      </c>
      <c r="E85" s="45"/>
    </row>
    <row r="86" spans="1:5" ht="15" customHeight="1" x14ac:dyDescent="0.2">
      <c r="A86" s="179" t="s">
        <v>201</v>
      </c>
      <c r="B86" s="179"/>
      <c r="C86" s="177" t="s">
        <v>31</v>
      </c>
      <c r="D86" s="177"/>
      <c r="E86" s="45"/>
    </row>
    <row r="87" spans="1:5" ht="15" customHeight="1" x14ac:dyDescent="0.2">
      <c r="A87" s="177" t="s">
        <v>54</v>
      </c>
      <c r="B87" s="177"/>
      <c r="C87" s="177" t="s">
        <v>28</v>
      </c>
      <c r="D87" s="177"/>
      <c r="E87" s="45"/>
    </row>
    <row r="88" spans="1:5" ht="15" customHeight="1" x14ac:dyDescent="0.2">
      <c r="A88" s="5"/>
      <c r="B88" s="45"/>
      <c r="C88" s="45"/>
      <c r="D88" s="94"/>
      <c r="E88" s="45"/>
    </row>
    <row r="89" spans="1:5" ht="15" customHeight="1" x14ac:dyDescent="0.2">
      <c r="A89" s="179" t="s">
        <v>30</v>
      </c>
      <c r="B89" s="179"/>
      <c r="C89" s="177" t="s">
        <v>31</v>
      </c>
      <c r="D89" s="177"/>
      <c r="E89" s="45"/>
    </row>
    <row r="90" spans="1:5" ht="15" x14ac:dyDescent="0.2">
      <c r="A90" s="12" t="s">
        <v>29</v>
      </c>
      <c r="B90" s="45"/>
      <c r="C90" s="177" t="s">
        <v>28</v>
      </c>
      <c r="D90" s="177"/>
      <c r="E90" s="45"/>
    </row>
  </sheetData>
  <mergeCells count="15">
    <mergeCell ref="A1:E1"/>
    <mergeCell ref="A2:E2"/>
    <mergeCell ref="D3:E3"/>
    <mergeCell ref="A78:E78"/>
    <mergeCell ref="C90:D90"/>
    <mergeCell ref="C89:D89"/>
    <mergeCell ref="A76:E77"/>
    <mergeCell ref="A80:E81"/>
    <mergeCell ref="A82:E82"/>
    <mergeCell ref="A87:B87"/>
    <mergeCell ref="C87:D87"/>
    <mergeCell ref="A89:B89"/>
    <mergeCell ref="A79:E79"/>
    <mergeCell ref="A86:B86"/>
    <mergeCell ref="C86:D8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4" sqref="F24"/>
    </sheetView>
  </sheetViews>
  <sheetFormatPr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203" t="s">
        <v>260</v>
      </c>
      <c r="B1" s="203"/>
      <c r="C1" s="203"/>
      <c r="D1" s="203"/>
      <c r="E1" s="203"/>
      <c r="F1" s="203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261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204" t="s">
        <v>132</v>
      </c>
      <c r="B5" s="204"/>
      <c r="C5" s="204"/>
      <c r="D5" s="204"/>
      <c r="E5" s="204"/>
      <c r="F5" s="204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4" t="s">
        <v>133</v>
      </c>
      <c r="B6" s="104">
        <v>3</v>
      </c>
      <c r="C6" s="104" t="s">
        <v>134</v>
      </c>
      <c r="D6" s="128">
        <v>1032</v>
      </c>
      <c r="E6" s="104" t="s">
        <v>135</v>
      </c>
      <c r="F6" s="106">
        <v>643.4</v>
      </c>
      <c r="G6" s="52"/>
      <c r="H6" s="54"/>
      <c r="I6" s="55"/>
      <c r="J6" s="56"/>
      <c r="K6" s="108"/>
      <c r="L6" s="58"/>
      <c r="M6" s="58"/>
      <c r="N6" s="58"/>
      <c r="O6" s="58"/>
      <c r="P6" s="59"/>
      <c r="Q6" s="205"/>
      <c r="R6" s="206"/>
      <c r="S6" s="60"/>
    </row>
    <row r="7" spans="1:19" s="63" customFormat="1" ht="32.25" customHeight="1" x14ac:dyDescent="0.25">
      <c r="A7" s="104" t="s">
        <v>136</v>
      </c>
      <c r="B7" s="104">
        <v>2</v>
      </c>
      <c r="C7" s="104" t="s">
        <v>137</v>
      </c>
      <c r="D7" s="128">
        <v>0</v>
      </c>
      <c r="E7" s="104" t="s">
        <v>138</v>
      </c>
      <c r="F7" s="106">
        <v>415.1</v>
      </c>
      <c r="G7" s="52"/>
      <c r="H7" s="54"/>
      <c r="I7" s="55"/>
      <c r="J7" s="56"/>
      <c r="K7" s="108"/>
      <c r="L7" s="58"/>
      <c r="M7" s="58"/>
      <c r="N7" s="58"/>
      <c r="O7" s="58"/>
      <c r="P7" s="59"/>
      <c r="Q7" s="205"/>
      <c r="R7" s="207"/>
      <c r="S7" s="62"/>
    </row>
    <row r="8" spans="1:19" s="63" customFormat="1" ht="47.25" customHeight="1" x14ac:dyDescent="0.25">
      <c r="A8" s="104" t="s">
        <v>139</v>
      </c>
      <c r="B8" s="104">
        <v>18</v>
      </c>
      <c r="C8" s="104" t="s">
        <v>140</v>
      </c>
      <c r="D8" s="106">
        <v>108.2</v>
      </c>
      <c r="E8" s="104" t="s">
        <v>141</v>
      </c>
      <c r="F8" s="106">
        <v>166.2</v>
      </c>
      <c r="G8" s="52"/>
      <c r="H8" s="54"/>
      <c r="I8" s="55"/>
      <c r="J8" s="56"/>
      <c r="K8" s="108"/>
      <c r="L8" s="58"/>
      <c r="M8" s="58"/>
      <c r="N8" s="58"/>
      <c r="O8" s="58"/>
      <c r="P8" s="59"/>
      <c r="Q8" s="205"/>
      <c r="R8" s="206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08"/>
      <c r="L9" s="58"/>
      <c r="M9" s="58"/>
      <c r="N9" s="58"/>
      <c r="O9" s="58"/>
      <c r="P9" s="52"/>
      <c r="Q9" s="108"/>
      <c r="R9" s="109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200" t="s">
        <v>142</v>
      </c>
      <c r="B11" s="201"/>
      <c r="C11" s="201"/>
      <c r="D11" s="201"/>
      <c r="E11" s="202"/>
      <c r="F11" s="70" t="s">
        <v>143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8" customFormat="1" ht="30" customHeight="1" x14ac:dyDescent="0.25">
      <c r="A12" s="193" t="s">
        <v>144</v>
      </c>
      <c r="B12" s="194"/>
      <c r="C12" s="194"/>
      <c r="D12" s="194"/>
      <c r="E12" s="195"/>
      <c r="F12" s="99">
        <v>-36138.253999999957</v>
      </c>
      <c r="G12" s="100"/>
    </row>
    <row r="13" spans="1:19" s="98" customFormat="1" ht="30" customHeight="1" x14ac:dyDescent="0.25">
      <c r="A13" s="193" t="s">
        <v>145</v>
      </c>
      <c r="B13" s="194"/>
      <c r="C13" s="194"/>
      <c r="D13" s="194"/>
      <c r="E13" s="195"/>
      <c r="F13" s="99">
        <v>3119.0699999999779</v>
      </c>
    </row>
    <row r="14" spans="1:19" s="98" customFormat="1" ht="30" customHeight="1" x14ac:dyDescent="0.25">
      <c r="A14" s="193" t="s">
        <v>146</v>
      </c>
      <c r="B14" s="194"/>
      <c r="C14" s="194"/>
      <c r="D14" s="194"/>
      <c r="E14" s="195"/>
      <c r="F14" s="101">
        <f>SUM(F15:F17)</f>
        <v>181476.24</v>
      </c>
    </row>
    <row r="15" spans="1:19" s="69" customFormat="1" ht="28.5" customHeight="1" x14ac:dyDescent="0.25">
      <c r="A15" s="196" t="s">
        <v>147</v>
      </c>
      <c r="B15" s="197"/>
      <c r="C15" s="197"/>
      <c r="D15" s="197"/>
      <c r="E15" s="198"/>
      <c r="F15" s="95">
        <f>173376.24+8100</f>
        <v>181476.24</v>
      </c>
    </row>
    <row r="16" spans="1:19" s="69" customFormat="1" ht="24.75" hidden="1" customHeight="1" x14ac:dyDescent="0.25">
      <c r="A16" s="196" t="s">
        <v>148</v>
      </c>
      <c r="B16" s="197"/>
      <c r="C16" s="197"/>
      <c r="D16" s="197"/>
      <c r="E16" s="198"/>
      <c r="F16" s="95"/>
    </row>
    <row r="17" spans="1:19" s="69" customFormat="1" ht="30" hidden="1" customHeight="1" x14ac:dyDescent="0.25">
      <c r="A17" s="196" t="s">
        <v>149</v>
      </c>
      <c r="B17" s="197"/>
      <c r="C17" s="197"/>
      <c r="D17" s="197"/>
      <c r="E17" s="198"/>
      <c r="F17" s="95"/>
    </row>
    <row r="18" spans="1:19" s="102" customFormat="1" ht="30" customHeight="1" x14ac:dyDescent="0.25">
      <c r="A18" s="189" t="s">
        <v>150</v>
      </c>
      <c r="B18" s="190"/>
      <c r="C18" s="190"/>
      <c r="D18" s="190"/>
      <c r="E18" s="191"/>
      <c r="F18" s="101">
        <f>SUM(F19:F21)</f>
        <v>176588.77</v>
      </c>
    </row>
    <row r="19" spans="1:19" s="69" customFormat="1" ht="29.25" customHeight="1" x14ac:dyDescent="0.25">
      <c r="A19" s="196" t="s">
        <v>147</v>
      </c>
      <c r="B19" s="197"/>
      <c r="C19" s="197"/>
      <c r="D19" s="197"/>
      <c r="E19" s="198"/>
      <c r="F19" s="95">
        <v>176588.77</v>
      </c>
    </row>
    <row r="20" spans="1:19" s="69" customFormat="1" ht="30" hidden="1" customHeight="1" x14ac:dyDescent="0.25">
      <c r="A20" s="196" t="s">
        <v>148</v>
      </c>
      <c r="B20" s="197"/>
      <c r="C20" s="197"/>
      <c r="D20" s="197"/>
      <c r="E20" s="198"/>
      <c r="F20" s="95"/>
    </row>
    <row r="21" spans="1:19" s="72" customFormat="1" ht="30" hidden="1" customHeight="1" x14ac:dyDescent="0.2">
      <c r="A21" s="196" t="s">
        <v>149</v>
      </c>
      <c r="B21" s="197"/>
      <c r="C21" s="197"/>
      <c r="D21" s="197"/>
      <c r="E21" s="198"/>
      <c r="F21" s="95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3" customFormat="1" ht="30" customHeight="1" x14ac:dyDescent="0.25">
      <c r="A22" s="189" t="s">
        <v>151</v>
      </c>
      <c r="B22" s="190"/>
      <c r="C22" s="190"/>
      <c r="D22" s="190"/>
      <c r="E22" s="191"/>
      <c r="F22" s="101">
        <f>F12+F18</f>
        <v>140450.51600000003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3" customFormat="1" ht="30" customHeight="1" x14ac:dyDescent="0.25">
      <c r="A23" s="189" t="s">
        <v>152</v>
      </c>
      <c r="B23" s="190"/>
      <c r="C23" s="190"/>
      <c r="D23" s="190"/>
      <c r="E23" s="191"/>
      <c r="F23" s="101">
        <f>Лист3!E77</f>
        <v>165091.07999999993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3" customFormat="1" ht="30" customHeight="1" x14ac:dyDescent="0.25">
      <c r="A24" s="189" t="s">
        <v>153</v>
      </c>
      <c r="B24" s="190"/>
      <c r="C24" s="190"/>
      <c r="D24" s="190"/>
      <c r="E24" s="191"/>
      <c r="F24" s="101">
        <f>F22-F23</f>
        <v>-24640.563999999897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3" customFormat="1" ht="30" customHeight="1" x14ac:dyDescent="0.25">
      <c r="A25" s="189" t="s">
        <v>154</v>
      </c>
      <c r="B25" s="190"/>
      <c r="C25" s="190"/>
      <c r="D25" s="190"/>
      <c r="E25" s="191"/>
      <c r="F25" s="99">
        <f>F13+F14-F18</f>
        <v>8006.539999999979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92" t="s">
        <v>155</v>
      </c>
      <c r="B27" s="192"/>
      <c r="C27" s="192"/>
      <c r="D27" s="192"/>
    </row>
    <row r="28" spans="1:19" s="47" customFormat="1" ht="21.75" customHeight="1" x14ac:dyDescent="0.25">
      <c r="A28" s="199" t="s">
        <v>156</v>
      </c>
      <c r="B28" s="199"/>
      <c r="C28" s="199"/>
      <c r="D28" s="199"/>
    </row>
    <row r="29" spans="1:19" s="47" customFormat="1" ht="22.5" customHeight="1" x14ac:dyDescent="0.25">
      <c r="A29" s="192" t="s">
        <v>47</v>
      </c>
      <c r="B29" s="192"/>
      <c r="C29" s="192"/>
      <c r="D29" s="192"/>
    </row>
    <row r="30" spans="1:19" s="47" customFormat="1" ht="22.5" customHeight="1" x14ac:dyDescent="0.25">
      <c r="A30" s="192" t="s">
        <v>48</v>
      </c>
      <c r="B30" s="192"/>
      <c r="C30" s="192"/>
      <c r="D30" s="48"/>
    </row>
  </sheetData>
  <mergeCells count="24">
    <mergeCell ref="A11:E11"/>
    <mergeCell ref="A1:F1"/>
    <mergeCell ref="A5:F5"/>
    <mergeCell ref="Q6:R6"/>
    <mergeCell ref="Q7:R7"/>
    <mergeCell ref="Q8:R8"/>
    <mergeCell ref="A21:E21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9:D29"/>
    <mergeCell ref="A30:C30"/>
    <mergeCell ref="A22:E22"/>
    <mergeCell ref="A23:E23"/>
    <mergeCell ref="A24:E24"/>
    <mergeCell ref="A25:E25"/>
    <mergeCell ref="A27:D27"/>
    <mergeCell ref="A28:D2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2"/>
  <sheetViews>
    <sheetView view="pageBreakPreview" topLeftCell="A61" zoomScale="60" zoomScaleNormal="100" workbookViewId="0">
      <selection activeCell="A75" sqref="A75:XFD76"/>
    </sheetView>
  </sheetViews>
  <sheetFormatPr defaultRowHeight="15" x14ac:dyDescent="0.25"/>
  <cols>
    <col min="1" max="1" width="53" style="110" customWidth="1"/>
    <col min="2" max="2" width="13.85546875" style="119" customWidth="1"/>
    <col min="3" max="3" width="12" style="117" customWidth="1"/>
    <col min="4" max="4" width="17.5703125" style="112" customWidth="1"/>
    <col min="5" max="5" width="14.7109375" style="112" customWidth="1"/>
    <col min="6" max="255" width="8.140625" style="110" customWidth="1"/>
    <col min="256" max="256" width="8.7109375" style="111" customWidth="1"/>
    <col min="257" max="257" width="31.5703125" style="111" customWidth="1"/>
    <col min="258" max="258" width="13.85546875" style="111" customWidth="1"/>
    <col min="259" max="259" width="19.140625" style="111" customWidth="1"/>
    <col min="260" max="260" width="17.5703125" style="111" customWidth="1"/>
    <col min="261" max="261" width="14.7109375" style="111" customWidth="1"/>
    <col min="262" max="511" width="8.140625" style="111" customWidth="1"/>
    <col min="512" max="512" width="8.7109375" style="111" customWidth="1"/>
    <col min="513" max="513" width="31.5703125" style="111" customWidth="1"/>
    <col min="514" max="514" width="13.85546875" style="111" customWidth="1"/>
    <col min="515" max="515" width="19.140625" style="111" customWidth="1"/>
    <col min="516" max="516" width="17.5703125" style="111" customWidth="1"/>
    <col min="517" max="517" width="14.7109375" style="111" customWidth="1"/>
    <col min="518" max="767" width="8.140625" style="111" customWidth="1"/>
    <col min="768" max="768" width="8.7109375" style="111" customWidth="1"/>
    <col min="769" max="769" width="31.5703125" style="111" customWidth="1"/>
    <col min="770" max="770" width="13.85546875" style="111" customWidth="1"/>
    <col min="771" max="771" width="19.140625" style="111" customWidth="1"/>
    <col min="772" max="772" width="17.5703125" style="111" customWidth="1"/>
    <col min="773" max="773" width="14.7109375" style="111" customWidth="1"/>
    <col min="774" max="1023" width="8.140625" style="111" customWidth="1"/>
    <col min="1024" max="1024" width="8.7109375" style="111" customWidth="1"/>
    <col min="1025" max="1025" width="31.5703125" style="111" customWidth="1"/>
    <col min="1026" max="1026" width="13.85546875" style="111" customWidth="1"/>
    <col min="1027" max="1027" width="19.140625" style="111" customWidth="1"/>
    <col min="1028" max="1028" width="17.5703125" style="111" customWidth="1"/>
    <col min="1029" max="1029" width="14.7109375" style="111" customWidth="1"/>
    <col min="1030" max="1279" width="8.140625" style="111" customWidth="1"/>
    <col min="1280" max="1280" width="8.7109375" style="111" customWidth="1"/>
    <col min="1281" max="1281" width="31.5703125" style="111" customWidth="1"/>
    <col min="1282" max="1282" width="13.85546875" style="111" customWidth="1"/>
    <col min="1283" max="1283" width="19.140625" style="111" customWidth="1"/>
    <col min="1284" max="1284" width="17.5703125" style="111" customWidth="1"/>
    <col min="1285" max="1285" width="14.7109375" style="111" customWidth="1"/>
    <col min="1286" max="1535" width="8.140625" style="111" customWidth="1"/>
    <col min="1536" max="1536" width="8.7109375" style="111" customWidth="1"/>
    <col min="1537" max="1537" width="31.5703125" style="111" customWidth="1"/>
    <col min="1538" max="1538" width="13.85546875" style="111" customWidth="1"/>
    <col min="1539" max="1539" width="19.140625" style="111" customWidth="1"/>
    <col min="1540" max="1540" width="17.5703125" style="111" customWidth="1"/>
    <col min="1541" max="1541" width="14.7109375" style="111" customWidth="1"/>
    <col min="1542" max="1791" width="8.140625" style="111" customWidth="1"/>
    <col min="1792" max="1792" width="8.7109375" style="111" customWidth="1"/>
    <col min="1793" max="1793" width="31.5703125" style="111" customWidth="1"/>
    <col min="1794" max="1794" width="13.85546875" style="111" customWidth="1"/>
    <col min="1795" max="1795" width="19.140625" style="111" customWidth="1"/>
    <col min="1796" max="1796" width="17.5703125" style="111" customWidth="1"/>
    <col min="1797" max="1797" width="14.7109375" style="111" customWidth="1"/>
    <col min="1798" max="2047" width="8.140625" style="111" customWidth="1"/>
    <col min="2048" max="2048" width="8.7109375" style="111" customWidth="1"/>
    <col min="2049" max="2049" width="31.5703125" style="111" customWidth="1"/>
    <col min="2050" max="2050" width="13.85546875" style="111" customWidth="1"/>
    <col min="2051" max="2051" width="19.140625" style="111" customWidth="1"/>
    <col min="2052" max="2052" width="17.5703125" style="111" customWidth="1"/>
    <col min="2053" max="2053" width="14.7109375" style="111" customWidth="1"/>
    <col min="2054" max="2303" width="8.140625" style="111" customWidth="1"/>
    <col min="2304" max="2304" width="8.7109375" style="111" customWidth="1"/>
    <col min="2305" max="2305" width="31.5703125" style="111" customWidth="1"/>
    <col min="2306" max="2306" width="13.85546875" style="111" customWidth="1"/>
    <col min="2307" max="2307" width="19.140625" style="111" customWidth="1"/>
    <col min="2308" max="2308" width="17.5703125" style="111" customWidth="1"/>
    <col min="2309" max="2309" width="14.7109375" style="111" customWidth="1"/>
    <col min="2310" max="2559" width="8.140625" style="111" customWidth="1"/>
    <col min="2560" max="2560" width="8.7109375" style="111" customWidth="1"/>
    <col min="2561" max="2561" width="31.5703125" style="111" customWidth="1"/>
    <col min="2562" max="2562" width="13.85546875" style="111" customWidth="1"/>
    <col min="2563" max="2563" width="19.140625" style="111" customWidth="1"/>
    <col min="2564" max="2564" width="17.5703125" style="111" customWidth="1"/>
    <col min="2565" max="2565" width="14.7109375" style="111" customWidth="1"/>
    <col min="2566" max="2815" width="8.140625" style="111" customWidth="1"/>
    <col min="2816" max="2816" width="8.7109375" style="111" customWidth="1"/>
    <col min="2817" max="2817" width="31.5703125" style="111" customWidth="1"/>
    <col min="2818" max="2818" width="13.85546875" style="111" customWidth="1"/>
    <col min="2819" max="2819" width="19.140625" style="111" customWidth="1"/>
    <col min="2820" max="2820" width="17.5703125" style="111" customWidth="1"/>
    <col min="2821" max="2821" width="14.7109375" style="111" customWidth="1"/>
    <col min="2822" max="3071" width="8.140625" style="111" customWidth="1"/>
    <col min="3072" max="3072" width="8.7109375" style="111" customWidth="1"/>
    <col min="3073" max="3073" width="31.5703125" style="111" customWidth="1"/>
    <col min="3074" max="3074" width="13.85546875" style="111" customWidth="1"/>
    <col min="3075" max="3075" width="19.140625" style="111" customWidth="1"/>
    <col min="3076" max="3076" width="17.5703125" style="111" customWidth="1"/>
    <col min="3077" max="3077" width="14.7109375" style="111" customWidth="1"/>
    <col min="3078" max="3327" width="8.140625" style="111" customWidth="1"/>
    <col min="3328" max="3328" width="8.7109375" style="111" customWidth="1"/>
    <col min="3329" max="3329" width="31.5703125" style="111" customWidth="1"/>
    <col min="3330" max="3330" width="13.85546875" style="111" customWidth="1"/>
    <col min="3331" max="3331" width="19.140625" style="111" customWidth="1"/>
    <col min="3332" max="3332" width="17.5703125" style="111" customWidth="1"/>
    <col min="3333" max="3333" width="14.7109375" style="111" customWidth="1"/>
    <col min="3334" max="3583" width="8.140625" style="111" customWidth="1"/>
    <col min="3584" max="3584" width="8.7109375" style="111" customWidth="1"/>
    <col min="3585" max="3585" width="31.5703125" style="111" customWidth="1"/>
    <col min="3586" max="3586" width="13.85546875" style="111" customWidth="1"/>
    <col min="3587" max="3587" width="19.140625" style="111" customWidth="1"/>
    <col min="3588" max="3588" width="17.5703125" style="111" customWidth="1"/>
    <col min="3589" max="3589" width="14.7109375" style="111" customWidth="1"/>
    <col min="3590" max="3839" width="8.140625" style="111" customWidth="1"/>
    <col min="3840" max="3840" width="8.7109375" style="111" customWidth="1"/>
    <col min="3841" max="3841" width="31.5703125" style="111" customWidth="1"/>
    <col min="3842" max="3842" width="13.85546875" style="111" customWidth="1"/>
    <col min="3843" max="3843" width="19.140625" style="111" customWidth="1"/>
    <col min="3844" max="3844" width="17.5703125" style="111" customWidth="1"/>
    <col min="3845" max="3845" width="14.7109375" style="111" customWidth="1"/>
    <col min="3846" max="4095" width="8.140625" style="111" customWidth="1"/>
    <col min="4096" max="4096" width="8.7109375" style="111" customWidth="1"/>
    <col min="4097" max="4097" width="31.5703125" style="111" customWidth="1"/>
    <col min="4098" max="4098" width="13.85546875" style="111" customWidth="1"/>
    <col min="4099" max="4099" width="19.140625" style="111" customWidth="1"/>
    <col min="4100" max="4100" width="17.5703125" style="111" customWidth="1"/>
    <col min="4101" max="4101" width="14.7109375" style="111" customWidth="1"/>
    <col min="4102" max="4351" width="8.140625" style="111" customWidth="1"/>
    <col min="4352" max="4352" width="8.7109375" style="111" customWidth="1"/>
    <col min="4353" max="4353" width="31.5703125" style="111" customWidth="1"/>
    <col min="4354" max="4354" width="13.85546875" style="111" customWidth="1"/>
    <col min="4355" max="4355" width="19.140625" style="111" customWidth="1"/>
    <col min="4356" max="4356" width="17.5703125" style="111" customWidth="1"/>
    <col min="4357" max="4357" width="14.7109375" style="111" customWidth="1"/>
    <col min="4358" max="4607" width="8.140625" style="111" customWidth="1"/>
    <col min="4608" max="4608" width="8.7109375" style="111" customWidth="1"/>
    <col min="4609" max="4609" width="31.5703125" style="111" customWidth="1"/>
    <col min="4610" max="4610" width="13.85546875" style="111" customWidth="1"/>
    <col min="4611" max="4611" width="19.140625" style="111" customWidth="1"/>
    <col min="4612" max="4612" width="17.5703125" style="111" customWidth="1"/>
    <col min="4613" max="4613" width="14.7109375" style="111" customWidth="1"/>
    <col min="4614" max="4863" width="8.140625" style="111" customWidth="1"/>
    <col min="4864" max="4864" width="8.7109375" style="111" customWidth="1"/>
    <col min="4865" max="4865" width="31.5703125" style="111" customWidth="1"/>
    <col min="4866" max="4866" width="13.85546875" style="111" customWidth="1"/>
    <col min="4867" max="4867" width="19.140625" style="111" customWidth="1"/>
    <col min="4868" max="4868" width="17.5703125" style="111" customWidth="1"/>
    <col min="4869" max="4869" width="14.7109375" style="111" customWidth="1"/>
    <col min="4870" max="5119" width="8.140625" style="111" customWidth="1"/>
    <col min="5120" max="5120" width="8.7109375" style="111" customWidth="1"/>
    <col min="5121" max="5121" width="31.5703125" style="111" customWidth="1"/>
    <col min="5122" max="5122" width="13.85546875" style="111" customWidth="1"/>
    <col min="5123" max="5123" width="19.140625" style="111" customWidth="1"/>
    <col min="5124" max="5124" width="17.5703125" style="111" customWidth="1"/>
    <col min="5125" max="5125" width="14.7109375" style="111" customWidth="1"/>
    <col min="5126" max="5375" width="8.140625" style="111" customWidth="1"/>
    <col min="5376" max="5376" width="8.7109375" style="111" customWidth="1"/>
    <col min="5377" max="5377" width="31.5703125" style="111" customWidth="1"/>
    <col min="5378" max="5378" width="13.85546875" style="111" customWidth="1"/>
    <col min="5379" max="5379" width="19.140625" style="111" customWidth="1"/>
    <col min="5380" max="5380" width="17.5703125" style="111" customWidth="1"/>
    <col min="5381" max="5381" width="14.7109375" style="111" customWidth="1"/>
    <col min="5382" max="5631" width="8.140625" style="111" customWidth="1"/>
    <col min="5632" max="5632" width="8.7109375" style="111" customWidth="1"/>
    <col min="5633" max="5633" width="31.5703125" style="111" customWidth="1"/>
    <col min="5634" max="5634" width="13.85546875" style="111" customWidth="1"/>
    <col min="5635" max="5635" width="19.140625" style="111" customWidth="1"/>
    <col min="5636" max="5636" width="17.5703125" style="111" customWidth="1"/>
    <col min="5637" max="5637" width="14.7109375" style="111" customWidth="1"/>
    <col min="5638" max="5887" width="8.140625" style="111" customWidth="1"/>
    <col min="5888" max="5888" width="8.7109375" style="111" customWidth="1"/>
    <col min="5889" max="5889" width="31.5703125" style="111" customWidth="1"/>
    <col min="5890" max="5890" width="13.85546875" style="111" customWidth="1"/>
    <col min="5891" max="5891" width="19.140625" style="111" customWidth="1"/>
    <col min="5892" max="5892" width="17.5703125" style="111" customWidth="1"/>
    <col min="5893" max="5893" width="14.7109375" style="111" customWidth="1"/>
    <col min="5894" max="6143" width="8.140625" style="111" customWidth="1"/>
    <col min="6144" max="6144" width="8.7109375" style="111" customWidth="1"/>
    <col min="6145" max="6145" width="31.5703125" style="111" customWidth="1"/>
    <col min="6146" max="6146" width="13.85546875" style="111" customWidth="1"/>
    <col min="6147" max="6147" width="19.140625" style="111" customWidth="1"/>
    <col min="6148" max="6148" width="17.5703125" style="111" customWidth="1"/>
    <col min="6149" max="6149" width="14.7109375" style="111" customWidth="1"/>
    <col min="6150" max="6399" width="8.140625" style="111" customWidth="1"/>
    <col min="6400" max="6400" width="8.7109375" style="111" customWidth="1"/>
    <col min="6401" max="6401" width="31.5703125" style="111" customWidth="1"/>
    <col min="6402" max="6402" width="13.85546875" style="111" customWidth="1"/>
    <col min="6403" max="6403" width="19.140625" style="111" customWidth="1"/>
    <col min="6404" max="6404" width="17.5703125" style="111" customWidth="1"/>
    <col min="6405" max="6405" width="14.7109375" style="111" customWidth="1"/>
    <col min="6406" max="6655" width="8.140625" style="111" customWidth="1"/>
    <col min="6656" max="6656" width="8.7109375" style="111" customWidth="1"/>
    <col min="6657" max="6657" width="31.5703125" style="111" customWidth="1"/>
    <col min="6658" max="6658" width="13.85546875" style="111" customWidth="1"/>
    <col min="6659" max="6659" width="19.140625" style="111" customWidth="1"/>
    <col min="6660" max="6660" width="17.5703125" style="111" customWidth="1"/>
    <col min="6661" max="6661" width="14.7109375" style="111" customWidth="1"/>
    <col min="6662" max="6911" width="8.140625" style="111" customWidth="1"/>
    <col min="6912" max="6912" width="8.7109375" style="111" customWidth="1"/>
    <col min="6913" max="6913" width="31.5703125" style="111" customWidth="1"/>
    <col min="6914" max="6914" width="13.85546875" style="111" customWidth="1"/>
    <col min="6915" max="6915" width="19.140625" style="111" customWidth="1"/>
    <col min="6916" max="6916" width="17.5703125" style="111" customWidth="1"/>
    <col min="6917" max="6917" width="14.7109375" style="111" customWidth="1"/>
    <col min="6918" max="7167" width="8.140625" style="111" customWidth="1"/>
    <col min="7168" max="7168" width="8.7109375" style="111" customWidth="1"/>
    <col min="7169" max="7169" width="31.5703125" style="111" customWidth="1"/>
    <col min="7170" max="7170" width="13.85546875" style="111" customWidth="1"/>
    <col min="7171" max="7171" width="19.140625" style="111" customWidth="1"/>
    <col min="7172" max="7172" width="17.5703125" style="111" customWidth="1"/>
    <col min="7173" max="7173" width="14.7109375" style="111" customWidth="1"/>
    <col min="7174" max="7423" width="8.140625" style="111" customWidth="1"/>
    <col min="7424" max="7424" width="8.7109375" style="111" customWidth="1"/>
    <col min="7425" max="7425" width="31.5703125" style="111" customWidth="1"/>
    <col min="7426" max="7426" width="13.85546875" style="111" customWidth="1"/>
    <col min="7427" max="7427" width="19.140625" style="111" customWidth="1"/>
    <col min="7428" max="7428" width="17.5703125" style="111" customWidth="1"/>
    <col min="7429" max="7429" width="14.7109375" style="111" customWidth="1"/>
    <col min="7430" max="7679" width="8.140625" style="111" customWidth="1"/>
    <col min="7680" max="7680" width="8.7109375" style="111" customWidth="1"/>
    <col min="7681" max="7681" width="31.5703125" style="111" customWidth="1"/>
    <col min="7682" max="7682" width="13.85546875" style="111" customWidth="1"/>
    <col min="7683" max="7683" width="19.140625" style="111" customWidth="1"/>
    <col min="7684" max="7684" width="17.5703125" style="111" customWidth="1"/>
    <col min="7685" max="7685" width="14.7109375" style="111" customWidth="1"/>
    <col min="7686" max="7935" width="8.140625" style="111" customWidth="1"/>
    <col min="7936" max="7936" width="8.7109375" style="111" customWidth="1"/>
    <col min="7937" max="7937" width="31.5703125" style="111" customWidth="1"/>
    <col min="7938" max="7938" width="13.85546875" style="111" customWidth="1"/>
    <col min="7939" max="7939" width="19.140625" style="111" customWidth="1"/>
    <col min="7940" max="7940" width="17.5703125" style="111" customWidth="1"/>
    <col min="7941" max="7941" width="14.7109375" style="111" customWidth="1"/>
    <col min="7942" max="8191" width="8.140625" style="111" customWidth="1"/>
    <col min="8192" max="8192" width="8.7109375" style="111" customWidth="1"/>
    <col min="8193" max="8193" width="31.5703125" style="111" customWidth="1"/>
    <col min="8194" max="8194" width="13.85546875" style="111" customWidth="1"/>
    <col min="8195" max="8195" width="19.140625" style="111" customWidth="1"/>
    <col min="8196" max="8196" width="17.5703125" style="111" customWidth="1"/>
    <col min="8197" max="8197" width="14.7109375" style="111" customWidth="1"/>
    <col min="8198" max="8447" width="8.140625" style="111" customWidth="1"/>
    <col min="8448" max="8448" width="8.7109375" style="111" customWidth="1"/>
    <col min="8449" max="8449" width="31.5703125" style="111" customWidth="1"/>
    <col min="8450" max="8450" width="13.85546875" style="111" customWidth="1"/>
    <col min="8451" max="8451" width="19.140625" style="111" customWidth="1"/>
    <col min="8452" max="8452" width="17.5703125" style="111" customWidth="1"/>
    <col min="8453" max="8453" width="14.7109375" style="111" customWidth="1"/>
    <col min="8454" max="8703" width="8.140625" style="111" customWidth="1"/>
    <col min="8704" max="8704" width="8.7109375" style="111" customWidth="1"/>
    <col min="8705" max="8705" width="31.5703125" style="111" customWidth="1"/>
    <col min="8706" max="8706" width="13.85546875" style="111" customWidth="1"/>
    <col min="8707" max="8707" width="19.140625" style="111" customWidth="1"/>
    <col min="8708" max="8708" width="17.5703125" style="111" customWidth="1"/>
    <col min="8709" max="8709" width="14.7109375" style="111" customWidth="1"/>
    <col min="8710" max="8959" width="8.140625" style="111" customWidth="1"/>
    <col min="8960" max="8960" width="8.7109375" style="111" customWidth="1"/>
    <col min="8961" max="8961" width="31.5703125" style="111" customWidth="1"/>
    <col min="8962" max="8962" width="13.85546875" style="111" customWidth="1"/>
    <col min="8963" max="8963" width="19.140625" style="111" customWidth="1"/>
    <col min="8964" max="8964" width="17.5703125" style="111" customWidth="1"/>
    <col min="8965" max="8965" width="14.7109375" style="111" customWidth="1"/>
    <col min="8966" max="9215" width="8.140625" style="111" customWidth="1"/>
    <col min="9216" max="9216" width="8.7109375" style="111" customWidth="1"/>
    <col min="9217" max="9217" width="31.5703125" style="111" customWidth="1"/>
    <col min="9218" max="9218" width="13.85546875" style="111" customWidth="1"/>
    <col min="9219" max="9219" width="19.140625" style="111" customWidth="1"/>
    <col min="9220" max="9220" width="17.5703125" style="111" customWidth="1"/>
    <col min="9221" max="9221" width="14.7109375" style="111" customWidth="1"/>
    <col min="9222" max="9471" width="8.140625" style="111" customWidth="1"/>
    <col min="9472" max="9472" width="8.7109375" style="111" customWidth="1"/>
    <col min="9473" max="9473" width="31.5703125" style="111" customWidth="1"/>
    <col min="9474" max="9474" width="13.85546875" style="111" customWidth="1"/>
    <col min="9475" max="9475" width="19.140625" style="111" customWidth="1"/>
    <col min="9476" max="9476" width="17.5703125" style="111" customWidth="1"/>
    <col min="9477" max="9477" width="14.7109375" style="111" customWidth="1"/>
    <col min="9478" max="9727" width="8.140625" style="111" customWidth="1"/>
    <col min="9728" max="9728" width="8.7109375" style="111" customWidth="1"/>
    <col min="9729" max="9729" width="31.5703125" style="111" customWidth="1"/>
    <col min="9730" max="9730" width="13.85546875" style="111" customWidth="1"/>
    <col min="9731" max="9731" width="19.140625" style="111" customWidth="1"/>
    <col min="9732" max="9732" width="17.5703125" style="111" customWidth="1"/>
    <col min="9733" max="9733" width="14.7109375" style="111" customWidth="1"/>
    <col min="9734" max="9983" width="8.140625" style="111" customWidth="1"/>
    <col min="9984" max="9984" width="8.7109375" style="111" customWidth="1"/>
    <col min="9985" max="9985" width="31.5703125" style="111" customWidth="1"/>
    <col min="9986" max="9986" width="13.85546875" style="111" customWidth="1"/>
    <col min="9987" max="9987" width="19.140625" style="111" customWidth="1"/>
    <col min="9988" max="9988" width="17.5703125" style="111" customWidth="1"/>
    <col min="9989" max="9989" width="14.7109375" style="111" customWidth="1"/>
    <col min="9990" max="10239" width="8.140625" style="111" customWidth="1"/>
    <col min="10240" max="10240" width="8.7109375" style="111" customWidth="1"/>
    <col min="10241" max="10241" width="31.5703125" style="111" customWidth="1"/>
    <col min="10242" max="10242" width="13.85546875" style="111" customWidth="1"/>
    <col min="10243" max="10243" width="19.140625" style="111" customWidth="1"/>
    <col min="10244" max="10244" width="17.5703125" style="111" customWidth="1"/>
    <col min="10245" max="10245" width="14.7109375" style="111" customWidth="1"/>
    <col min="10246" max="10495" width="8.140625" style="111" customWidth="1"/>
    <col min="10496" max="10496" width="8.7109375" style="111" customWidth="1"/>
    <col min="10497" max="10497" width="31.5703125" style="111" customWidth="1"/>
    <col min="10498" max="10498" width="13.85546875" style="111" customWidth="1"/>
    <col min="10499" max="10499" width="19.140625" style="111" customWidth="1"/>
    <col min="10500" max="10500" width="17.5703125" style="111" customWidth="1"/>
    <col min="10501" max="10501" width="14.7109375" style="111" customWidth="1"/>
    <col min="10502" max="10751" width="8.140625" style="111" customWidth="1"/>
    <col min="10752" max="10752" width="8.7109375" style="111" customWidth="1"/>
    <col min="10753" max="10753" width="31.5703125" style="111" customWidth="1"/>
    <col min="10754" max="10754" width="13.85546875" style="111" customWidth="1"/>
    <col min="10755" max="10755" width="19.140625" style="111" customWidth="1"/>
    <col min="10756" max="10756" width="17.5703125" style="111" customWidth="1"/>
    <col min="10757" max="10757" width="14.7109375" style="111" customWidth="1"/>
    <col min="10758" max="11007" width="8.140625" style="111" customWidth="1"/>
    <col min="11008" max="11008" width="8.7109375" style="111" customWidth="1"/>
    <col min="11009" max="11009" width="31.5703125" style="111" customWidth="1"/>
    <col min="11010" max="11010" width="13.85546875" style="111" customWidth="1"/>
    <col min="11011" max="11011" width="19.140625" style="111" customWidth="1"/>
    <col min="11012" max="11012" width="17.5703125" style="111" customWidth="1"/>
    <col min="11013" max="11013" width="14.7109375" style="111" customWidth="1"/>
    <col min="11014" max="11263" width="8.140625" style="111" customWidth="1"/>
    <col min="11264" max="11264" width="8.7109375" style="111" customWidth="1"/>
    <col min="11265" max="11265" width="31.5703125" style="111" customWidth="1"/>
    <col min="11266" max="11266" width="13.85546875" style="111" customWidth="1"/>
    <col min="11267" max="11267" width="19.140625" style="111" customWidth="1"/>
    <col min="11268" max="11268" width="17.5703125" style="111" customWidth="1"/>
    <col min="11269" max="11269" width="14.7109375" style="111" customWidth="1"/>
    <col min="11270" max="11519" width="8.140625" style="111" customWidth="1"/>
    <col min="11520" max="11520" width="8.7109375" style="111" customWidth="1"/>
    <col min="11521" max="11521" width="31.5703125" style="111" customWidth="1"/>
    <col min="11522" max="11522" width="13.85546875" style="111" customWidth="1"/>
    <col min="11523" max="11523" width="19.140625" style="111" customWidth="1"/>
    <col min="11524" max="11524" width="17.5703125" style="111" customWidth="1"/>
    <col min="11525" max="11525" width="14.7109375" style="111" customWidth="1"/>
    <col min="11526" max="11775" width="8.140625" style="111" customWidth="1"/>
    <col min="11776" max="11776" width="8.7109375" style="111" customWidth="1"/>
    <col min="11777" max="11777" width="31.5703125" style="111" customWidth="1"/>
    <col min="11778" max="11778" width="13.85546875" style="111" customWidth="1"/>
    <col min="11779" max="11779" width="19.140625" style="111" customWidth="1"/>
    <col min="11780" max="11780" width="17.5703125" style="111" customWidth="1"/>
    <col min="11781" max="11781" width="14.7109375" style="111" customWidth="1"/>
    <col min="11782" max="12031" width="8.140625" style="111" customWidth="1"/>
    <col min="12032" max="12032" width="8.7109375" style="111" customWidth="1"/>
    <col min="12033" max="12033" width="31.5703125" style="111" customWidth="1"/>
    <col min="12034" max="12034" width="13.85546875" style="111" customWidth="1"/>
    <col min="12035" max="12035" width="19.140625" style="111" customWidth="1"/>
    <col min="12036" max="12036" width="17.5703125" style="111" customWidth="1"/>
    <col min="12037" max="12037" width="14.7109375" style="111" customWidth="1"/>
    <col min="12038" max="12287" width="8.140625" style="111" customWidth="1"/>
    <col min="12288" max="12288" width="8.7109375" style="111" customWidth="1"/>
    <col min="12289" max="12289" width="31.5703125" style="111" customWidth="1"/>
    <col min="12290" max="12290" width="13.85546875" style="111" customWidth="1"/>
    <col min="12291" max="12291" width="19.140625" style="111" customWidth="1"/>
    <col min="12292" max="12292" width="17.5703125" style="111" customWidth="1"/>
    <col min="12293" max="12293" width="14.7109375" style="111" customWidth="1"/>
    <col min="12294" max="12543" width="8.140625" style="111" customWidth="1"/>
    <col min="12544" max="12544" width="8.7109375" style="111" customWidth="1"/>
    <col min="12545" max="12545" width="31.5703125" style="111" customWidth="1"/>
    <col min="12546" max="12546" width="13.85546875" style="111" customWidth="1"/>
    <col min="12547" max="12547" width="19.140625" style="111" customWidth="1"/>
    <col min="12548" max="12548" width="17.5703125" style="111" customWidth="1"/>
    <col min="12549" max="12549" width="14.7109375" style="111" customWidth="1"/>
    <col min="12550" max="12799" width="8.140625" style="111" customWidth="1"/>
    <col min="12800" max="12800" width="8.7109375" style="111" customWidth="1"/>
    <col min="12801" max="12801" width="31.5703125" style="111" customWidth="1"/>
    <col min="12802" max="12802" width="13.85546875" style="111" customWidth="1"/>
    <col min="12803" max="12803" width="19.140625" style="111" customWidth="1"/>
    <col min="12804" max="12804" width="17.5703125" style="111" customWidth="1"/>
    <col min="12805" max="12805" width="14.7109375" style="111" customWidth="1"/>
    <col min="12806" max="13055" width="8.140625" style="111" customWidth="1"/>
    <col min="13056" max="13056" width="8.7109375" style="111" customWidth="1"/>
    <col min="13057" max="13057" width="31.5703125" style="111" customWidth="1"/>
    <col min="13058" max="13058" width="13.85546875" style="111" customWidth="1"/>
    <col min="13059" max="13059" width="19.140625" style="111" customWidth="1"/>
    <col min="13060" max="13060" width="17.5703125" style="111" customWidth="1"/>
    <col min="13061" max="13061" width="14.7109375" style="111" customWidth="1"/>
    <col min="13062" max="13311" width="8.140625" style="111" customWidth="1"/>
    <col min="13312" max="13312" width="8.7109375" style="111" customWidth="1"/>
    <col min="13313" max="13313" width="31.5703125" style="111" customWidth="1"/>
    <col min="13314" max="13314" width="13.85546875" style="111" customWidth="1"/>
    <col min="13315" max="13315" width="19.140625" style="111" customWidth="1"/>
    <col min="13316" max="13316" width="17.5703125" style="111" customWidth="1"/>
    <col min="13317" max="13317" width="14.7109375" style="111" customWidth="1"/>
    <col min="13318" max="13567" width="8.140625" style="111" customWidth="1"/>
    <col min="13568" max="13568" width="8.7109375" style="111" customWidth="1"/>
    <col min="13569" max="13569" width="31.5703125" style="111" customWidth="1"/>
    <col min="13570" max="13570" width="13.85546875" style="111" customWidth="1"/>
    <col min="13571" max="13571" width="19.140625" style="111" customWidth="1"/>
    <col min="13572" max="13572" width="17.5703125" style="111" customWidth="1"/>
    <col min="13573" max="13573" width="14.7109375" style="111" customWidth="1"/>
    <col min="13574" max="13823" width="8.140625" style="111" customWidth="1"/>
    <col min="13824" max="13824" width="8.7109375" style="111" customWidth="1"/>
    <col min="13825" max="13825" width="31.5703125" style="111" customWidth="1"/>
    <col min="13826" max="13826" width="13.85546875" style="111" customWidth="1"/>
    <col min="13827" max="13827" width="19.140625" style="111" customWidth="1"/>
    <col min="13828" max="13828" width="17.5703125" style="111" customWidth="1"/>
    <col min="13829" max="13829" width="14.7109375" style="111" customWidth="1"/>
    <col min="13830" max="14079" width="8.140625" style="111" customWidth="1"/>
    <col min="14080" max="14080" width="8.7109375" style="111" customWidth="1"/>
    <col min="14081" max="14081" width="31.5703125" style="111" customWidth="1"/>
    <col min="14082" max="14082" width="13.85546875" style="111" customWidth="1"/>
    <col min="14083" max="14083" width="19.140625" style="111" customWidth="1"/>
    <col min="14084" max="14084" width="17.5703125" style="111" customWidth="1"/>
    <col min="14085" max="14085" width="14.7109375" style="111" customWidth="1"/>
    <col min="14086" max="14335" width="8.140625" style="111" customWidth="1"/>
    <col min="14336" max="14336" width="8.7109375" style="111" customWidth="1"/>
    <col min="14337" max="14337" width="31.5703125" style="111" customWidth="1"/>
    <col min="14338" max="14338" width="13.85546875" style="111" customWidth="1"/>
    <col min="14339" max="14339" width="19.140625" style="111" customWidth="1"/>
    <col min="14340" max="14340" width="17.5703125" style="111" customWidth="1"/>
    <col min="14341" max="14341" width="14.7109375" style="111" customWidth="1"/>
    <col min="14342" max="14591" width="8.140625" style="111" customWidth="1"/>
    <col min="14592" max="14592" width="8.7109375" style="111" customWidth="1"/>
    <col min="14593" max="14593" width="31.5703125" style="111" customWidth="1"/>
    <col min="14594" max="14594" width="13.85546875" style="111" customWidth="1"/>
    <col min="14595" max="14595" width="19.140625" style="111" customWidth="1"/>
    <col min="14596" max="14596" width="17.5703125" style="111" customWidth="1"/>
    <col min="14597" max="14597" width="14.7109375" style="111" customWidth="1"/>
    <col min="14598" max="14847" width="8.140625" style="111" customWidth="1"/>
    <col min="14848" max="14848" width="8.7109375" style="111" customWidth="1"/>
    <col min="14849" max="14849" width="31.5703125" style="111" customWidth="1"/>
    <col min="14850" max="14850" width="13.85546875" style="111" customWidth="1"/>
    <col min="14851" max="14851" width="19.140625" style="111" customWidth="1"/>
    <col min="14852" max="14852" width="17.5703125" style="111" customWidth="1"/>
    <col min="14853" max="14853" width="14.7109375" style="111" customWidth="1"/>
    <col min="14854" max="15103" width="8.140625" style="111" customWidth="1"/>
    <col min="15104" max="15104" width="8.7109375" style="111" customWidth="1"/>
    <col min="15105" max="15105" width="31.5703125" style="111" customWidth="1"/>
    <col min="15106" max="15106" width="13.85546875" style="111" customWidth="1"/>
    <col min="15107" max="15107" width="19.140625" style="111" customWidth="1"/>
    <col min="15108" max="15108" width="17.5703125" style="111" customWidth="1"/>
    <col min="15109" max="15109" width="14.7109375" style="111" customWidth="1"/>
    <col min="15110" max="15359" width="8.140625" style="111" customWidth="1"/>
    <col min="15360" max="15360" width="8.7109375" style="111" customWidth="1"/>
    <col min="15361" max="15361" width="31.5703125" style="111" customWidth="1"/>
    <col min="15362" max="15362" width="13.85546875" style="111" customWidth="1"/>
    <col min="15363" max="15363" width="19.140625" style="111" customWidth="1"/>
    <col min="15364" max="15364" width="17.5703125" style="111" customWidth="1"/>
    <col min="15365" max="15365" width="14.7109375" style="111" customWidth="1"/>
    <col min="15366" max="15615" width="8.140625" style="111" customWidth="1"/>
    <col min="15616" max="15616" width="8.7109375" style="111" customWidth="1"/>
    <col min="15617" max="15617" width="31.5703125" style="111" customWidth="1"/>
    <col min="15618" max="15618" width="13.85546875" style="111" customWidth="1"/>
    <col min="15619" max="15619" width="19.140625" style="111" customWidth="1"/>
    <col min="15620" max="15620" width="17.5703125" style="111" customWidth="1"/>
    <col min="15621" max="15621" width="14.7109375" style="111" customWidth="1"/>
    <col min="15622" max="15871" width="8.140625" style="111" customWidth="1"/>
    <col min="15872" max="15872" width="8.7109375" style="111" customWidth="1"/>
    <col min="15873" max="15873" width="31.5703125" style="111" customWidth="1"/>
    <col min="15874" max="15874" width="13.85546875" style="111" customWidth="1"/>
    <col min="15875" max="15875" width="19.140625" style="111" customWidth="1"/>
    <col min="15876" max="15876" width="17.5703125" style="111" customWidth="1"/>
    <col min="15877" max="15877" width="14.7109375" style="111" customWidth="1"/>
    <col min="15878" max="16127" width="8.140625" style="111" customWidth="1"/>
    <col min="16128" max="16128" width="8.7109375" style="111" customWidth="1"/>
    <col min="16129" max="16129" width="31.5703125" style="111" customWidth="1"/>
    <col min="16130" max="16130" width="13.85546875" style="111" customWidth="1"/>
    <col min="16131" max="16131" width="19.140625" style="111" customWidth="1"/>
    <col min="16132" max="16132" width="17.5703125" style="111" customWidth="1"/>
    <col min="16133" max="16133" width="14.7109375" style="111" customWidth="1"/>
    <col min="16134" max="16384" width="8.140625" style="111" customWidth="1"/>
  </cols>
  <sheetData>
    <row r="1" spans="1:5" s="110" customFormat="1" ht="23.25" customHeight="1" x14ac:dyDescent="0.25">
      <c r="A1" s="210"/>
      <c r="B1" s="210"/>
      <c r="C1" s="210"/>
      <c r="D1" s="210"/>
      <c r="E1" s="210"/>
    </row>
    <row r="2" spans="1:5" s="110" customFormat="1" x14ac:dyDescent="0.25">
      <c r="A2" s="210" t="s">
        <v>205</v>
      </c>
      <c r="B2" s="210"/>
      <c r="C2" s="210"/>
      <c r="D2" s="210"/>
      <c r="E2" s="210"/>
    </row>
    <row r="3" spans="1:5" s="110" customFormat="1" ht="15.75" customHeight="1" x14ac:dyDescent="0.25">
      <c r="A3" s="211" t="s">
        <v>258</v>
      </c>
      <c r="B3" s="211"/>
      <c r="C3" s="211"/>
      <c r="D3" s="211"/>
      <c r="E3" s="211"/>
    </row>
    <row r="4" spans="1:5" s="110" customFormat="1" x14ac:dyDescent="0.25">
      <c r="A4" s="211" t="s">
        <v>206</v>
      </c>
      <c r="B4" s="211"/>
      <c r="C4" s="211"/>
      <c r="D4" s="211"/>
      <c r="E4" s="211"/>
    </row>
    <row r="5" spans="1:5" s="110" customFormat="1" x14ac:dyDescent="0.25">
      <c r="A5" s="211" t="s">
        <v>207</v>
      </c>
      <c r="B5" s="211"/>
      <c r="C5" s="211"/>
      <c r="D5" s="211"/>
      <c r="E5" s="211"/>
    </row>
    <row r="6" spans="1:5" s="110" customFormat="1" ht="26.25" customHeight="1" x14ac:dyDescent="0.25">
      <c r="A6" s="210" t="s">
        <v>208</v>
      </c>
      <c r="B6" s="210"/>
      <c r="C6" s="210"/>
      <c r="D6" s="210"/>
      <c r="E6" s="112" t="s">
        <v>209</v>
      </c>
    </row>
    <row r="7" spans="1:5" s="110" customFormat="1" x14ac:dyDescent="0.25">
      <c r="A7" s="210"/>
      <c r="B7" s="210"/>
      <c r="C7" s="210"/>
      <c r="D7" s="210"/>
      <c r="E7" s="210"/>
    </row>
    <row r="8" spans="1:5" s="110" customFormat="1" ht="28.5" customHeight="1" x14ac:dyDescent="0.25">
      <c r="A8" s="212" t="s">
        <v>210</v>
      </c>
      <c r="B8" s="212"/>
      <c r="C8" s="212"/>
      <c r="D8" s="212"/>
      <c r="E8" s="212"/>
    </row>
    <row r="9" spans="1:5" s="110" customFormat="1" ht="29.25" customHeight="1" x14ac:dyDescent="0.25">
      <c r="A9" s="212" t="s">
        <v>211</v>
      </c>
      <c r="B9" s="212"/>
      <c r="C9" s="212"/>
      <c r="D9" s="212"/>
      <c r="E9" s="212"/>
    </row>
    <row r="10" spans="1:5" s="110" customFormat="1" ht="30" customHeight="1" x14ac:dyDescent="0.25">
      <c r="A10" s="212" t="s">
        <v>212</v>
      </c>
      <c r="B10" s="212"/>
      <c r="C10" s="212"/>
      <c r="D10" s="212"/>
      <c r="E10" s="212"/>
    </row>
    <row r="11" spans="1:5" s="110" customFormat="1" ht="30" customHeight="1" x14ac:dyDescent="0.25">
      <c r="A11" s="212" t="s">
        <v>213</v>
      </c>
      <c r="B11" s="212"/>
      <c r="C11" s="212"/>
      <c r="D11" s="212"/>
      <c r="E11" s="212"/>
    </row>
    <row r="12" spans="1:5" s="110" customFormat="1" ht="29.25" customHeight="1" x14ac:dyDescent="0.25">
      <c r="A12" s="212" t="s">
        <v>214</v>
      </c>
      <c r="B12" s="212"/>
      <c r="C12" s="212"/>
      <c r="D12" s="212"/>
      <c r="E12" s="212"/>
    </row>
    <row r="13" spans="1:5" s="110" customFormat="1" ht="28.5" customHeight="1" x14ac:dyDescent="0.25">
      <c r="A13" s="212" t="s">
        <v>215</v>
      </c>
      <c r="B13" s="212"/>
      <c r="C13" s="212"/>
      <c r="D13" s="212"/>
      <c r="E13" s="212"/>
    </row>
    <row r="14" spans="1:5" s="110" customFormat="1" ht="15.75" customHeight="1" x14ac:dyDescent="0.25">
      <c r="A14" s="210"/>
      <c r="B14" s="210"/>
      <c r="C14" s="210"/>
      <c r="D14" s="210"/>
      <c r="E14" s="210"/>
    </row>
    <row r="15" spans="1:5" s="110" customFormat="1" ht="150" x14ac:dyDescent="0.25">
      <c r="A15" s="114" t="s">
        <v>2</v>
      </c>
      <c r="B15" s="113" t="s">
        <v>217</v>
      </c>
      <c r="C15" s="115" t="s">
        <v>0</v>
      </c>
      <c r="D15" s="115" t="s">
        <v>216</v>
      </c>
      <c r="E15" s="115" t="s">
        <v>1</v>
      </c>
    </row>
    <row r="16" spans="1:5" s="123" customFormat="1" ht="14.25" x14ac:dyDescent="0.25">
      <c r="A16" s="120" t="s">
        <v>8</v>
      </c>
      <c r="B16" s="121"/>
      <c r="C16" s="122"/>
      <c r="D16" s="122"/>
      <c r="E16" s="122"/>
    </row>
    <row r="17" spans="1:5" s="110" customFormat="1" x14ac:dyDescent="0.25">
      <c r="A17" s="114" t="s">
        <v>59</v>
      </c>
      <c r="B17" s="81" t="s">
        <v>23</v>
      </c>
      <c r="C17" s="115" t="s">
        <v>11</v>
      </c>
      <c r="D17" s="116">
        <v>0.13</v>
      </c>
      <c r="E17" s="116">
        <v>1609.92</v>
      </c>
    </row>
    <row r="18" spans="1:5" s="123" customFormat="1" ht="28.5" x14ac:dyDescent="0.25">
      <c r="A18" s="120" t="s">
        <v>218</v>
      </c>
      <c r="B18" s="121"/>
      <c r="C18" s="122"/>
      <c r="D18" s="122"/>
      <c r="E18" s="122"/>
    </row>
    <row r="19" spans="1:5" s="110" customFormat="1" ht="30" x14ac:dyDescent="0.25">
      <c r="A19" s="114" t="s">
        <v>219</v>
      </c>
      <c r="B19" s="118" t="s">
        <v>199</v>
      </c>
      <c r="C19" s="115" t="s">
        <v>12</v>
      </c>
      <c r="D19" s="116">
        <f>E19</f>
        <v>53862.37</v>
      </c>
      <c r="E19" s="116">
        <v>53862.37</v>
      </c>
    </row>
    <row r="20" spans="1:5" s="110" customFormat="1" x14ac:dyDescent="0.25">
      <c r="A20" s="114" t="s">
        <v>220</v>
      </c>
      <c r="B20" s="118" t="s">
        <v>199</v>
      </c>
      <c r="C20" s="115" t="s">
        <v>12</v>
      </c>
      <c r="D20" s="116">
        <f t="shared" ref="D20:D24" si="0">E20</f>
        <v>825.76</v>
      </c>
      <c r="E20" s="116">
        <v>825.76</v>
      </c>
    </row>
    <row r="21" spans="1:5" s="110" customFormat="1" ht="30" x14ac:dyDescent="0.25">
      <c r="A21" s="114" t="s">
        <v>221</v>
      </c>
      <c r="B21" s="118" t="s">
        <v>24</v>
      </c>
      <c r="C21" s="115" t="s">
        <v>11</v>
      </c>
      <c r="D21" s="116">
        <f t="shared" si="0"/>
        <v>568.16999999999996</v>
      </c>
      <c r="E21" s="116">
        <v>568.16999999999996</v>
      </c>
    </row>
    <row r="22" spans="1:5" s="123" customFormat="1" x14ac:dyDescent="0.25">
      <c r="A22" s="120" t="s">
        <v>170</v>
      </c>
      <c r="B22" s="121"/>
      <c r="C22" s="122"/>
      <c r="D22" s="116"/>
      <c r="E22" s="122"/>
    </row>
    <row r="23" spans="1:5" s="110" customFormat="1" x14ac:dyDescent="0.25">
      <c r="A23" s="114" t="s">
        <v>222</v>
      </c>
      <c r="B23" s="118" t="s">
        <v>198</v>
      </c>
      <c r="C23" s="115" t="s">
        <v>11</v>
      </c>
      <c r="D23" s="116">
        <f t="shared" si="0"/>
        <v>8100</v>
      </c>
      <c r="E23" s="116">
        <v>8100</v>
      </c>
    </row>
    <row r="24" spans="1:5" s="110" customFormat="1" x14ac:dyDescent="0.25">
      <c r="A24" s="114" t="s">
        <v>171</v>
      </c>
      <c r="B24" s="118" t="s">
        <v>198</v>
      </c>
      <c r="C24" s="115" t="s">
        <v>223</v>
      </c>
      <c r="D24" s="116">
        <f t="shared" si="0"/>
        <v>1700</v>
      </c>
      <c r="E24" s="116">
        <v>1700</v>
      </c>
    </row>
    <row r="25" spans="1:5" s="123" customFormat="1" ht="28.5" x14ac:dyDescent="0.25">
      <c r="A25" s="120" t="s">
        <v>224</v>
      </c>
      <c r="B25" s="121"/>
      <c r="C25" s="122"/>
      <c r="D25" s="122"/>
      <c r="E25" s="122"/>
    </row>
    <row r="26" spans="1:5" s="110" customFormat="1" ht="30" x14ac:dyDescent="0.25">
      <c r="A26" s="114" t="s">
        <v>225</v>
      </c>
      <c r="B26" s="118">
        <v>1</v>
      </c>
      <c r="C26" s="115" t="s">
        <v>92</v>
      </c>
      <c r="D26" s="116">
        <f>E26/B26</f>
        <v>940.42</v>
      </c>
      <c r="E26" s="116">
        <v>940.42</v>
      </c>
    </row>
    <row r="27" spans="1:5" s="110" customFormat="1" ht="30" x14ac:dyDescent="0.25">
      <c r="A27" s="114" t="s">
        <v>226</v>
      </c>
      <c r="B27" s="118">
        <v>0.01</v>
      </c>
      <c r="C27" s="115" t="s">
        <v>18</v>
      </c>
      <c r="D27" s="116">
        <f t="shared" ref="D27:D71" si="1">E27/B27</f>
        <v>13124</v>
      </c>
      <c r="E27" s="116">
        <v>131.24</v>
      </c>
    </row>
    <row r="28" spans="1:5" s="110" customFormat="1" ht="30" x14ac:dyDescent="0.25">
      <c r="A28" s="114" t="s">
        <v>227</v>
      </c>
      <c r="B28" s="118">
        <v>0.01</v>
      </c>
      <c r="C28" s="115" t="s">
        <v>18</v>
      </c>
      <c r="D28" s="116">
        <f t="shared" si="1"/>
        <v>19940</v>
      </c>
      <c r="E28" s="116">
        <v>199.4</v>
      </c>
    </row>
    <row r="29" spans="1:5" s="110" customFormat="1" x14ac:dyDescent="0.25">
      <c r="A29" s="114" t="s">
        <v>228</v>
      </c>
      <c r="B29" s="118">
        <v>1</v>
      </c>
      <c r="C29" s="115" t="s">
        <v>13</v>
      </c>
      <c r="D29" s="116">
        <f t="shared" si="1"/>
        <v>858.84</v>
      </c>
      <c r="E29" s="116">
        <v>858.84</v>
      </c>
    </row>
    <row r="30" spans="1:5" s="110" customFormat="1" ht="30" x14ac:dyDescent="0.25">
      <c r="A30" s="114" t="s">
        <v>229</v>
      </c>
      <c r="B30" s="118">
        <v>1</v>
      </c>
      <c r="C30" s="115" t="s">
        <v>13</v>
      </c>
      <c r="D30" s="116">
        <f t="shared" si="1"/>
        <v>303.61</v>
      </c>
      <c r="E30" s="116">
        <v>303.61</v>
      </c>
    </row>
    <row r="31" spans="1:5" s="110" customFormat="1" x14ac:dyDescent="0.25">
      <c r="A31" s="114" t="s">
        <v>230</v>
      </c>
      <c r="B31" s="118">
        <v>4</v>
      </c>
      <c r="C31" s="115" t="s">
        <v>13</v>
      </c>
      <c r="D31" s="116">
        <f t="shared" si="1"/>
        <v>166.47499999999999</v>
      </c>
      <c r="E31" s="116">
        <v>665.9</v>
      </c>
    </row>
    <row r="32" spans="1:5" s="110" customFormat="1" ht="30" x14ac:dyDescent="0.25">
      <c r="A32" s="114" t="s">
        <v>231</v>
      </c>
      <c r="B32" s="118">
        <v>4</v>
      </c>
      <c r="C32" s="115" t="s">
        <v>13</v>
      </c>
      <c r="D32" s="116">
        <f t="shared" si="1"/>
        <v>382.47500000000002</v>
      </c>
      <c r="E32" s="116">
        <v>1529.9</v>
      </c>
    </row>
    <row r="33" spans="1:5" s="110" customFormat="1" x14ac:dyDescent="0.25">
      <c r="A33" s="114" t="s">
        <v>88</v>
      </c>
      <c r="B33" s="118">
        <v>5</v>
      </c>
      <c r="C33" s="115" t="s">
        <v>89</v>
      </c>
      <c r="D33" s="116">
        <f t="shared" si="1"/>
        <v>90.844000000000008</v>
      </c>
      <c r="E33" s="116">
        <v>454.22</v>
      </c>
    </row>
    <row r="34" spans="1:5" s="110" customFormat="1" x14ac:dyDescent="0.25">
      <c r="A34" s="114" t="s">
        <v>63</v>
      </c>
      <c r="B34" s="118">
        <v>1</v>
      </c>
      <c r="C34" s="115" t="s">
        <v>14</v>
      </c>
      <c r="D34" s="116">
        <f t="shared" si="1"/>
        <v>907.5</v>
      </c>
      <c r="E34" s="116">
        <v>907.5</v>
      </c>
    </row>
    <row r="35" spans="1:5" s="110" customFormat="1" ht="30" x14ac:dyDescent="0.25">
      <c r="A35" s="114" t="s">
        <v>232</v>
      </c>
      <c r="B35" s="118">
        <v>1</v>
      </c>
      <c r="C35" s="115" t="s">
        <v>13</v>
      </c>
      <c r="D35" s="116">
        <f t="shared" si="1"/>
        <v>150.94</v>
      </c>
      <c r="E35" s="116">
        <v>150.94</v>
      </c>
    </row>
    <row r="36" spans="1:5" s="110" customFormat="1" ht="30" x14ac:dyDescent="0.25">
      <c r="A36" s="114" t="s">
        <v>233</v>
      </c>
      <c r="B36" s="118">
        <v>0.1</v>
      </c>
      <c r="C36" s="115" t="s">
        <v>16</v>
      </c>
      <c r="D36" s="116">
        <f t="shared" si="1"/>
        <v>3642.3</v>
      </c>
      <c r="E36" s="116">
        <v>364.23</v>
      </c>
    </row>
    <row r="37" spans="1:5" s="110" customFormat="1" ht="30" x14ac:dyDescent="0.25">
      <c r="A37" s="114" t="s">
        <v>65</v>
      </c>
      <c r="B37" s="118">
        <v>0.1</v>
      </c>
      <c r="C37" s="115" t="s">
        <v>16</v>
      </c>
      <c r="D37" s="116">
        <f t="shared" si="1"/>
        <v>1791.3</v>
      </c>
      <c r="E37" s="116">
        <v>179.13</v>
      </c>
    </row>
    <row r="38" spans="1:5" s="110" customFormat="1" ht="30" x14ac:dyDescent="0.25">
      <c r="A38" s="114" t="s">
        <v>66</v>
      </c>
      <c r="B38" s="118">
        <v>0.04</v>
      </c>
      <c r="C38" s="115" t="s">
        <v>17</v>
      </c>
      <c r="D38" s="116">
        <f t="shared" si="1"/>
        <v>27219.5</v>
      </c>
      <c r="E38" s="116">
        <v>1088.78</v>
      </c>
    </row>
    <row r="39" spans="1:5" s="110" customFormat="1" ht="30" x14ac:dyDescent="0.25">
      <c r="A39" s="114" t="s">
        <v>67</v>
      </c>
      <c r="B39" s="118">
        <v>1.369</v>
      </c>
      <c r="C39" s="115" t="s">
        <v>16</v>
      </c>
      <c r="D39" s="116">
        <f t="shared" si="1"/>
        <v>1821.9941563184807</v>
      </c>
      <c r="E39" s="116">
        <v>2494.31</v>
      </c>
    </row>
    <row r="40" spans="1:5" s="110" customFormat="1" ht="30" x14ac:dyDescent="0.25">
      <c r="A40" s="114" t="s">
        <v>69</v>
      </c>
      <c r="B40" s="118">
        <v>1</v>
      </c>
      <c r="C40" s="115" t="s">
        <v>14</v>
      </c>
      <c r="D40" s="116">
        <f t="shared" si="1"/>
        <v>549.39</v>
      </c>
      <c r="E40" s="116">
        <v>549.39</v>
      </c>
    </row>
    <row r="41" spans="1:5" s="110" customFormat="1" x14ac:dyDescent="0.25">
      <c r="A41" s="114" t="s">
        <v>70</v>
      </c>
      <c r="B41" s="118">
        <v>0.16</v>
      </c>
      <c r="C41" s="115" t="s">
        <v>15</v>
      </c>
      <c r="D41" s="116">
        <f t="shared" si="1"/>
        <v>15698.75</v>
      </c>
      <c r="E41" s="116">
        <v>2511.8000000000002</v>
      </c>
    </row>
    <row r="42" spans="1:5" s="110" customFormat="1" ht="30" x14ac:dyDescent="0.25">
      <c r="A42" s="114" t="s">
        <v>71</v>
      </c>
      <c r="B42" s="118">
        <v>6</v>
      </c>
      <c r="C42" s="115" t="s">
        <v>20</v>
      </c>
      <c r="D42" s="116">
        <f t="shared" si="1"/>
        <v>227.21833333333333</v>
      </c>
      <c r="E42" s="116">
        <v>1363.31</v>
      </c>
    </row>
    <row r="43" spans="1:5" s="110" customFormat="1" x14ac:dyDescent="0.25">
      <c r="A43" s="114" t="s">
        <v>90</v>
      </c>
      <c r="B43" s="118">
        <v>5</v>
      </c>
      <c r="C43" s="115" t="s">
        <v>89</v>
      </c>
      <c r="D43" s="116">
        <f t="shared" si="1"/>
        <v>72.775999999999996</v>
      </c>
      <c r="E43" s="116">
        <v>363.88</v>
      </c>
    </row>
    <row r="44" spans="1:5" s="110" customFormat="1" ht="30" x14ac:dyDescent="0.25">
      <c r="A44" s="114" t="s">
        <v>234</v>
      </c>
      <c r="B44" s="118">
        <v>1</v>
      </c>
      <c r="C44" s="115" t="s">
        <v>113</v>
      </c>
      <c r="D44" s="116">
        <f t="shared" si="1"/>
        <v>358.18</v>
      </c>
      <c r="E44" s="116">
        <v>358.18</v>
      </c>
    </row>
    <row r="45" spans="1:5" s="110" customFormat="1" x14ac:dyDescent="0.25">
      <c r="A45" s="114" t="s">
        <v>72</v>
      </c>
      <c r="B45" s="118">
        <v>1</v>
      </c>
      <c r="C45" s="115" t="s">
        <v>13</v>
      </c>
      <c r="D45" s="116">
        <f t="shared" si="1"/>
        <v>3894.78</v>
      </c>
      <c r="E45" s="116">
        <v>3894.78</v>
      </c>
    </row>
    <row r="46" spans="1:5" s="110" customFormat="1" x14ac:dyDescent="0.25">
      <c r="A46" s="114" t="s">
        <v>235</v>
      </c>
      <c r="B46" s="118">
        <v>1</v>
      </c>
      <c r="C46" s="115" t="s">
        <v>14</v>
      </c>
      <c r="D46" s="116">
        <f t="shared" si="1"/>
        <v>6080.7</v>
      </c>
      <c r="E46" s="116">
        <v>6080.7</v>
      </c>
    </row>
    <row r="47" spans="1:5" s="110" customFormat="1" ht="30" x14ac:dyDescent="0.25">
      <c r="A47" s="114" t="s">
        <v>177</v>
      </c>
      <c r="B47" s="118">
        <v>1</v>
      </c>
      <c r="C47" s="115" t="s">
        <v>21</v>
      </c>
      <c r="D47" s="116">
        <f t="shared" si="1"/>
        <v>1174.1099999999999</v>
      </c>
      <c r="E47" s="116">
        <v>1174.1099999999999</v>
      </c>
    </row>
    <row r="48" spans="1:5" s="110" customFormat="1" ht="30" x14ac:dyDescent="0.25">
      <c r="A48" s="114" t="s">
        <v>236</v>
      </c>
      <c r="B48" s="118">
        <v>1</v>
      </c>
      <c r="C48" s="115" t="s">
        <v>21</v>
      </c>
      <c r="D48" s="116">
        <f t="shared" si="1"/>
        <v>604.44000000000005</v>
      </c>
      <c r="E48" s="116">
        <v>604.44000000000005</v>
      </c>
    </row>
    <row r="49" spans="1:5" s="110" customFormat="1" x14ac:dyDescent="0.25">
      <c r="A49" s="114" t="s">
        <v>110</v>
      </c>
      <c r="B49" s="118">
        <v>1</v>
      </c>
      <c r="C49" s="115" t="s">
        <v>111</v>
      </c>
      <c r="D49" s="116">
        <f t="shared" si="1"/>
        <v>267.7</v>
      </c>
      <c r="E49" s="116">
        <v>267.7</v>
      </c>
    </row>
    <row r="50" spans="1:5" s="110" customFormat="1" x14ac:dyDescent="0.25">
      <c r="A50" s="114" t="s">
        <v>74</v>
      </c>
      <c r="B50" s="118">
        <v>33</v>
      </c>
      <c r="C50" s="115" t="s">
        <v>21</v>
      </c>
      <c r="D50" s="116">
        <f t="shared" si="1"/>
        <v>271.30848484848485</v>
      </c>
      <c r="E50" s="116">
        <v>8953.18</v>
      </c>
    </row>
    <row r="51" spans="1:5" s="110" customFormat="1" ht="30" x14ac:dyDescent="0.25">
      <c r="A51" s="114" t="s">
        <v>237</v>
      </c>
      <c r="B51" s="118">
        <v>2</v>
      </c>
      <c r="C51" s="115" t="s">
        <v>92</v>
      </c>
      <c r="D51" s="116">
        <f t="shared" si="1"/>
        <v>2048.5050000000001</v>
      </c>
      <c r="E51" s="116">
        <v>4097.01</v>
      </c>
    </row>
    <row r="52" spans="1:5" s="123" customFormat="1" ht="28.5" x14ac:dyDescent="0.25">
      <c r="A52" s="120" t="s">
        <v>238</v>
      </c>
      <c r="B52" s="121"/>
      <c r="C52" s="122"/>
      <c r="D52" s="116"/>
      <c r="E52" s="122"/>
    </row>
    <row r="53" spans="1:5" s="110" customFormat="1" x14ac:dyDescent="0.25">
      <c r="A53" s="114" t="s">
        <v>239</v>
      </c>
      <c r="B53" s="118">
        <v>8.0000000000000002E-3</v>
      </c>
      <c r="C53" s="115" t="s">
        <v>19</v>
      </c>
      <c r="D53" s="116">
        <f t="shared" si="1"/>
        <v>19710</v>
      </c>
      <c r="E53" s="116">
        <v>157.68</v>
      </c>
    </row>
    <row r="54" spans="1:5" s="110" customFormat="1" ht="30" x14ac:dyDescent="0.25">
      <c r="A54" s="114" t="s">
        <v>240</v>
      </c>
      <c r="B54" s="118">
        <v>3.125</v>
      </c>
      <c r="C54" s="115" t="s">
        <v>241</v>
      </c>
      <c r="D54" s="116">
        <f t="shared" si="1"/>
        <v>342.97919999999999</v>
      </c>
      <c r="E54" s="116">
        <v>1071.81</v>
      </c>
    </row>
    <row r="55" spans="1:5" s="110" customFormat="1" x14ac:dyDescent="0.25">
      <c r="A55" s="114" t="s">
        <v>242</v>
      </c>
      <c r="B55" s="118">
        <v>2</v>
      </c>
      <c r="C55" s="115" t="s">
        <v>13</v>
      </c>
      <c r="D55" s="116">
        <f t="shared" si="1"/>
        <v>9517.6049999999996</v>
      </c>
      <c r="E55" s="116">
        <v>19035.21</v>
      </c>
    </row>
    <row r="56" spans="1:5" s="110" customFormat="1" x14ac:dyDescent="0.25">
      <c r="A56" s="114" t="s">
        <v>243</v>
      </c>
      <c r="B56" s="118">
        <v>0.2</v>
      </c>
      <c r="C56" s="115" t="s">
        <v>180</v>
      </c>
      <c r="D56" s="116">
        <f t="shared" si="1"/>
        <v>2090.2999999999997</v>
      </c>
      <c r="E56" s="116">
        <v>418.06</v>
      </c>
    </row>
    <row r="57" spans="1:5" s="110" customFormat="1" ht="30" x14ac:dyDescent="0.25">
      <c r="A57" s="114" t="s">
        <v>244</v>
      </c>
      <c r="B57" s="118">
        <v>0.01</v>
      </c>
      <c r="C57" s="115" t="s">
        <v>17</v>
      </c>
      <c r="D57" s="116">
        <f t="shared" si="1"/>
        <v>27498</v>
      </c>
      <c r="E57" s="116">
        <v>274.98</v>
      </c>
    </row>
    <row r="58" spans="1:5" s="110" customFormat="1" ht="30" x14ac:dyDescent="0.25">
      <c r="A58" s="114" t="s">
        <v>75</v>
      </c>
      <c r="B58" s="118">
        <v>0.68899999999999995</v>
      </c>
      <c r="C58" s="115" t="s">
        <v>16</v>
      </c>
      <c r="D58" s="116">
        <f t="shared" si="1"/>
        <v>1814.4267053701019</v>
      </c>
      <c r="E58" s="116">
        <v>1250.1400000000001</v>
      </c>
    </row>
    <row r="59" spans="1:5" s="110" customFormat="1" ht="30" x14ac:dyDescent="0.25">
      <c r="A59" s="114" t="s">
        <v>182</v>
      </c>
      <c r="B59" s="118">
        <v>0.68899999999999995</v>
      </c>
      <c r="C59" s="115" t="s">
        <v>16</v>
      </c>
      <c r="D59" s="116">
        <f t="shared" si="1"/>
        <v>1834.4121915820031</v>
      </c>
      <c r="E59" s="116">
        <v>1263.9100000000001</v>
      </c>
    </row>
    <row r="60" spans="1:5" s="110" customFormat="1" ht="30" x14ac:dyDescent="0.25">
      <c r="A60" s="114" t="s">
        <v>245</v>
      </c>
      <c r="B60" s="118">
        <v>0.3</v>
      </c>
      <c r="C60" s="115" t="s">
        <v>16</v>
      </c>
      <c r="D60" s="116">
        <f t="shared" si="1"/>
        <v>1917.8666666666668</v>
      </c>
      <c r="E60" s="116">
        <v>575.36</v>
      </c>
    </row>
    <row r="61" spans="1:5" s="110" customFormat="1" ht="30" x14ac:dyDescent="0.25">
      <c r="A61" s="114" t="s">
        <v>115</v>
      </c>
      <c r="B61" s="118">
        <v>95</v>
      </c>
      <c r="C61" s="115" t="s">
        <v>116</v>
      </c>
      <c r="D61" s="116">
        <f t="shared" si="1"/>
        <v>52.498105263157889</v>
      </c>
      <c r="E61" s="116">
        <v>4987.32</v>
      </c>
    </row>
    <row r="62" spans="1:5" s="110" customFormat="1" x14ac:dyDescent="0.25">
      <c r="A62" s="114" t="s">
        <v>183</v>
      </c>
      <c r="B62" s="118">
        <v>12</v>
      </c>
      <c r="C62" s="115" t="s">
        <v>172</v>
      </c>
      <c r="D62" s="116">
        <f t="shared" si="1"/>
        <v>214.67083333333335</v>
      </c>
      <c r="E62" s="116">
        <v>2576.0500000000002</v>
      </c>
    </row>
    <row r="63" spans="1:5" s="110" customFormat="1" ht="30" x14ac:dyDescent="0.25">
      <c r="A63" s="114" t="s">
        <v>184</v>
      </c>
      <c r="B63" s="118" t="s">
        <v>259</v>
      </c>
      <c r="C63" s="115" t="s">
        <v>16</v>
      </c>
      <c r="D63" s="116">
        <f>E63</f>
        <v>1415.04</v>
      </c>
      <c r="E63" s="116">
        <v>1415.04</v>
      </c>
    </row>
    <row r="64" spans="1:5" s="110" customFormat="1" x14ac:dyDescent="0.25">
      <c r="A64" s="114" t="s">
        <v>246</v>
      </c>
      <c r="B64" s="118">
        <v>6</v>
      </c>
      <c r="C64" s="115" t="s">
        <v>247</v>
      </c>
      <c r="D64" s="116">
        <f t="shared" si="1"/>
        <v>239.50166666666667</v>
      </c>
      <c r="E64" s="116">
        <v>1437.01</v>
      </c>
    </row>
    <row r="65" spans="1:7" s="110" customFormat="1" ht="30" x14ac:dyDescent="0.25">
      <c r="A65" s="114" t="s">
        <v>185</v>
      </c>
      <c r="B65" s="118">
        <v>0.6</v>
      </c>
      <c r="C65" s="115" t="s">
        <v>16</v>
      </c>
      <c r="D65" s="116">
        <f t="shared" si="1"/>
        <v>1937.0833333333335</v>
      </c>
      <c r="E65" s="116">
        <v>1162.25</v>
      </c>
    </row>
    <row r="66" spans="1:7" s="110" customFormat="1" x14ac:dyDescent="0.25">
      <c r="A66" s="114" t="s">
        <v>186</v>
      </c>
      <c r="B66" s="118">
        <v>0.11</v>
      </c>
      <c r="C66" s="115" t="s">
        <v>16</v>
      </c>
      <c r="D66" s="116">
        <f t="shared" si="1"/>
        <v>1933.5454545454545</v>
      </c>
      <c r="E66" s="116">
        <v>212.69</v>
      </c>
    </row>
    <row r="67" spans="1:7" s="110" customFormat="1" x14ac:dyDescent="0.25">
      <c r="A67" s="114" t="s">
        <v>248</v>
      </c>
      <c r="B67" s="118">
        <v>1</v>
      </c>
      <c r="C67" s="115" t="s">
        <v>172</v>
      </c>
      <c r="D67" s="116">
        <f t="shared" si="1"/>
        <v>255.33</v>
      </c>
      <c r="E67" s="116">
        <v>255.33</v>
      </c>
    </row>
    <row r="68" spans="1:7" s="110" customFormat="1" x14ac:dyDescent="0.25">
      <c r="A68" s="114" t="s">
        <v>249</v>
      </c>
      <c r="B68" s="118">
        <v>0.04</v>
      </c>
      <c r="C68" s="115" t="s">
        <v>15</v>
      </c>
      <c r="D68" s="116">
        <f t="shared" si="1"/>
        <v>11670.75</v>
      </c>
      <c r="E68" s="116">
        <v>466.83</v>
      </c>
    </row>
    <row r="69" spans="1:7" s="110" customFormat="1" ht="30" x14ac:dyDescent="0.25">
      <c r="A69" s="114" t="s">
        <v>87</v>
      </c>
      <c r="B69" s="118">
        <v>0.01</v>
      </c>
      <c r="C69" s="115" t="s">
        <v>58</v>
      </c>
      <c r="D69" s="116">
        <f t="shared" si="1"/>
        <v>34027</v>
      </c>
      <c r="E69" s="116">
        <v>340.27</v>
      </c>
    </row>
    <row r="70" spans="1:7" s="110" customFormat="1" x14ac:dyDescent="0.25">
      <c r="A70" s="114" t="s">
        <v>250</v>
      </c>
      <c r="B70" s="118">
        <v>0.01</v>
      </c>
      <c r="C70" s="115" t="s">
        <v>18</v>
      </c>
      <c r="D70" s="116">
        <f t="shared" si="1"/>
        <v>59341.999999999993</v>
      </c>
      <c r="E70" s="116">
        <v>593.41999999999996</v>
      </c>
    </row>
    <row r="71" spans="1:7" s="110" customFormat="1" ht="30" x14ac:dyDescent="0.25">
      <c r="A71" s="114" t="s">
        <v>251</v>
      </c>
      <c r="B71" s="118">
        <v>8.0000000000000002E-3</v>
      </c>
      <c r="C71" s="115" t="s">
        <v>19</v>
      </c>
      <c r="D71" s="116">
        <f t="shared" si="1"/>
        <v>9405</v>
      </c>
      <c r="E71" s="116">
        <v>75.239999999999995</v>
      </c>
    </row>
    <row r="72" spans="1:7" s="123" customFormat="1" ht="28.5" x14ac:dyDescent="0.25">
      <c r="A72" s="120" t="s">
        <v>40</v>
      </c>
      <c r="B72" s="121"/>
      <c r="C72" s="122"/>
      <c r="D72" s="122"/>
      <c r="E72" s="122"/>
    </row>
    <row r="73" spans="1:7" s="110" customFormat="1" ht="30" x14ac:dyDescent="0.25">
      <c r="A73" s="114" t="s">
        <v>62</v>
      </c>
      <c r="B73" s="118" t="s">
        <v>198</v>
      </c>
      <c r="C73" s="115" t="s">
        <v>11</v>
      </c>
      <c r="D73" s="116">
        <f>E73</f>
        <v>4261.08</v>
      </c>
      <c r="E73" s="116">
        <v>4261.08</v>
      </c>
    </row>
    <row r="74" spans="1:7" s="110" customFormat="1" x14ac:dyDescent="0.25">
      <c r="A74" s="114" t="s">
        <v>252</v>
      </c>
      <c r="B74" s="118" t="s">
        <v>24</v>
      </c>
      <c r="C74" s="115" t="s">
        <v>253</v>
      </c>
      <c r="D74" s="116">
        <f>E74</f>
        <v>1100</v>
      </c>
      <c r="E74" s="116">
        <v>1100</v>
      </c>
    </row>
    <row r="75" spans="1:7" s="1" customFormat="1" ht="14.25" x14ac:dyDescent="0.2">
      <c r="A75" s="78" t="s">
        <v>10</v>
      </c>
      <c r="B75" s="39"/>
      <c r="C75" s="39"/>
      <c r="D75" s="39"/>
      <c r="E75" s="36"/>
      <c r="G75" s="17"/>
    </row>
    <row r="76" spans="1:7" s="1" customFormat="1" x14ac:dyDescent="0.2">
      <c r="A76" s="79" t="s">
        <v>82</v>
      </c>
      <c r="B76" s="38" t="s">
        <v>23</v>
      </c>
      <c r="C76" s="38" t="s">
        <v>11</v>
      </c>
      <c r="D76" s="38">
        <f>E76</f>
        <v>15008.279999999993</v>
      </c>
      <c r="E76" s="26">
        <f>SUM(E16:E74)*10%</f>
        <v>15008.279999999993</v>
      </c>
      <c r="G76" s="17"/>
    </row>
    <row r="77" spans="1:7" s="123" customFormat="1" ht="14.25" x14ac:dyDescent="0.25">
      <c r="A77" s="124" t="s">
        <v>26</v>
      </c>
      <c r="B77" s="125"/>
      <c r="C77" s="126"/>
      <c r="D77" s="127"/>
      <c r="E77" s="127">
        <f>SUM(E16:E76)</f>
        <v>165091.07999999993</v>
      </c>
    </row>
    <row r="78" spans="1:7" s="110" customFormat="1" x14ac:dyDescent="0.25">
      <c r="A78" s="210"/>
      <c r="B78" s="210"/>
      <c r="C78" s="210"/>
      <c r="D78" s="210"/>
      <c r="E78" s="210"/>
    </row>
    <row r="79" spans="1:7" s="110" customFormat="1" x14ac:dyDescent="0.25">
      <c r="A79" s="210"/>
      <c r="B79" s="210"/>
      <c r="C79" s="210"/>
      <c r="D79" s="210"/>
      <c r="E79" s="210"/>
    </row>
    <row r="80" spans="1:7" s="110" customFormat="1" ht="39.75" customHeight="1" x14ac:dyDescent="0.25">
      <c r="A80" s="212" t="s">
        <v>262</v>
      </c>
      <c r="B80" s="212"/>
      <c r="C80" s="212"/>
      <c r="D80" s="212"/>
      <c r="E80" s="212"/>
    </row>
    <row r="81" spans="1:5" s="110" customFormat="1" ht="27.75" customHeight="1" x14ac:dyDescent="0.25">
      <c r="A81" s="212" t="s">
        <v>254</v>
      </c>
      <c r="B81" s="212"/>
      <c r="C81" s="212"/>
      <c r="D81" s="212"/>
      <c r="E81" s="212"/>
    </row>
    <row r="82" spans="1:5" s="110" customFormat="1" ht="24" customHeight="1" x14ac:dyDescent="0.25">
      <c r="A82" s="212" t="s">
        <v>255</v>
      </c>
      <c r="B82" s="212"/>
      <c r="C82" s="212"/>
      <c r="D82" s="212"/>
      <c r="E82" s="212"/>
    </row>
    <row r="83" spans="1:5" s="110" customFormat="1" ht="30.75" customHeight="1" x14ac:dyDescent="0.25">
      <c r="A83" s="212" t="s">
        <v>256</v>
      </c>
      <c r="B83" s="212"/>
      <c r="C83" s="212"/>
      <c r="D83" s="212"/>
      <c r="E83" s="212"/>
    </row>
    <row r="84" spans="1:5" s="110" customFormat="1" x14ac:dyDescent="0.25">
      <c r="A84" s="210"/>
      <c r="B84" s="210"/>
      <c r="C84" s="210"/>
      <c r="D84" s="210"/>
      <c r="E84" s="210"/>
    </row>
    <row r="85" spans="1:5" s="110" customFormat="1" ht="24.75" customHeight="1" x14ac:dyDescent="0.25">
      <c r="B85" s="213"/>
      <c r="C85" s="213"/>
      <c r="D85" s="213"/>
      <c r="E85" s="213"/>
    </row>
    <row r="86" spans="1:5" s="110" customFormat="1" ht="18.75" customHeight="1" x14ac:dyDescent="0.25">
      <c r="A86" s="210" t="s">
        <v>257</v>
      </c>
      <c r="B86" s="210"/>
      <c r="C86" s="210"/>
      <c r="D86" s="210"/>
      <c r="E86" s="210"/>
    </row>
    <row r="87" spans="1:5" s="110" customFormat="1" ht="15.75" customHeight="1" x14ac:dyDescent="0.25">
      <c r="A87" s="210" t="s">
        <v>263</v>
      </c>
      <c r="B87" s="210"/>
      <c r="C87" s="210"/>
      <c r="D87" s="210"/>
      <c r="E87" s="210"/>
    </row>
    <row r="88" spans="1:5" s="110" customFormat="1" ht="10.5" customHeight="1" x14ac:dyDescent="0.25">
      <c r="B88" s="211"/>
      <c r="C88" s="211"/>
      <c r="D88" s="211" t="s">
        <v>28</v>
      </c>
      <c r="E88" s="211"/>
    </row>
    <row r="89" spans="1:5" s="110" customFormat="1" x14ac:dyDescent="0.25">
      <c r="A89" s="210"/>
      <c r="B89" s="210"/>
      <c r="C89" s="210"/>
      <c r="D89" s="210"/>
      <c r="E89" s="210"/>
    </row>
    <row r="90" spans="1:5" s="110" customFormat="1" x14ac:dyDescent="0.25">
      <c r="A90" s="210" t="s">
        <v>264</v>
      </c>
      <c r="B90" s="210"/>
      <c r="C90" s="210"/>
      <c r="D90" s="210"/>
      <c r="E90" s="210"/>
    </row>
    <row r="91" spans="1:5" s="110" customFormat="1" ht="10.5" customHeight="1" x14ac:dyDescent="0.25">
      <c r="B91" s="211"/>
      <c r="C91" s="211"/>
      <c r="D91" s="211" t="s">
        <v>28</v>
      </c>
      <c r="E91" s="211"/>
    </row>
    <row r="92" spans="1:5" s="110" customFormat="1" ht="11.25" customHeight="1" x14ac:dyDescent="0.25">
      <c r="A92" s="210"/>
      <c r="B92" s="210"/>
      <c r="C92" s="210"/>
      <c r="D92" s="210"/>
      <c r="E92" s="210"/>
    </row>
  </sheetData>
  <mergeCells count="31">
    <mergeCell ref="A84:E84"/>
    <mergeCell ref="B85:E85"/>
    <mergeCell ref="A86:E86"/>
    <mergeCell ref="A87:E87"/>
    <mergeCell ref="B88:C88"/>
    <mergeCell ref="D88:E88"/>
    <mergeCell ref="A89:E89"/>
    <mergeCell ref="A90:E90"/>
    <mergeCell ref="B91:C91"/>
    <mergeCell ref="D91:E91"/>
    <mergeCell ref="A92:E92"/>
    <mergeCell ref="A79:E79"/>
    <mergeCell ref="A80:E80"/>
    <mergeCell ref="A81:E81"/>
    <mergeCell ref="A82:E82"/>
    <mergeCell ref="A83:E83"/>
    <mergeCell ref="A6:D6"/>
    <mergeCell ref="A7:E7"/>
    <mergeCell ref="A8:E8"/>
    <mergeCell ref="A9:E9"/>
    <mergeCell ref="A78:E78"/>
    <mergeCell ref="A10:E10"/>
    <mergeCell ref="A11:E11"/>
    <mergeCell ref="A12:E12"/>
    <mergeCell ref="A13:E13"/>
    <mergeCell ref="A14:E14"/>
    <mergeCell ref="A1:E1"/>
    <mergeCell ref="A2:E2"/>
    <mergeCell ref="A5:E5"/>
    <mergeCell ref="A4:E4"/>
    <mergeCell ref="A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203" t="s">
        <v>265</v>
      </c>
      <c r="B1" s="203"/>
      <c r="C1" s="203"/>
      <c r="D1" s="203"/>
      <c r="E1" s="203"/>
      <c r="F1" s="203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266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204" t="s">
        <v>132</v>
      </c>
      <c r="B5" s="204"/>
      <c r="C5" s="204"/>
      <c r="D5" s="204"/>
      <c r="E5" s="204"/>
      <c r="F5" s="204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4" t="s">
        <v>133</v>
      </c>
      <c r="B6" s="104">
        <v>3</v>
      </c>
      <c r="C6" s="104" t="s">
        <v>134</v>
      </c>
      <c r="D6" s="128">
        <v>1032</v>
      </c>
      <c r="E6" s="104" t="s">
        <v>135</v>
      </c>
      <c r="F6" s="106">
        <v>643.4</v>
      </c>
      <c r="G6" s="52"/>
      <c r="H6" s="54"/>
      <c r="I6" s="55"/>
      <c r="J6" s="56"/>
      <c r="K6" s="130"/>
      <c r="L6" s="58"/>
      <c r="M6" s="58"/>
      <c r="N6" s="58"/>
      <c r="O6" s="58"/>
      <c r="P6" s="59"/>
      <c r="Q6" s="205"/>
      <c r="R6" s="206"/>
      <c r="S6" s="60"/>
    </row>
    <row r="7" spans="1:19" s="63" customFormat="1" ht="32.25" customHeight="1" x14ac:dyDescent="0.25">
      <c r="A7" s="104" t="s">
        <v>136</v>
      </c>
      <c r="B7" s="104">
        <v>2</v>
      </c>
      <c r="C7" s="104" t="s">
        <v>137</v>
      </c>
      <c r="D7" s="128">
        <v>0</v>
      </c>
      <c r="E7" s="104" t="s">
        <v>138</v>
      </c>
      <c r="F7" s="106">
        <v>415.1</v>
      </c>
      <c r="G7" s="52"/>
      <c r="H7" s="54"/>
      <c r="I7" s="55"/>
      <c r="J7" s="56"/>
      <c r="K7" s="130"/>
      <c r="L7" s="58"/>
      <c r="M7" s="58"/>
      <c r="N7" s="58"/>
      <c r="O7" s="58"/>
      <c r="P7" s="59"/>
      <c r="Q7" s="205"/>
      <c r="R7" s="207"/>
      <c r="S7" s="62"/>
    </row>
    <row r="8" spans="1:19" s="63" customFormat="1" ht="47.25" customHeight="1" x14ac:dyDescent="0.25">
      <c r="A8" s="104" t="s">
        <v>139</v>
      </c>
      <c r="B8" s="104">
        <v>18</v>
      </c>
      <c r="C8" s="104" t="s">
        <v>140</v>
      </c>
      <c r="D8" s="106">
        <v>108.2</v>
      </c>
      <c r="E8" s="104" t="s">
        <v>141</v>
      </c>
      <c r="F8" s="106">
        <v>166.2</v>
      </c>
      <c r="G8" s="52"/>
      <c r="H8" s="54"/>
      <c r="I8" s="55"/>
      <c r="J8" s="56"/>
      <c r="K8" s="130"/>
      <c r="L8" s="58"/>
      <c r="M8" s="58"/>
      <c r="N8" s="58"/>
      <c r="O8" s="58"/>
      <c r="P8" s="59"/>
      <c r="Q8" s="205"/>
      <c r="R8" s="206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30"/>
      <c r="L9" s="58"/>
      <c r="M9" s="58"/>
      <c r="N9" s="58"/>
      <c r="O9" s="58"/>
      <c r="P9" s="52"/>
      <c r="Q9" s="130"/>
      <c r="R9" s="131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29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200" t="s">
        <v>142</v>
      </c>
      <c r="B11" s="201"/>
      <c r="C11" s="201"/>
      <c r="D11" s="201"/>
      <c r="E11" s="202"/>
      <c r="F11" s="70" t="s">
        <v>143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8" customFormat="1" ht="30" customHeight="1" x14ac:dyDescent="0.25">
      <c r="A12" s="193" t="s">
        <v>144</v>
      </c>
      <c r="B12" s="194"/>
      <c r="C12" s="194"/>
      <c r="D12" s="194"/>
      <c r="E12" s="195"/>
      <c r="F12" s="99">
        <v>-24640.563999999897</v>
      </c>
      <c r="G12" s="100"/>
    </row>
    <row r="13" spans="1:19" s="98" customFormat="1" ht="30" customHeight="1" x14ac:dyDescent="0.25">
      <c r="A13" s="193" t="s">
        <v>145</v>
      </c>
      <c r="B13" s="194"/>
      <c r="C13" s="194"/>
      <c r="D13" s="194"/>
      <c r="E13" s="195"/>
      <c r="F13" s="99">
        <v>8006.539999999979</v>
      </c>
    </row>
    <row r="14" spans="1:19" s="98" customFormat="1" ht="30" customHeight="1" x14ac:dyDescent="0.25">
      <c r="A14" s="193" t="s">
        <v>146</v>
      </c>
      <c r="B14" s="194"/>
      <c r="C14" s="194"/>
      <c r="D14" s="194"/>
      <c r="E14" s="195"/>
      <c r="F14" s="101">
        <f>SUM(F15:F17)</f>
        <v>173376.24</v>
      </c>
    </row>
    <row r="15" spans="1:19" s="69" customFormat="1" ht="28.5" customHeight="1" x14ac:dyDescent="0.25">
      <c r="A15" s="196" t="s">
        <v>147</v>
      </c>
      <c r="B15" s="197"/>
      <c r="C15" s="197"/>
      <c r="D15" s="197"/>
      <c r="E15" s="198"/>
      <c r="F15" s="95">
        <v>173376.24</v>
      </c>
    </row>
    <row r="16" spans="1:19" s="69" customFormat="1" ht="24.75" hidden="1" customHeight="1" x14ac:dyDescent="0.25">
      <c r="A16" s="196" t="s">
        <v>148</v>
      </c>
      <c r="B16" s="197"/>
      <c r="C16" s="197"/>
      <c r="D16" s="197"/>
      <c r="E16" s="198"/>
      <c r="F16" s="95"/>
    </row>
    <row r="17" spans="1:19" s="69" customFormat="1" ht="30" hidden="1" customHeight="1" x14ac:dyDescent="0.25">
      <c r="A17" s="196" t="s">
        <v>149</v>
      </c>
      <c r="B17" s="197"/>
      <c r="C17" s="197"/>
      <c r="D17" s="197"/>
      <c r="E17" s="198"/>
      <c r="F17" s="95"/>
    </row>
    <row r="18" spans="1:19" s="102" customFormat="1" ht="30" customHeight="1" x14ac:dyDescent="0.25">
      <c r="A18" s="189" t="s">
        <v>150</v>
      </c>
      <c r="B18" s="190"/>
      <c r="C18" s="190"/>
      <c r="D18" s="190"/>
      <c r="E18" s="191"/>
      <c r="F18" s="101">
        <f>SUM(F19:F21)</f>
        <v>175030.39</v>
      </c>
    </row>
    <row r="19" spans="1:19" s="69" customFormat="1" ht="29.25" customHeight="1" x14ac:dyDescent="0.25">
      <c r="A19" s="196" t="s">
        <v>147</v>
      </c>
      <c r="B19" s="197"/>
      <c r="C19" s="197"/>
      <c r="D19" s="197"/>
      <c r="E19" s="198"/>
      <c r="F19" s="95">
        <v>175030.39</v>
      </c>
    </row>
    <row r="20" spans="1:19" s="69" customFormat="1" ht="30" hidden="1" customHeight="1" x14ac:dyDescent="0.25">
      <c r="A20" s="196" t="s">
        <v>148</v>
      </c>
      <c r="B20" s="197"/>
      <c r="C20" s="197"/>
      <c r="D20" s="197"/>
      <c r="E20" s="198"/>
      <c r="F20" s="95"/>
    </row>
    <row r="21" spans="1:19" s="72" customFormat="1" ht="30" hidden="1" customHeight="1" x14ac:dyDescent="0.2">
      <c r="A21" s="196" t="s">
        <v>149</v>
      </c>
      <c r="B21" s="197"/>
      <c r="C21" s="197"/>
      <c r="D21" s="197"/>
      <c r="E21" s="198"/>
      <c r="F21" s="95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3" customFormat="1" ht="30" customHeight="1" x14ac:dyDescent="0.25">
      <c r="A22" s="189" t="s">
        <v>151</v>
      </c>
      <c r="B22" s="190"/>
      <c r="C22" s="190"/>
      <c r="D22" s="190"/>
      <c r="E22" s="191"/>
      <c r="F22" s="101">
        <f>F12+F18</f>
        <v>150389.82600000012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3" customFormat="1" ht="30" customHeight="1" x14ac:dyDescent="0.25">
      <c r="A23" s="189" t="s">
        <v>152</v>
      </c>
      <c r="B23" s="190"/>
      <c r="C23" s="190"/>
      <c r="D23" s="190"/>
      <c r="E23" s="191"/>
      <c r="F23" s="101">
        <f>Лист1!E72</f>
        <v>297513.07300000003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3" customFormat="1" ht="30" customHeight="1" x14ac:dyDescent="0.25">
      <c r="A24" s="189" t="s">
        <v>267</v>
      </c>
      <c r="B24" s="190"/>
      <c r="C24" s="190"/>
      <c r="D24" s="190"/>
      <c r="E24" s="191"/>
      <c r="F24" s="101">
        <f>F22-F23</f>
        <v>-147123.24699999992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3" customFormat="1" ht="30" customHeight="1" x14ac:dyDescent="0.25">
      <c r="A25" s="189" t="s">
        <v>154</v>
      </c>
      <c r="B25" s="190"/>
      <c r="C25" s="190"/>
      <c r="D25" s="190"/>
      <c r="E25" s="191"/>
      <c r="F25" s="99">
        <f>F13+F14-F18</f>
        <v>6352.3899999999558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92" t="s">
        <v>155</v>
      </c>
      <c r="B27" s="192"/>
      <c r="C27" s="192"/>
      <c r="D27" s="192"/>
    </row>
    <row r="28" spans="1:19" s="47" customFormat="1" ht="21.75" customHeight="1" x14ac:dyDescent="0.25">
      <c r="A28" s="199" t="s">
        <v>156</v>
      </c>
      <c r="B28" s="199"/>
      <c r="C28" s="199"/>
      <c r="D28" s="199"/>
    </row>
    <row r="29" spans="1:19" s="47" customFormat="1" ht="22.5" customHeight="1" x14ac:dyDescent="0.25">
      <c r="A29" s="192" t="s">
        <v>47</v>
      </c>
      <c r="B29" s="192"/>
      <c r="C29" s="192"/>
      <c r="D29" s="192"/>
    </row>
    <row r="30" spans="1:19" s="47" customFormat="1" ht="22.5" customHeight="1" x14ac:dyDescent="0.25">
      <c r="A30" s="192" t="s">
        <v>48</v>
      </c>
      <c r="B30" s="192"/>
      <c r="C30" s="192"/>
      <c r="D30" s="4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7"/>
  <sheetViews>
    <sheetView view="pageBreakPreview" zoomScaleNormal="100" zoomScaleSheetLayoutView="100" workbookViewId="0">
      <selection activeCell="A3" sqref="A3:XFD5"/>
    </sheetView>
  </sheetViews>
  <sheetFormatPr defaultRowHeight="15" x14ac:dyDescent="0.25"/>
  <cols>
    <col min="1" max="1" width="56.140625" style="132" customWidth="1"/>
    <col min="2" max="2" width="13.85546875" style="132" customWidth="1"/>
    <col min="3" max="3" width="12.5703125" style="132" customWidth="1"/>
    <col min="4" max="4" width="14.42578125" style="132" customWidth="1"/>
    <col min="5" max="5" width="14.7109375" style="132" customWidth="1"/>
    <col min="6" max="255" width="8.140625" style="132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2" customFormat="1" ht="23.25" customHeight="1" x14ac:dyDescent="0.25">
      <c r="A1" s="214"/>
      <c r="B1" s="214"/>
      <c r="C1" s="214"/>
      <c r="D1" s="214"/>
      <c r="E1" s="214"/>
    </row>
    <row r="2" spans="1:5" s="132" customFormat="1" x14ac:dyDescent="0.25">
      <c r="A2" s="214" t="s">
        <v>205</v>
      </c>
      <c r="B2" s="214"/>
      <c r="C2" s="214"/>
      <c r="D2" s="214"/>
      <c r="E2" s="214"/>
    </row>
    <row r="3" spans="1:5" s="132" customFormat="1" ht="15.75" customHeight="1" x14ac:dyDescent="0.25">
      <c r="B3" s="214" t="s">
        <v>258</v>
      </c>
      <c r="C3" s="214"/>
      <c r="D3" s="214"/>
      <c r="E3" s="214"/>
    </row>
    <row r="4" spans="1:5" s="132" customFormat="1" x14ac:dyDescent="0.25">
      <c r="A4" s="216" t="s">
        <v>206</v>
      </c>
      <c r="B4" s="216"/>
      <c r="C4" s="216"/>
      <c r="D4" s="216"/>
      <c r="E4" s="216"/>
    </row>
    <row r="5" spans="1:5" s="132" customFormat="1" x14ac:dyDescent="0.25">
      <c r="A5" s="216" t="s">
        <v>207</v>
      </c>
      <c r="B5" s="216"/>
      <c r="C5" s="216"/>
      <c r="D5" s="216"/>
      <c r="E5" s="216"/>
    </row>
    <row r="6" spans="1:5" s="132" customFormat="1" ht="26.25" customHeight="1" x14ac:dyDescent="0.25">
      <c r="A6" s="214" t="s">
        <v>208</v>
      </c>
      <c r="B6" s="214"/>
      <c r="C6" s="214"/>
      <c r="D6" s="214"/>
      <c r="E6" s="132" t="s">
        <v>268</v>
      </c>
    </row>
    <row r="7" spans="1:5" s="132" customFormat="1" x14ac:dyDescent="0.25">
      <c r="A7" s="214"/>
      <c r="B7" s="214"/>
      <c r="C7" s="214"/>
      <c r="D7" s="214"/>
      <c r="E7" s="214"/>
    </row>
    <row r="8" spans="1:5" s="132" customFormat="1" ht="28.5" customHeight="1" x14ac:dyDescent="0.25">
      <c r="A8" s="215" t="s">
        <v>210</v>
      </c>
      <c r="B8" s="215"/>
      <c r="C8" s="215"/>
      <c r="D8" s="215"/>
      <c r="E8" s="215"/>
    </row>
    <row r="9" spans="1:5" s="132" customFormat="1" ht="29.25" customHeight="1" x14ac:dyDescent="0.25">
      <c r="A9" s="215" t="s">
        <v>211</v>
      </c>
      <c r="B9" s="215"/>
      <c r="C9" s="215"/>
      <c r="D9" s="215"/>
      <c r="E9" s="215"/>
    </row>
    <row r="10" spans="1:5" s="132" customFormat="1" ht="30" customHeight="1" x14ac:dyDescent="0.25">
      <c r="A10" s="215" t="s">
        <v>212</v>
      </c>
      <c r="B10" s="215"/>
      <c r="C10" s="215"/>
      <c r="D10" s="215"/>
      <c r="E10" s="215"/>
    </row>
    <row r="11" spans="1:5" s="132" customFormat="1" ht="30" customHeight="1" x14ac:dyDescent="0.25">
      <c r="A11" s="215" t="s">
        <v>213</v>
      </c>
      <c r="B11" s="215"/>
      <c r="C11" s="215"/>
      <c r="D11" s="215"/>
      <c r="E11" s="215"/>
    </row>
    <row r="12" spans="1:5" s="132" customFormat="1" ht="29.25" customHeight="1" x14ac:dyDescent="0.25">
      <c r="A12" s="215" t="s">
        <v>214</v>
      </c>
      <c r="B12" s="215"/>
      <c r="C12" s="215"/>
      <c r="D12" s="215"/>
      <c r="E12" s="215"/>
    </row>
    <row r="13" spans="1:5" s="132" customFormat="1" ht="28.5" customHeight="1" x14ac:dyDescent="0.25">
      <c r="A13" s="215" t="s">
        <v>215</v>
      </c>
      <c r="B13" s="215"/>
      <c r="C13" s="215"/>
      <c r="D13" s="215"/>
      <c r="E13" s="215"/>
    </row>
    <row r="14" spans="1:5" s="132" customFormat="1" ht="15.75" customHeight="1" x14ac:dyDescent="0.25">
      <c r="A14" s="214"/>
      <c r="B14" s="214"/>
      <c r="C14" s="214"/>
      <c r="D14" s="214"/>
      <c r="E14" s="214"/>
    </row>
    <row r="15" spans="1:5" s="132" customFormat="1" ht="135" x14ac:dyDescent="0.25">
      <c r="A15" s="133" t="s">
        <v>2</v>
      </c>
      <c r="B15" s="134" t="s">
        <v>217</v>
      </c>
      <c r="C15" s="134" t="s">
        <v>0</v>
      </c>
      <c r="D15" s="134" t="s">
        <v>216</v>
      </c>
      <c r="E15" s="134" t="s">
        <v>1</v>
      </c>
    </row>
    <row r="16" spans="1:5" s="132" customFormat="1" x14ac:dyDescent="0.25">
      <c r="A16" s="143" t="s">
        <v>8</v>
      </c>
      <c r="B16" s="139"/>
      <c r="C16" s="139"/>
      <c r="D16" s="139"/>
      <c r="E16" s="139"/>
    </row>
    <row r="17" spans="1:5" s="132" customFormat="1" x14ac:dyDescent="0.25">
      <c r="A17" s="133" t="s">
        <v>59</v>
      </c>
      <c r="B17" s="140" t="s">
        <v>23</v>
      </c>
      <c r="C17" s="140" t="s">
        <v>11</v>
      </c>
      <c r="D17" s="140">
        <v>0.13</v>
      </c>
      <c r="E17" s="140">
        <v>1609.92</v>
      </c>
    </row>
    <row r="18" spans="1:5" s="132" customFormat="1" ht="28.5" x14ac:dyDescent="0.25">
      <c r="A18" s="143" t="s">
        <v>218</v>
      </c>
      <c r="B18" s="139"/>
      <c r="C18" s="139"/>
      <c r="D18" s="139"/>
      <c r="E18" s="139"/>
    </row>
    <row r="19" spans="1:5" s="132" customFormat="1" x14ac:dyDescent="0.25">
      <c r="A19" s="133" t="s">
        <v>269</v>
      </c>
      <c r="B19" s="140" t="s">
        <v>24</v>
      </c>
      <c r="C19" s="140" t="s">
        <v>12</v>
      </c>
      <c r="D19" s="140">
        <f>E19</f>
        <v>153.36000000000001</v>
      </c>
      <c r="E19" s="140">
        <v>153.36000000000001</v>
      </c>
    </row>
    <row r="20" spans="1:5" s="132" customFormat="1" x14ac:dyDescent="0.25">
      <c r="A20" s="133" t="s">
        <v>270</v>
      </c>
      <c r="B20" s="140" t="s">
        <v>24</v>
      </c>
      <c r="C20" s="140" t="s">
        <v>12</v>
      </c>
      <c r="D20" s="140">
        <f t="shared" ref="D20:D27" si="0">E20</f>
        <v>2921.4</v>
      </c>
      <c r="E20" s="140">
        <v>2921.4</v>
      </c>
    </row>
    <row r="21" spans="1:5" s="132" customFormat="1" ht="30" x14ac:dyDescent="0.25">
      <c r="A21" s="133" t="s">
        <v>162</v>
      </c>
      <c r="B21" s="140" t="s">
        <v>24</v>
      </c>
      <c r="C21" s="140" t="s">
        <v>19</v>
      </c>
      <c r="D21" s="140">
        <f t="shared" si="0"/>
        <v>1243.47</v>
      </c>
      <c r="E21" s="140">
        <v>1243.47</v>
      </c>
    </row>
    <row r="22" spans="1:5" s="132" customFormat="1" x14ac:dyDescent="0.25">
      <c r="A22" s="133" t="s">
        <v>219</v>
      </c>
      <c r="B22" s="140" t="s">
        <v>199</v>
      </c>
      <c r="C22" s="140" t="s">
        <v>12</v>
      </c>
      <c r="D22" s="140">
        <f t="shared" si="0"/>
        <v>56718.720000000001</v>
      </c>
      <c r="E22" s="140">
        <v>56718.720000000001</v>
      </c>
    </row>
    <row r="23" spans="1:5" s="132" customFormat="1" x14ac:dyDescent="0.25">
      <c r="A23" s="133" t="s">
        <v>220</v>
      </c>
      <c r="B23" s="140" t="s">
        <v>199</v>
      </c>
      <c r="C23" s="140" t="s">
        <v>12</v>
      </c>
      <c r="D23" s="140">
        <f t="shared" si="0"/>
        <v>164.96</v>
      </c>
      <c r="E23" s="140">
        <v>164.96</v>
      </c>
    </row>
    <row r="24" spans="1:5" s="132" customFormat="1" x14ac:dyDescent="0.25">
      <c r="A24" s="143" t="s">
        <v>271</v>
      </c>
      <c r="B24" s="139"/>
      <c r="C24" s="139"/>
      <c r="D24" s="140"/>
      <c r="E24" s="139"/>
    </row>
    <row r="25" spans="1:5" s="132" customFormat="1" x14ac:dyDescent="0.25">
      <c r="A25" s="133" t="s">
        <v>272</v>
      </c>
      <c r="B25" s="140" t="s">
        <v>24</v>
      </c>
      <c r="C25" s="140" t="s">
        <v>13</v>
      </c>
      <c r="D25" s="140">
        <f t="shared" si="0"/>
        <v>270</v>
      </c>
      <c r="E25" s="140">
        <v>270</v>
      </c>
    </row>
    <row r="26" spans="1:5" s="132" customFormat="1" x14ac:dyDescent="0.25">
      <c r="A26" s="143" t="s">
        <v>170</v>
      </c>
      <c r="B26" s="139"/>
      <c r="C26" s="139"/>
      <c r="D26" s="140"/>
      <c r="E26" s="139"/>
    </row>
    <row r="27" spans="1:5" s="132" customFormat="1" x14ac:dyDescent="0.25">
      <c r="A27" s="133" t="s">
        <v>171</v>
      </c>
      <c r="B27" s="140" t="s">
        <v>198</v>
      </c>
      <c r="C27" s="140" t="s">
        <v>223</v>
      </c>
      <c r="D27" s="140">
        <f t="shared" si="0"/>
        <v>1910</v>
      </c>
      <c r="E27" s="140">
        <v>1910</v>
      </c>
    </row>
    <row r="28" spans="1:5" s="132" customFormat="1" ht="28.5" x14ac:dyDescent="0.25">
      <c r="A28" s="143" t="s">
        <v>224</v>
      </c>
      <c r="B28" s="139"/>
      <c r="C28" s="139"/>
      <c r="D28" s="139"/>
      <c r="E28" s="139"/>
    </row>
    <row r="29" spans="1:5" s="132" customFormat="1" ht="30" x14ac:dyDescent="0.25">
      <c r="A29" s="133" t="s">
        <v>225</v>
      </c>
      <c r="B29" s="140">
        <v>2</v>
      </c>
      <c r="C29" s="140" t="s">
        <v>92</v>
      </c>
      <c r="D29" s="140">
        <f>E29/B29</f>
        <v>1054.1099999999999</v>
      </c>
      <c r="E29" s="140">
        <v>2108.2199999999998</v>
      </c>
    </row>
    <row r="30" spans="1:5" s="132" customFormat="1" x14ac:dyDescent="0.25">
      <c r="A30" s="133" t="s">
        <v>273</v>
      </c>
      <c r="B30" s="140">
        <v>1</v>
      </c>
      <c r="C30" s="140" t="s">
        <v>15</v>
      </c>
      <c r="D30" s="140">
        <f t="shared" ref="D30:D62" si="1">E30/B30</f>
        <v>724.61</v>
      </c>
      <c r="E30" s="140">
        <v>724.61</v>
      </c>
    </row>
    <row r="31" spans="1:5" s="132" customFormat="1" ht="30" x14ac:dyDescent="0.25">
      <c r="A31" s="133" t="s">
        <v>274</v>
      </c>
      <c r="B31" s="140" t="s">
        <v>24</v>
      </c>
      <c r="C31" s="140" t="s">
        <v>16</v>
      </c>
      <c r="D31" s="140">
        <f>E31</f>
        <v>1381.81</v>
      </c>
      <c r="E31" s="140">
        <v>1381.81</v>
      </c>
    </row>
    <row r="32" spans="1:5" s="132" customFormat="1" ht="30" x14ac:dyDescent="0.25">
      <c r="A32" s="133" t="s">
        <v>275</v>
      </c>
      <c r="B32" s="140">
        <v>0.01</v>
      </c>
      <c r="C32" s="140" t="s">
        <v>18</v>
      </c>
      <c r="D32" s="140">
        <f t="shared" si="1"/>
        <v>30407</v>
      </c>
      <c r="E32" s="140">
        <v>304.07</v>
      </c>
    </row>
    <row r="33" spans="1:5" s="132" customFormat="1" x14ac:dyDescent="0.25">
      <c r="A33" s="133" t="s">
        <v>276</v>
      </c>
      <c r="B33" s="140">
        <v>4</v>
      </c>
      <c r="C33" s="140" t="s">
        <v>89</v>
      </c>
      <c r="D33" s="140">
        <f t="shared" si="1"/>
        <v>101.175</v>
      </c>
      <c r="E33" s="140">
        <v>404.7</v>
      </c>
    </row>
    <row r="34" spans="1:5" s="132" customFormat="1" x14ac:dyDescent="0.25">
      <c r="A34" s="133" t="s">
        <v>63</v>
      </c>
      <c r="B34" s="140">
        <v>1</v>
      </c>
      <c r="C34" s="140" t="s">
        <v>14</v>
      </c>
      <c r="D34" s="140">
        <f t="shared" si="1"/>
        <v>1012.36</v>
      </c>
      <c r="E34" s="140">
        <v>1012.36</v>
      </c>
    </row>
    <row r="35" spans="1:5" s="132" customFormat="1" x14ac:dyDescent="0.25">
      <c r="A35" s="133" t="s">
        <v>277</v>
      </c>
      <c r="B35" s="140">
        <v>0.17</v>
      </c>
      <c r="C35" s="140" t="s">
        <v>16</v>
      </c>
      <c r="D35" s="140">
        <f t="shared" si="1"/>
        <v>1813.705882352941</v>
      </c>
      <c r="E35" s="140">
        <v>308.33</v>
      </c>
    </row>
    <row r="36" spans="1:5" s="132" customFormat="1" x14ac:dyDescent="0.25">
      <c r="A36" s="133" t="s">
        <v>278</v>
      </c>
      <c r="B36" s="140">
        <v>1</v>
      </c>
      <c r="C36" s="140" t="s">
        <v>279</v>
      </c>
      <c r="D36" s="140">
        <f t="shared" si="1"/>
        <v>1107.17</v>
      </c>
      <c r="E36" s="140">
        <v>1107.17</v>
      </c>
    </row>
    <row r="37" spans="1:5" s="132" customFormat="1" ht="30" x14ac:dyDescent="0.25">
      <c r="A37" s="133" t="s">
        <v>67</v>
      </c>
      <c r="B37" s="140">
        <v>1.3779999999999999</v>
      </c>
      <c r="C37" s="140" t="s">
        <v>16</v>
      </c>
      <c r="D37" s="140">
        <f t="shared" si="1"/>
        <v>2008.8751814223515</v>
      </c>
      <c r="E37" s="140">
        <v>2768.23</v>
      </c>
    </row>
    <row r="38" spans="1:5" s="132" customFormat="1" x14ac:dyDescent="0.25">
      <c r="A38" s="133" t="s">
        <v>70</v>
      </c>
      <c r="B38" s="140">
        <v>0.105</v>
      </c>
      <c r="C38" s="140" t="s">
        <v>15</v>
      </c>
      <c r="D38" s="140">
        <f t="shared" si="1"/>
        <v>17460</v>
      </c>
      <c r="E38" s="140">
        <v>1833.3</v>
      </c>
    </row>
    <row r="39" spans="1:5" s="132" customFormat="1" ht="30" x14ac:dyDescent="0.25">
      <c r="A39" s="133" t="s">
        <v>71</v>
      </c>
      <c r="B39" s="140">
        <v>6</v>
      </c>
      <c r="C39" s="140" t="s">
        <v>20</v>
      </c>
      <c r="D39" s="140">
        <f t="shared" si="1"/>
        <v>252.44500000000002</v>
      </c>
      <c r="E39" s="140">
        <v>1514.67</v>
      </c>
    </row>
    <row r="40" spans="1:5" s="132" customFormat="1" x14ac:dyDescent="0.25">
      <c r="A40" s="133" t="s">
        <v>280</v>
      </c>
      <c r="B40" s="140">
        <v>4</v>
      </c>
      <c r="C40" s="140" t="s">
        <v>89</v>
      </c>
      <c r="D40" s="140">
        <f t="shared" si="1"/>
        <v>80.900000000000006</v>
      </c>
      <c r="E40" s="140">
        <v>323.60000000000002</v>
      </c>
    </row>
    <row r="41" spans="1:5" s="132" customFormat="1" x14ac:dyDescent="0.25">
      <c r="A41" s="133" t="s">
        <v>234</v>
      </c>
      <c r="B41" s="140">
        <v>1</v>
      </c>
      <c r="C41" s="140" t="s">
        <v>113</v>
      </c>
      <c r="D41" s="140">
        <f t="shared" si="1"/>
        <v>585.66</v>
      </c>
      <c r="E41" s="140">
        <v>585.66</v>
      </c>
    </row>
    <row r="42" spans="1:5" s="132" customFormat="1" x14ac:dyDescent="0.25">
      <c r="A42" s="133" t="s">
        <v>281</v>
      </c>
      <c r="B42" s="140">
        <v>1</v>
      </c>
      <c r="C42" s="140" t="s">
        <v>13</v>
      </c>
      <c r="D42" s="140">
        <f t="shared" si="1"/>
        <v>4397.99</v>
      </c>
      <c r="E42" s="140">
        <v>4397.99</v>
      </c>
    </row>
    <row r="43" spans="1:5" s="132" customFormat="1" x14ac:dyDescent="0.25">
      <c r="A43" s="133" t="s">
        <v>235</v>
      </c>
      <c r="B43" s="140">
        <v>1</v>
      </c>
      <c r="C43" s="140" t="s">
        <v>14</v>
      </c>
      <c r="D43" s="140">
        <f t="shared" si="1"/>
        <v>8045.48</v>
      </c>
      <c r="E43" s="140">
        <v>8045.48</v>
      </c>
    </row>
    <row r="44" spans="1:5" s="132" customFormat="1" ht="30" x14ac:dyDescent="0.25">
      <c r="A44" s="133" t="s">
        <v>177</v>
      </c>
      <c r="B44" s="140">
        <v>1</v>
      </c>
      <c r="C44" s="140" t="s">
        <v>21</v>
      </c>
      <c r="D44" s="140">
        <f t="shared" si="1"/>
        <v>868.12</v>
      </c>
      <c r="E44" s="140">
        <v>868.12</v>
      </c>
    </row>
    <row r="45" spans="1:5" s="132" customFormat="1" ht="30" x14ac:dyDescent="0.25">
      <c r="A45" s="133" t="s">
        <v>236</v>
      </c>
      <c r="B45" s="140">
        <v>0.01</v>
      </c>
      <c r="C45" s="140" t="s">
        <v>21</v>
      </c>
      <c r="D45" s="140">
        <f t="shared" si="1"/>
        <v>30424</v>
      </c>
      <c r="E45" s="140">
        <v>304.24</v>
      </c>
    </row>
    <row r="46" spans="1:5" s="132" customFormat="1" x14ac:dyDescent="0.25">
      <c r="A46" s="133" t="s">
        <v>74</v>
      </c>
      <c r="B46" s="140">
        <v>30</v>
      </c>
      <c r="C46" s="140" t="s">
        <v>21</v>
      </c>
      <c r="D46" s="140">
        <f t="shared" si="1"/>
        <v>297.38533333333334</v>
      </c>
      <c r="E46" s="140">
        <v>8921.56</v>
      </c>
    </row>
    <row r="47" spans="1:5" s="132" customFormat="1" ht="30" x14ac:dyDescent="0.25">
      <c r="A47" s="133" t="s">
        <v>112</v>
      </c>
      <c r="B47" s="140">
        <v>1</v>
      </c>
      <c r="C47" s="140" t="s">
        <v>113</v>
      </c>
      <c r="D47" s="140">
        <f t="shared" si="1"/>
        <v>75.989999999999995</v>
      </c>
      <c r="E47" s="140">
        <v>75.989999999999995</v>
      </c>
    </row>
    <row r="48" spans="1:5" s="132" customFormat="1" ht="28.5" x14ac:dyDescent="0.25">
      <c r="A48" s="143" t="s">
        <v>238</v>
      </c>
      <c r="B48" s="139"/>
      <c r="C48" s="139"/>
      <c r="D48" s="140"/>
      <c r="E48" s="139"/>
    </row>
    <row r="49" spans="1:5" s="132" customFormat="1" ht="30" x14ac:dyDescent="0.25">
      <c r="A49" s="133" t="s">
        <v>282</v>
      </c>
      <c r="B49" s="140">
        <v>5.0000000000000001E-3</v>
      </c>
      <c r="C49" s="140" t="s">
        <v>19</v>
      </c>
      <c r="D49" s="140">
        <f t="shared" si="1"/>
        <v>32956</v>
      </c>
      <c r="E49" s="140">
        <v>164.78</v>
      </c>
    </row>
    <row r="50" spans="1:5" s="132" customFormat="1" ht="30" x14ac:dyDescent="0.25">
      <c r="A50" s="133" t="s">
        <v>274</v>
      </c>
      <c r="B50" s="140" t="s">
        <v>24</v>
      </c>
      <c r="C50" s="140" t="s">
        <v>16</v>
      </c>
      <c r="D50" s="140">
        <f>E50</f>
        <v>1506.16</v>
      </c>
      <c r="E50" s="140">
        <v>1506.16</v>
      </c>
    </row>
    <row r="51" spans="1:5" s="132" customFormat="1" x14ac:dyDescent="0.25">
      <c r="A51" s="133" t="s">
        <v>191</v>
      </c>
      <c r="B51" s="140">
        <v>0.12</v>
      </c>
      <c r="C51" s="140" t="s">
        <v>18</v>
      </c>
      <c r="D51" s="140">
        <f t="shared" si="1"/>
        <v>4362.9166666666661</v>
      </c>
      <c r="E51" s="140">
        <v>523.54999999999995</v>
      </c>
    </row>
    <row r="52" spans="1:5" s="132" customFormat="1" x14ac:dyDescent="0.25">
      <c r="A52" s="133" t="s">
        <v>196</v>
      </c>
      <c r="B52" s="140">
        <v>0.01</v>
      </c>
      <c r="C52" s="140" t="s">
        <v>18</v>
      </c>
      <c r="D52" s="140">
        <f t="shared" si="1"/>
        <v>53430.999999999993</v>
      </c>
      <c r="E52" s="140">
        <v>534.30999999999995</v>
      </c>
    </row>
    <row r="53" spans="1:5" s="132" customFormat="1" x14ac:dyDescent="0.25">
      <c r="A53" s="133" t="s">
        <v>283</v>
      </c>
      <c r="B53" s="140">
        <v>0.01</v>
      </c>
      <c r="C53" s="140" t="s">
        <v>18</v>
      </c>
      <c r="D53" s="140">
        <f t="shared" si="1"/>
        <v>16369.999999999998</v>
      </c>
      <c r="E53" s="140">
        <v>163.69999999999999</v>
      </c>
    </row>
    <row r="54" spans="1:5" s="132" customFormat="1" ht="30" x14ac:dyDescent="0.25">
      <c r="A54" s="133" t="s">
        <v>284</v>
      </c>
      <c r="B54" s="140">
        <v>2.1999999999999999E-2</v>
      </c>
      <c r="C54" s="140" t="s">
        <v>15</v>
      </c>
      <c r="D54" s="140">
        <f t="shared" si="1"/>
        <v>27740.454545454544</v>
      </c>
      <c r="E54" s="140">
        <v>610.29</v>
      </c>
    </row>
    <row r="55" spans="1:5" s="132" customFormat="1" x14ac:dyDescent="0.25">
      <c r="A55" s="133" t="s">
        <v>285</v>
      </c>
      <c r="B55" s="140">
        <v>0.2</v>
      </c>
      <c r="C55" s="140" t="s">
        <v>19</v>
      </c>
      <c r="D55" s="140">
        <f t="shared" si="1"/>
        <v>23768.699999999997</v>
      </c>
      <c r="E55" s="140">
        <v>4753.74</v>
      </c>
    </row>
    <row r="56" spans="1:5" s="132" customFormat="1" x14ac:dyDescent="0.25">
      <c r="A56" s="133" t="s">
        <v>179</v>
      </c>
      <c r="B56" s="140">
        <v>0.2</v>
      </c>
      <c r="C56" s="140" t="s">
        <v>180</v>
      </c>
      <c r="D56" s="140">
        <f t="shared" si="1"/>
        <v>2250.35</v>
      </c>
      <c r="E56" s="140">
        <v>450.07</v>
      </c>
    </row>
    <row r="57" spans="1:5" s="132" customFormat="1" ht="30" x14ac:dyDescent="0.25">
      <c r="A57" s="133" t="s">
        <v>75</v>
      </c>
      <c r="B57" s="140">
        <v>0.68899999999999995</v>
      </c>
      <c r="C57" s="140" t="s">
        <v>16</v>
      </c>
      <c r="D57" s="140">
        <f t="shared" si="1"/>
        <v>2025.6168359941948</v>
      </c>
      <c r="E57" s="140">
        <v>1395.65</v>
      </c>
    </row>
    <row r="58" spans="1:5" s="132" customFormat="1" ht="30" x14ac:dyDescent="0.25">
      <c r="A58" s="133" t="s">
        <v>182</v>
      </c>
      <c r="B58" s="140">
        <v>0.68899999999999995</v>
      </c>
      <c r="C58" s="140" t="s">
        <v>16</v>
      </c>
      <c r="D58" s="140">
        <f t="shared" si="1"/>
        <v>2008.0986937590712</v>
      </c>
      <c r="E58" s="140">
        <v>1383.58</v>
      </c>
    </row>
    <row r="59" spans="1:5" s="132" customFormat="1" ht="30" x14ac:dyDescent="0.25">
      <c r="A59" s="133" t="s">
        <v>115</v>
      </c>
      <c r="B59" s="140">
        <v>120</v>
      </c>
      <c r="C59" s="140" t="s">
        <v>116</v>
      </c>
      <c r="D59" s="140">
        <f t="shared" si="1"/>
        <v>58.173166666666667</v>
      </c>
      <c r="E59" s="140">
        <v>6980.78</v>
      </c>
    </row>
    <row r="60" spans="1:5" s="132" customFormat="1" ht="30" x14ac:dyDescent="0.25">
      <c r="A60" s="133" t="s">
        <v>184</v>
      </c>
      <c r="B60" s="140" t="s">
        <v>25</v>
      </c>
      <c r="C60" s="140" t="s">
        <v>16</v>
      </c>
      <c r="D60" s="140">
        <f>E60</f>
        <v>2278.4</v>
      </c>
      <c r="E60" s="140">
        <v>2278.4</v>
      </c>
    </row>
    <row r="61" spans="1:5" s="132" customFormat="1" x14ac:dyDescent="0.25">
      <c r="A61" s="133" t="s">
        <v>286</v>
      </c>
      <c r="B61" s="140">
        <v>0.02</v>
      </c>
      <c r="C61" s="140" t="s">
        <v>58</v>
      </c>
      <c r="D61" s="140">
        <f t="shared" si="1"/>
        <v>40570.5</v>
      </c>
      <c r="E61" s="140">
        <v>811.41</v>
      </c>
    </row>
    <row r="62" spans="1:5" s="132" customFormat="1" ht="30" x14ac:dyDescent="0.25">
      <c r="A62" s="133" t="s">
        <v>98</v>
      </c>
      <c r="B62" s="140">
        <v>0.01</v>
      </c>
      <c r="C62" s="140" t="s">
        <v>18</v>
      </c>
      <c r="D62" s="140">
        <f t="shared" si="1"/>
        <v>49046</v>
      </c>
      <c r="E62" s="140">
        <v>490.46</v>
      </c>
    </row>
    <row r="63" spans="1:5" s="132" customFormat="1" ht="28.5" x14ac:dyDescent="0.25">
      <c r="A63" s="143" t="s">
        <v>40</v>
      </c>
      <c r="B63" s="139"/>
      <c r="C63" s="139"/>
      <c r="D63" s="139"/>
      <c r="E63" s="139"/>
    </row>
    <row r="64" spans="1:5" s="132" customFormat="1" ht="30" x14ac:dyDescent="0.25">
      <c r="A64" s="133" t="s">
        <v>62</v>
      </c>
      <c r="B64" s="140" t="s">
        <v>198</v>
      </c>
      <c r="C64" s="140" t="s">
        <v>11</v>
      </c>
      <c r="D64" s="140">
        <f>E64</f>
        <v>2981.74</v>
      </c>
      <c r="E64" s="140">
        <v>2981.74</v>
      </c>
    </row>
    <row r="65" spans="1:7" s="132" customFormat="1" ht="42.75" x14ac:dyDescent="0.25">
      <c r="A65" s="143" t="s">
        <v>287</v>
      </c>
      <c r="B65" s="139"/>
      <c r="C65" s="139"/>
      <c r="D65" s="140"/>
      <c r="E65" s="139"/>
    </row>
    <row r="66" spans="1:7" s="132" customFormat="1" ht="30" x14ac:dyDescent="0.25">
      <c r="A66" s="133" t="s">
        <v>288</v>
      </c>
      <c r="B66" s="140" t="s">
        <v>24</v>
      </c>
      <c r="C66" s="140" t="s">
        <v>11</v>
      </c>
      <c r="D66" s="140">
        <f t="shared" ref="D66:D69" si="2">E66</f>
        <v>247.68</v>
      </c>
      <c r="E66" s="140">
        <v>247.68</v>
      </c>
    </row>
    <row r="67" spans="1:7" s="132" customFormat="1" x14ac:dyDescent="0.25">
      <c r="A67" s="143" t="s">
        <v>289</v>
      </c>
      <c r="B67" s="139"/>
      <c r="C67" s="139"/>
      <c r="D67" s="140"/>
      <c r="E67" s="139"/>
    </row>
    <row r="68" spans="1:7" s="132" customFormat="1" x14ac:dyDescent="0.25">
      <c r="A68" s="133" t="s">
        <v>290</v>
      </c>
      <c r="B68" s="140" t="s">
        <v>25</v>
      </c>
      <c r="C68" s="140" t="s">
        <v>13</v>
      </c>
      <c r="D68" s="140">
        <f t="shared" si="2"/>
        <v>10942.82</v>
      </c>
      <c r="E68" s="140">
        <v>10942.82</v>
      </c>
    </row>
    <row r="69" spans="1:7" s="132" customFormat="1" x14ac:dyDescent="0.25">
      <c r="A69" s="133" t="s">
        <v>291</v>
      </c>
      <c r="B69" s="140" t="s">
        <v>25</v>
      </c>
      <c r="C69" s="140" t="s">
        <v>13</v>
      </c>
      <c r="D69" s="140">
        <f t="shared" si="2"/>
        <v>132265.37</v>
      </c>
      <c r="E69" s="140">
        <v>132265.37</v>
      </c>
    </row>
    <row r="70" spans="1:7" s="1" customFormat="1" ht="14.25" x14ac:dyDescent="0.2">
      <c r="A70" s="78" t="s">
        <v>10</v>
      </c>
      <c r="B70" s="36"/>
      <c r="C70" s="36"/>
      <c r="D70" s="36"/>
      <c r="E70" s="36"/>
      <c r="G70" s="17"/>
    </row>
    <row r="71" spans="1:7" s="1" customFormat="1" x14ac:dyDescent="0.2">
      <c r="A71" s="79" t="s">
        <v>82</v>
      </c>
      <c r="B71" s="26" t="s">
        <v>23</v>
      </c>
      <c r="C71" s="26" t="s">
        <v>11</v>
      </c>
      <c r="D71" s="26">
        <f>E71</f>
        <v>27046.643000000007</v>
      </c>
      <c r="E71" s="26">
        <f>SUM(E16:E69)*10%</f>
        <v>27046.643000000007</v>
      </c>
      <c r="G71" s="17"/>
    </row>
    <row r="72" spans="1:7" s="132" customFormat="1" x14ac:dyDescent="0.25">
      <c r="A72" s="142" t="s">
        <v>26</v>
      </c>
      <c r="B72" s="140"/>
      <c r="C72" s="140"/>
      <c r="D72" s="140"/>
      <c r="E72" s="141">
        <f>SUM(E16:E71)</f>
        <v>297513.07300000003</v>
      </c>
    </row>
    <row r="73" spans="1:7" s="132" customFormat="1" ht="13.5" customHeight="1" x14ac:dyDescent="0.25">
      <c r="A73" s="214"/>
      <c r="B73" s="214"/>
      <c r="C73" s="214"/>
      <c r="D73" s="214"/>
      <c r="E73" s="214"/>
    </row>
    <row r="74" spans="1:7" s="132" customFormat="1" hidden="1" x14ac:dyDescent="0.25">
      <c r="A74" s="214"/>
      <c r="B74" s="214"/>
      <c r="C74" s="214"/>
      <c r="D74" s="214"/>
      <c r="E74" s="214"/>
    </row>
    <row r="75" spans="1:7" s="132" customFormat="1" ht="39.75" customHeight="1" x14ac:dyDescent="0.25">
      <c r="A75" s="215" t="s">
        <v>293</v>
      </c>
      <c r="B75" s="215"/>
      <c r="C75" s="215"/>
      <c r="D75" s="215"/>
      <c r="E75" s="215"/>
    </row>
    <row r="76" spans="1:7" s="132" customFormat="1" ht="21" customHeight="1" x14ac:dyDescent="0.25">
      <c r="A76" s="215" t="s">
        <v>254</v>
      </c>
      <c r="B76" s="215"/>
      <c r="C76" s="215"/>
      <c r="D76" s="215"/>
      <c r="E76" s="215"/>
    </row>
    <row r="77" spans="1:7" s="132" customFormat="1" ht="21.75" customHeight="1" x14ac:dyDescent="0.25">
      <c r="A77" s="215" t="s">
        <v>255</v>
      </c>
      <c r="B77" s="215"/>
      <c r="C77" s="215"/>
      <c r="D77" s="215"/>
      <c r="E77" s="215"/>
    </row>
    <row r="78" spans="1:7" s="132" customFormat="1" ht="30.75" customHeight="1" x14ac:dyDescent="0.25">
      <c r="A78" s="215" t="s">
        <v>256</v>
      </c>
      <c r="B78" s="215"/>
      <c r="C78" s="215"/>
      <c r="D78" s="215"/>
      <c r="E78" s="215"/>
    </row>
    <row r="79" spans="1:7" s="132" customFormat="1" ht="12" customHeight="1" x14ac:dyDescent="0.25">
      <c r="A79" s="214"/>
      <c r="B79" s="214"/>
      <c r="C79" s="214"/>
      <c r="D79" s="214"/>
      <c r="E79" s="214"/>
    </row>
    <row r="80" spans="1:7" s="132" customFormat="1" ht="24.75" hidden="1" customHeight="1" x14ac:dyDescent="0.25">
      <c r="B80" s="215"/>
      <c r="C80" s="215"/>
      <c r="D80" s="215"/>
      <c r="E80" s="215"/>
    </row>
    <row r="81" spans="1:5" s="132" customFormat="1" ht="18.75" customHeight="1" x14ac:dyDescent="0.25">
      <c r="A81" s="214" t="s">
        <v>257</v>
      </c>
      <c r="B81" s="214"/>
      <c r="C81" s="214"/>
      <c r="D81" s="214"/>
      <c r="E81" s="214"/>
    </row>
    <row r="82" spans="1:5" s="132" customFormat="1" ht="15.75" customHeight="1" x14ac:dyDescent="0.25">
      <c r="A82" s="214" t="s">
        <v>294</v>
      </c>
      <c r="B82" s="214"/>
      <c r="C82" s="214"/>
      <c r="D82" s="214"/>
      <c r="E82" s="214"/>
    </row>
    <row r="83" spans="1:5" s="132" customFormat="1" ht="10.5" customHeight="1" x14ac:dyDescent="0.25">
      <c r="B83" s="214"/>
      <c r="C83" s="214"/>
      <c r="D83" s="214" t="s">
        <v>28</v>
      </c>
      <c r="E83" s="214"/>
    </row>
    <row r="84" spans="1:5" s="132" customFormat="1" x14ac:dyDescent="0.25">
      <c r="A84" s="214"/>
      <c r="B84" s="214"/>
      <c r="C84" s="214"/>
      <c r="D84" s="214"/>
      <c r="E84" s="214"/>
    </row>
    <row r="85" spans="1:5" s="132" customFormat="1" x14ac:dyDescent="0.25">
      <c r="A85" s="214" t="s">
        <v>292</v>
      </c>
      <c r="B85" s="214"/>
      <c r="C85" s="214"/>
      <c r="D85" s="214"/>
      <c r="E85" s="214"/>
    </row>
    <row r="86" spans="1:5" s="132" customFormat="1" ht="10.5" customHeight="1" x14ac:dyDescent="0.25">
      <c r="B86" s="214"/>
      <c r="C86" s="214"/>
      <c r="D86" s="214" t="s">
        <v>28</v>
      </c>
      <c r="E86" s="214"/>
    </row>
    <row r="87" spans="1:5" s="132" customFormat="1" ht="11.25" customHeight="1" x14ac:dyDescent="0.25">
      <c r="A87" s="214"/>
      <c r="B87" s="214"/>
      <c r="C87" s="214"/>
      <c r="D87" s="214"/>
      <c r="E87" s="214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78:E78"/>
    <mergeCell ref="A10:E10"/>
    <mergeCell ref="A11:E11"/>
    <mergeCell ref="A12:E12"/>
    <mergeCell ref="A13:E13"/>
    <mergeCell ref="A14:E14"/>
    <mergeCell ref="A73:E73"/>
    <mergeCell ref="A74:E74"/>
    <mergeCell ref="A75:E75"/>
    <mergeCell ref="A76:E76"/>
    <mergeCell ref="A77:E77"/>
    <mergeCell ref="A79:E79"/>
    <mergeCell ref="B80:E80"/>
    <mergeCell ref="A81:E81"/>
    <mergeCell ref="A82:E82"/>
    <mergeCell ref="B83:C83"/>
    <mergeCell ref="D83:E83"/>
    <mergeCell ref="A84:E84"/>
    <mergeCell ref="A85:E85"/>
    <mergeCell ref="B86:C86"/>
    <mergeCell ref="D86:E86"/>
    <mergeCell ref="A87:E8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5" workbookViewId="0">
      <selection activeCell="K23" sqref="K23"/>
    </sheetView>
  </sheetViews>
  <sheetFormatPr defaultRowHeight="15" x14ac:dyDescent="0.25"/>
  <cols>
    <col min="1" max="1" width="12.5703125" style="75" customWidth="1"/>
    <col min="2" max="2" width="14.5703125" style="75" customWidth="1"/>
    <col min="3" max="3" width="19.5703125" style="75" customWidth="1"/>
    <col min="4" max="4" width="14.42578125" style="75" customWidth="1"/>
    <col min="5" max="5" width="18.28515625" style="75" customWidth="1"/>
    <col min="6" max="6" width="16.28515625" style="75" customWidth="1"/>
    <col min="7" max="16384" width="9.140625" style="75"/>
  </cols>
  <sheetData>
    <row r="1" spans="1:19" s="47" customFormat="1" ht="35.25" customHeight="1" x14ac:dyDescent="0.3">
      <c r="A1" s="203" t="s">
        <v>295</v>
      </c>
      <c r="B1" s="203"/>
      <c r="C1" s="203"/>
      <c r="D1" s="203"/>
      <c r="E1" s="203"/>
      <c r="F1" s="203"/>
    </row>
    <row r="2" spans="1:19" s="47" customFormat="1" x14ac:dyDescent="0.25">
      <c r="A2" s="48"/>
      <c r="B2" s="48"/>
      <c r="C2" s="48"/>
      <c r="D2" s="48"/>
      <c r="E2" s="48"/>
      <c r="F2" s="48"/>
    </row>
    <row r="3" spans="1:19" s="47" customFormat="1" ht="19.5" customHeight="1" x14ac:dyDescent="0.25">
      <c r="A3" s="49" t="s">
        <v>296</v>
      </c>
      <c r="B3" s="49"/>
      <c r="C3" s="49"/>
      <c r="D3" s="49"/>
      <c r="E3" s="49"/>
      <c r="F3" s="50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19" s="47" customFormat="1" ht="19.5" customHeight="1" x14ac:dyDescent="0.25">
      <c r="A4" s="49"/>
      <c r="B4" s="49"/>
      <c r="C4" s="49"/>
      <c r="D4" s="49"/>
      <c r="E4" s="49"/>
      <c r="F4" s="50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</row>
    <row r="5" spans="1:19" s="47" customFormat="1" ht="36.75" customHeight="1" x14ac:dyDescent="0.25">
      <c r="A5" s="204" t="s">
        <v>132</v>
      </c>
      <c r="B5" s="204"/>
      <c r="C5" s="204"/>
      <c r="D5" s="204"/>
      <c r="E5" s="204"/>
      <c r="F5" s="204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</row>
    <row r="6" spans="1:19" s="61" customFormat="1" ht="27.75" customHeight="1" x14ac:dyDescent="0.25">
      <c r="A6" s="104" t="s">
        <v>133</v>
      </c>
      <c r="B6" s="104">
        <v>3</v>
      </c>
      <c r="C6" s="104" t="s">
        <v>134</v>
      </c>
      <c r="D6" s="128">
        <v>1032</v>
      </c>
      <c r="E6" s="104" t="s">
        <v>135</v>
      </c>
      <c r="F6" s="106">
        <v>643.4</v>
      </c>
      <c r="G6" s="52"/>
      <c r="H6" s="54"/>
      <c r="I6" s="55"/>
      <c r="J6" s="56"/>
      <c r="K6" s="136"/>
      <c r="L6" s="58"/>
      <c r="M6" s="58"/>
      <c r="N6" s="58"/>
      <c r="O6" s="58"/>
      <c r="P6" s="59"/>
      <c r="Q6" s="205"/>
      <c r="R6" s="206"/>
      <c r="S6" s="60"/>
    </row>
    <row r="7" spans="1:19" s="63" customFormat="1" ht="32.25" customHeight="1" x14ac:dyDescent="0.25">
      <c r="A7" s="104" t="s">
        <v>136</v>
      </c>
      <c r="B7" s="104">
        <v>2</v>
      </c>
      <c r="C7" s="104" t="s">
        <v>137</v>
      </c>
      <c r="D7" s="128">
        <v>0</v>
      </c>
      <c r="E7" s="104" t="s">
        <v>138</v>
      </c>
      <c r="F7" s="106">
        <v>415.1</v>
      </c>
      <c r="G7" s="52"/>
      <c r="H7" s="54"/>
      <c r="I7" s="55"/>
      <c r="J7" s="56"/>
      <c r="K7" s="136"/>
      <c r="L7" s="58"/>
      <c r="M7" s="58"/>
      <c r="N7" s="58"/>
      <c r="O7" s="58"/>
      <c r="P7" s="59"/>
      <c r="Q7" s="205"/>
      <c r="R7" s="207"/>
      <c r="S7" s="62"/>
    </row>
    <row r="8" spans="1:19" s="63" customFormat="1" ht="47.25" customHeight="1" x14ac:dyDescent="0.25">
      <c r="A8" s="104" t="s">
        <v>139</v>
      </c>
      <c r="B8" s="104">
        <v>18</v>
      </c>
      <c r="C8" s="104" t="s">
        <v>140</v>
      </c>
      <c r="D8" s="106">
        <v>108.2</v>
      </c>
      <c r="E8" s="104" t="s">
        <v>141</v>
      </c>
      <c r="F8" s="106">
        <v>166.2</v>
      </c>
      <c r="G8" s="52"/>
      <c r="H8" s="54"/>
      <c r="I8" s="55"/>
      <c r="J8" s="56"/>
      <c r="K8" s="136"/>
      <c r="L8" s="58"/>
      <c r="M8" s="58"/>
      <c r="N8" s="58"/>
      <c r="O8" s="58"/>
      <c r="P8" s="59"/>
      <c r="Q8" s="205"/>
      <c r="R8" s="206"/>
      <c r="S8" s="62"/>
    </row>
    <row r="9" spans="1:19" s="63" customFormat="1" ht="33.75" customHeight="1" x14ac:dyDescent="0.25">
      <c r="A9" s="53"/>
      <c r="B9" s="56"/>
      <c r="C9" s="53"/>
      <c r="D9" s="64"/>
      <c r="E9" s="56"/>
      <c r="F9" s="65"/>
      <c r="G9" s="52"/>
      <c r="H9" s="54"/>
      <c r="I9" s="55"/>
      <c r="J9" s="56"/>
      <c r="K9" s="136"/>
      <c r="L9" s="58"/>
      <c r="M9" s="58"/>
      <c r="N9" s="58"/>
      <c r="O9" s="58"/>
      <c r="P9" s="52"/>
      <c r="Q9" s="136"/>
      <c r="R9" s="137"/>
      <c r="S9" s="52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35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69" customFormat="1" ht="30" customHeight="1" x14ac:dyDescent="0.25">
      <c r="A11" s="200" t="s">
        <v>142</v>
      </c>
      <c r="B11" s="201"/>
      <c r="C11" s="201"/>
      <c r="D11" s="201"/>
      <c r="E11" s="202"/>
      <c r="F11" s="70" t="s">
        <v>143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8" customFormat="1" ht="30" customHeight="1" x14ac:dyDescent="0.25">
      <c r="A12" s="193" t="s">
        <v>144</v>
      </c>
      <c r="B12" s="194"/>
      <c r="C12" s="194"/>
      <c r="D12" s="194"/>
      <c r="E12" s="195"/>
      <c r="F12" s="99">
        <v>-147123.24699999992</v>
      </c>
      <c r="G12" s="156"/>
    </row>
    <row r="13" spans="1:19" s="98" customFormat="1" ht="30" customHeight="1" x14ac:dyDescent="0.25">
      <c r="A13" s="193" t="s">
        <v>145</v>
      </c>
      <c r="B13" s="194"/>
      <c r="C13" s="194"/>
      <c r="D13" s="194"/>
      <c r="E13" s="195"/>
      <c r="F13" s="99">
        <v>6352.3899999999558</v>
      </c>
    </row>
    <row r="14" spans="1:19" s="98" customFormat="1" ht="30" customHeight="1" x14ac:dyDescent="0.25">
      <c r="A14" s="193" t="s">
        <v>146</v>
      </c>
      <c r="B14" s="194"/>
      <c r="C14" s="194"/>
      <c r="D14" s="194"/>
      <c r="E14" s="195"/>
      <c r="F14" s="101">
        <f>SUM(F15:F17)</f>
        <v>189129.8</v>
      </c>
    </row>
    <row r="15" spans="1:19" s="69" customFormat="1" ht="28.5" customHeight="1" x14ac:dyDescent="0.25">
      <c r="A15" s="196" t="s">
        <v>147</v>
      </c>
      <c r="B15" s="197"/>
      <c r="C15" s="197"/>
      <c r="D15" s="197"/>
      <c r="E15" s="198"/>
      <c r="F15" s="95">
        <v>178329.8</v>
      </c>
    </row>
    <row r="16" spans="1:19" s="69" customFormat="1" ht="24.75" hidden="1" customHeight="1" x14ac:dyDescent="0.25">
      <c r="A16" s="196" t="s">
        <v>148</v>
      </c>
      <c r="B16" s="197"/>
      <c r="C16" s="197"/>
      <c r="D16" s="197"/>
      <c r="E16" s="198"/>
      <c r="F16" s="95"/>
    </row>
    <row r="17" spans="1:19" s="69" customFormat="1" ht="30" customHeight="1" x14ac:dyDescent="0.25">
      <c r="A17" s="196" t="s">
        <v>149</v>
      </c>
      <c r="B17" s="197"/>
      <c r="C17" s="197"/>
      <c r="D17" s="197"/>
      <c r="E17" s="198"/>
      <c r="F17" s="95">
        <v>10800</v>
      </c>
    </row>
    <row r="18" spans="1:19" s="102" customFormat="1" ht="30" customHeight="1" x14ac:dyDescent="0.25">
      <c r="A18" s="189" t="s">
        <v>150</v>
      </c>
      <c r="B18" s="190"/>
      <c r="C18" s="190"/>
      <c r="D18" s="190"/>
      <c r="E18" s="191"/>
      <c r="F18" s="101">
        <f>SUM(F19:F21)</f>
        <v>180149.45</v>
      </c>
    </row>
    <row r="19" spans="1:19" s="69" customFormat="1" ht="29.25" customHeight="1" x14ac:dyDescent="0.25">
      <c r="A19" s="196" t="s">
        <v>147</v>
      </c>
      <c r="B19" s="197"/>
      <c r="C19" s="197"/>
      <c r="D19" s="197"/>
      <c r="E19" s="198"/>
      <c r="F19" s="95">
        <v>169349.45</v>
      </c>
    </row>
    <row r="20" spans="1:19" s="69" customFormat="1" ht="30" hidden="1" customHeight="1" x14ac:dyDescent="0.25">
      <c r="A20" s="196" t="s">
        <v>148</v>
      </c>
      <c r="B20" s="197"/>
      <c r="C20" s="197"/>
      <c r="D20" s="197"/>
      <c r="E20" s="198"/>
      <c r="F20" s="95"/>
    </row>
    <row r="21" spans="1:19" s="72" customFormat="1" ht="30" customHeight="1" x14ac:dyDescent="0.2">
      <c r="A21" s="196" t="s">
        <v>149</v>
      </c>
      <c r="B21" s="197"/>
      <c r="C21" s="197"/>
      <c r="D21" s="197"/>
      <c r="E21" s="198"/>
      <c r="F21" s="95">
        <v>10800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3" customFormat="1" ht="30" customHeight="1" x14ac:dyDescent="0.25">
      <c r="A22" s="189" t="s">
        <v>151</v>
      </c>
      <c r="B22" s="190"/>
      <c r="C22" s="190"/>
      <c r="D22" s="190"/>
      <c r="E22" s="191"/>
      <c r="F22" s="101">
        <f>F12+F18</f>
        <v>33026.203000000096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3" customFormat="1" ht="30" customHeight="1" x14ac:dyDescent="0.25">
      <c r="A23" s="189" t="s">
        <v>152</v>
      </c>
      <c r="B23" s="190"/>
      <c r="C23" s="190"/>
      <c r="D23" s="190"/>
      <c r="E23" s="191"/>
      <c r="F23" s="101">
        <v>172590.29</v>
      </c>
      <c r="G23" s="171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3" customFormat="1" ht="30" customHeight="1" x14ac:dyDescent="0.25">
      <c r="A24" s="189" t="s">
        <v>267</v>
      </c>
      <c r="B24" s="190"/>
      <c r="C24" s="190"/>
      <c r="D24" s="190"/>
      <c r="E24" s="191"/>
      <c r="F24" s="101">
        <f>F22-F23</f>
        <v>-139564.08699999991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3" customFormat="1" ht="30" customHeight="1" x14ac:dyDescent="0.25">
      <c r="A25" s="189" t="s">
        <v>154</v>
      </c>
      <c r="B25" s="190"/>
      <c r="C25" s="190"/>
      <c r="D25" s="190"/>
      <c r="E25" s="191"/>
      <c r="F25" s="99">
        <f>F13+F14-F18</f>
        <v>15332.739999999932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2" customFormat="1" ht="11.45" customHeight="1" x14ac:dyDescent="0.25">
      <c r="A26" s="73"/>
      <c r="B26" s="73"/>
      <c r="C26" s="73"/>
      <c r="D26" s="73"/>
      <c r="E26" s="73"/>
      <c r="F26" s="73"/>
    </row>
    <row r="27" spans="1:19" s="74" customFormat="1" ht="64.5" customHeight="1" x14ac:dyDescent="0.2">
      <c r="A27" s="192" t="s">
        <v>155</v>
      </c>
      <c r="B27" s="192"/>
      <c r="C27" s="192"/>
      <c r="D27" s="192"/>
    </row>
    <row r="28" spans="1:19" s="47" customFormat="1" ht="21.75" hidden="1" customHeight="1" x14ac:dyDescent="0.25">
      <c r="A28" s="199" t="s">
        <v>323</v>
      </c>
      <c r="B28" s="199"/>
      <c r="C28" s="199"/>
      <c r="D28" s="199"/>
    </row>
    <row r="29" spans="1:19" s="47" customFormat="1" ht="22.5" customHeight="1" x14ac:dyDescent="0.25">
      <c r="A29" s="192" t="s">
        <v>47</v>
      </c>
      <c r="B29" s="192"/>
      <c r="C29" s="192"/>
      <c r="D29" s="192"/>
    </row>
    <row r="30" spans="1:19" s="47" customFormat="1" ht="22.5" customHeight="1" x14ac:dyDescent="0.25">
      <c r="A30" s="192" t="s">
        <v>48</v>
      </c>
      <c r="B30" s="192"/>
      <c r="C30" s="192"/>
      <c r="D30" s="48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topLeftCell="A57" workbookViewId="0">
      <selection activeCell="A7" sqref="A7:E7"/>
    </sheetView>
  </sheetViews>
  <sheetFormatPr defaultColWidth="8.140625" defaultRowHeight="15" x14ac:dyDescent="0.25"/>
  <cols>
    <col min="1" max="1" width="58.28515625" style="138" customWidth="1"/>
    <col min="2" max="5" width="16.85546875" style="138" customWidth="1"/>
    <col min="6" max="6" width="11.140625" style="138" customWidth="1"/>
    <col min="7" max="7" width="9.42578125" style="138" bestFit="1" customWidth="1"/>
    <col min="8" max="255" width="8.140625" style="138"/>
    <col min="256" max="256" width="8.7109375" style="138" customWidth="1"/>
    <col min="257" max="257" width="31.5703125" style="138" customWidth="1"/>
    <col min="258" max="258" width="13.85546875" style="138" customWidth="1"/>
    <col min="259" max="259" width="19.140625" style="138" customWidth="1"/>
    <col min="260" max="260" width="17.5703125" style="138" customWidth="1"/>
    <col min="261" max="261" width="14.7109375" style="138" customWidth="1"/>
    <col min="262" max="511" width="8.140625" style="138"/>
    <col min="512" max="512" width="8.7109375" style="138" customWidth="1"/>
    <col min="513" max="513" width="31.5703125" style="138" customWidth="1"/>
    <col min="514" max="514" width="13.85546875" style="138" customWidth="1"/>
    <col min="515" max="515" width="19.140625" style="138" customWidth="1"/>
    <col min="516" max="516" width="17.5703125" style="138" customWidth="1"/>
    <col min="517" max="517" width="14.7109375" style="138" customWidth="1"/>
    <col min="518" max="767" width="8.140625" style="138"/>
    <col min="768" max="768" width="8.7109375" style="138" customWidth="1"/>
    <col min="769" max="769" width="31.5703125" style="138" customWidth="1"/>
    <col min="770" max="770" width="13.85546875" style="138" customWidth="1"/>
    <col min="771" max="771" width="19.140625" style="138" customWidth="1"/>
    <col min="772" max="772" width="17.5703125" style="138" customWidth="1"/>
    <col min="773" max="773" width="14.7109375" style="138" customWidth="1"/>
    <col min="774" max="1023" width="8.140625" style="138"/>
    <col min="1024" max="1024" width="8.7109375" style="138" customWidth="1"/>
    <col min="1025" max="1025" width="31.5703125" style="138" customWidth="1"/>
    <col min="1026" max="1026" width="13.85546875" style="138" customWidth="1"/>
    <col min="1027" max="1027" width="19.140625" style="138" customWidth="1"/>
    <col min="1028" max="1028" width="17.5703125" style="138" customWidth="1"/>
    <col min="1029" max="1029" width="14.7109375" style="138" customWidth="1"/>
    <col min="1030" max="1279" width="8.140625" style="138"/>
    <col min="1280" max="1280" width="8.7109375" style="138" customWidth="1"/>
    <col min="1281" max="1281" width="31.5703125" style="138" customWidth="1"/>
    <col min="1282" max="1282" width="13.85546875" style="138" customWidth="1"/>
    <col min="1283" max="1283" width="19.140625" style="138" customWidth="1"/>
    <col min="1284" max="1284" width="17.5703125" style="138" customWidth="1"/>
    <col min="1285" max="1285" width="14.7109375" style="138" customWidth="1"/>
    <col min="1286" max="1535" width="8.140625" style="138"/>
    <col min="1536" max="1536" width="8.7109375" style="138" customWidth="1"/>
    <col min="1537" max="1537" width="31.5703125" style="138" customWidth="1"/>
    <col min="1538" max="1538" width="13.85546875" style="138" customWidth="1"/>
    <col min="1539" max="1539" width="19.140625" style="138" customWidth="1"/>
    <col min="1540" max="1540" width="17.5703125" style="138" customWidth="1"/>
    <col min="1541" max="1541" width="14.7109375" style="138" customWidth="1"/>
    <col min="1542" max="1791" width="8.140625" style="138"/>
    <col min="1792" max="1792" width="8.7109375" style="138" customWidth="1"/>
    <col min="1793" max="1793" width="31.5703125" style="138" customWidth="1"/>
    <col min="1794" max="1794" width="13.85546875" style="138" customWidth="1"/>
    <col min="1795" max="1795" width="19.140625" style="138" customWidth="1"/>
    <col min="1796" max="1796" width="17.5703125" style="138" customWidth="1"/>
    <col min="1797" max="1797" width="14.7109375" style="138" customWidth="1"/>
    <col min="1798" max="2047" width="8.140625" style="138"/>
    <col min="2048" max="2048" width="8.7109375" style="138" customWidth="1"/>
    <col min="2049" max="2049" width="31.5703125" style="138" customWidth="1"/>
    <col min="2050" max="2050" width="13.85546875" style="138" customWidth="1"/>
    <col min="2051" max="2051" width="19.140625" style="138" customWidth="1"/>
    <col min="2052" max="2052" width="17.5703125" style="138" customWidth="1"/>
    <col min="2053" max="2053" width="14.7109375" style="138" customWidth="1"/>
    <col min="2054" max="2303" width="8.140625" style="138"/>
    <col min="2304" max="2304" width="8.7109375" style="138" customWidth="1"/>
    <col min="2305" max="2305" width="31.5703125" style="138" customWidth="1"/>
    <col min="2306" max="2306" width="13.85546875" style="138" customWidth="1"/>
    <col min="2307" max="2307" width="19.140625" style="138" customWidth="1"/>
    <col min="2308" max="2308" width="17.5703125" style="138" customWidth="1"/>
    <col min="2309" max="2309" width="14.7109375" style="138" customWidth="1"/>
    <col min="2310" max="2559" width="8.140625" style="138"/>
    <col min="2560" max="2560" width="8.7109375" style="138" customWidth="1"/>
    <col min="2561" max="2561" width="31.5703125" style="138" customWidth="1"/>
    <col min="2562" max="2562" width="13.85546875" style="138" customWidth="1"/>
    <col min="2563" max="2563" width="19.140625" style="138" customWidth="1"/>
    <col min="2564" max="2564" width="17.5703125" style="138" customWidth="1"/>
    <col min="2565" max="2565" width="14.7109375" style="138" customWidth="1"/>
    <col min="2566" max="2815" width="8.140625" style="138"/>
    <col min="2816" max="2816" width="8.7109375" style="138" customWidth="1"/>
    <col min="2817" max="2817" width="31.5703125" style="138" customWidth="1"/>
    <col min="2818" max="2818" width="13.85546875" style="138" customWidth="1"/>
    <col min="2819" max="2819" width="19.140625" style="138" customWidth="1"/>
    <col min="2820" max="2820" width="17.5703125" style="138" customWidth="1"/>
    <col min="2821" max="2821" width="14.7109375" style="138" customWidth="1"/>
    <col min="2822" max="3071" width="8.140625" style="138"/>
    <col min="3072" max="3072" width="8.7109375" style="138" customWidth="1"/>
    <col min="3073" max="3073" width="31.5703125" style="138" customWidth="1"/>
    <col min="3074" max="3074" width="13.85546875" style="138" customWidth="1"/>
    <col min="3075" max="3075" width="19.140625" style="138" customWidth="1"/>
    <col min="3076" max="3076" width="17.5703125" style="138" customWidth="1"/>
    <col min="3077" max="3077" width="14.7109375" style="138" customWidth="1"/>
    <col min="3078" max="3327" width="8.140625" style="138"/>
    <col min="3328" max="3328" width="8.7109375" style="138" customWidth="1"/>
    <col min="3329" max="3329" width="31.5703125" style="138" customWidth="1"/>
    <col min="3330" max="3330" width="13.85546875" style="138" customWidth="1"/>
    <col min="3331" max="3331" width="19.140625" style="138" customWidth="1"/>
    <col min="3332" max="3332" width="17.5703125" style="138" customWidth="1"/>
    <col min="3333" max="3333" width="14.7109375" style="138" customWidth="1"/>
    <col min="3334" max="3583" width="8.140625" style="138"/>
    <col min="3584" max="3584" width="8.7109375" style="138" customWidth="1"/>
    <col min="3585" max="3585" width="31.5703125" style="138" customWidth="1"/>
    <col min="3586" max="3586" width="13.85546875" style="138" customWidth="1"/>
    <col min="3587" max="3587" width="19.140625" style="138" customWidth="1"/>
    <col min="3588" max="3588" width="17.5703125" style="138" customWidth="1"/>
    <col min="3589" max="3589" width="14.7109375" style="138" customWidth="1"/>
    <col min="3590" max="3839" width="8.140625" style="138"/>
    <col min="3840" max="3840" width="8.7109375" style="138" customWidth="1"/>
    <col min="3841" max="3841" width="31.5703125" style="138" customWidth="1"/>
    <col min="3842" max="3842" width="13.85546875" style="138" customWidth="1"/>
    <col min="3843" max="3843" width="19.140625" style="138" customWidth="1"/>
    <col min="3844" max="3844" width="17.5703125" style="138" customWidth="1"/>
    <col min="3845" max="3845" width="14.7109375" style="138" customWidth="1"/>
    <col min="3846" max="4095" width="8.140625" style="138"/>
    <col min="4096" max="4096" width="8.7109375" style="138" customWidth="1"/>
    <col min="4097" max="4097" width="31.5703125" style="138" customWidth="1"/>
    <col min="4098" max="4098" width="13.85546875" style="138" customWidth="1"/>
    <col min="4099" max="4099" width="19.140625" style="138" customWidth="1"/>
    <col min="4100" max="4100" width="17.5703125" style="138" customWidth="1"/>
    <col min="4101" max="4101" width="14.7109375" style="138" customWidth="1"/>
    <col min="4102" max="4351" width="8.140625" style="138"/>
    <col min="4352" max="4352" width="8.7109375" style="138" customWidth="1"/>
    <col min="4353" max="4353" width="31.5703125" style="138" customWidth="1"/>
    <col min="4354" max="4354" width="13.85546875" style="138" customWidth="1"/>
    <col min="4355" max="4355" width="19.140625" style="138" customWidth="1"/>
    <col min="4356" max="4356" width="17.5703125" style="138" customWidth="1"/>
    <col min="4357" max="4357" width="14.7109375" style="138" customWidth="1"/>
    <col min="4358" max="4607" width="8.140625" style="138"/>
    <col min="4608" max="4608" width="8.7109375" style="138" customWidth="1"/>
    <col min="4609" max="4609" width="31.5703125" style="138" customWidth="1"/>
    <col min="4610" max="4610" width="13.85546875" style="138" customWidth="1"/>
    <col min="4611" max="4611" width="19.140625" style="138" customWidth="1"/>
    <col min="4612" max="4612" width="17.5703125" style="138" customWidth="1"/>
    <col min="4613" max="4613" width="14.7109375" style="138" customWidth="1"/>
    <col min="4614" max="4863" width="8.140625" style="138"/>
    <col min="4864" max="4864" width="8.7109375" style="138" customWidth="1"/>
    <col min="4865" max="4865" width="31.5703125" style="138" customWidth="1"/>
    <col min="4866" max="4866" width="13.85546875" style="138" customWidth="1"/>
    <col min="4867" max="4867" width="19.140625" style="138" customWidth="1"/>
    <col min="4868" max="4868" width="17.5703125" style="138" customWidth="1"/>
    <col min="4869" max="4869" width="14.7109375" style="138" customWidth="1"/>
    <col min="4870" max="5119" width="8.140625" style="138"/>
    <col min="5120" max="5120" width="8.7109375" style="138" customWidth="1"/>
    <col min="5121" max="5121" width="31.5703125" style="138" customWidth="1"/>
    <col min="5122" max="5122" width="13.85546875" style="138" customWidth="1"/>
    <col min="5123" max="5123" width="19.140625" style="138" customWidth="1"/>
    <col min="5124" max="5124" width="17.5703125" style="138" customWidth="1"/>
    <col min="5125" max="5125" width="14.7109375" style="138" customWidth="1"/>
    <col min="5126" max="5375" width="8.140625" style="138"/>
    <col min="5376" max="5376" width="8.7109375" style="138" customWidth="1"/>
    <col min="5377" max="5377" width="31.5703125" style="138" customWidth="1"/>
    <col min="5378" max="5378" width="13.85546875" style="138" customWidth="1"/>
    <col min="5379" max="5379" width="19.140625" style="138" customWidth="1"/>
    <col min="5380" max="5380" width="17.5703125" style="138" customWidth="1"/>
    <col min="5381" max="5381" width="14.7109375" style="138" customWidth="1"/>
    <col min="5382" max="5631" width="8.140625" style="138"/>
    <col min="5632" max="5632" width="8.7109375" style="138" customWidth="1"/>
    <col min="5633" max="5633" width="31.5703125" style="138" customWidth="1"/>
    <col min="5634" max="5634" width="13.85546875" style="138" customWidth="1"/>
    <col min="5635" max="5635" width="19.140625" style="138" customWidth="1"/>
    <col min="5636" max="5636" width="17.5703125" style="138" customWidth="1"/>
    <col min="5637" max="5637" width="14.7109375" style="138" customWidth="1"/>
    <col min="5638" max="5887" width="8.140625" style="138"/>
    <col min="5888" max="5888" width="8.7109375" style="138" customWidth="1"/>
    <col min="5889" max="5889" width="31.5703125" style="138" customWidth="1"/>
    <col min="5890" max="5890" width="13.85546875" style="138" customWidth="1"/>
    <col min="5891" max="5891" width="19.140625" style="138" customWidth="1"/>
    <col min="5892" max="5892" width="17.5703125" style="138" customWidth="1"/>
    <col min="5893" max="5893" width="14.7109375" style="138" customWidth="1"/>
    <col min="5894" max="6143" width="8.140625" style="138"/>
    <col min="6144" max="6144" width="8.7109375" style="138" customWidth="1"/>
    <col min="6145" max="6145" width="31.5703125" style="138" customWidth="1"/>
    <col min="6146" max="6146" width="13.85546875" style="138" customWidth="1"/>
    <col min="6147" max="6147" width="19.140625" style="138" customWidth="1"/>
    <col min="6148" max="6148" width="17.5703125" style="138" customWidth="1"/>
    <col min="6149" max="6149" width="14.7109375" style="138" customWidth="1"/>
    <col min="6150" max="6399" width="8.140625" style="138"/>
    <col min="6400" max="6400" width="8.7109375" style="138" customWidth="1"/>
    <col min="6401" max="6401" width="31.5703125" style="138" customWidth="1"/>
    <col min="6402" max="6402" width="13.85546875" style="138" customWidth="1"/>
    <col min="6403" max="6403" width="19.140625" style="138" customWidth="1"/>
    <col min="6404" max="6404" width="17.5703125" style="138" customWidth="1"/>
    <col min="6405" max="6405" width="14.7109375" style="138" customWidth="1"/>
    <col min="6406" max="6655" width="8.140625" style="138"/>
    <col min="6656" max="6656" width="8.7109375" style="138" customWidth="1"/>
    <col min="6657" max="6657" width="31.5703125" style="138" customWidth="1"/>
    <col min="6658" max="6658" width="13.85546875" style="138" customWidth="1"/>
    <col min="6659" max="6659" width="19.140625" style="138" customWidth="1"/>
    <col min="6660" max="6660" width="17.5703125" style="138" customWidth="1"/>
    <col min="6661" max="6661" width="14.7109375" style="138" customWidth="1"/>
    <col min="6662" max="6911" width="8.140625" style="138"/>
    <col min="6912" max="6912" width="8.7109375" style="138" customWidth="1"/>
    <col min="6913" max="6913" width="31.5703125" style="138" customWidth="1"/>
    <col min="6914" max="6914" width="13.85546875" style="138" customWidth="1"/>
    <col min="6915" max="6915" width="19.140625" style="138" customWidth="1"/>
    <col min="6916" max="6916" width="17.5703125" style="138" customWidth="1"/>
    <col min="6917" max="6917" width="14.7109375" style="138" customWidth="1"/>
    <col min="6918" max="7167" width="8.140625" style="138"/>
    <col min="7168" max="7168" width="8.7109375" style="138" customWidth="1"/>
    <col min="7169" max="7169" width="31.5703125" style="138" customWidth="1"/>
    <col min="7170" max="7170" width="13.85546875" style="138" customWidth="1"/>
    <col min="7171" max="7171" width="19.140625" style="138" customWidth="1"/>
    <col min="7172" max="7172" width="17.5703125" style="138" customWidth="1"/>
    <col min="7173" max="7173" width="14.7109375" style="138" customWidth="1"/>
    <col min="7174" max="7423" width="8.140625" style="138"/>
    <col min="7424" max="7424" width="8.7109375" style="138" customWidth="1"/>
    <col min="7425" max="7425" width="31.5703125" style="138" customWidth="1"/>
    <col min="7426" max="7426" width="13.85546875" style="138" customWidth="1"/>
    <col min="7427" max="7427" width="19.140625" style="138" customWidth="1"/>
    <col min="7428" max="7428" width="17.5703125" style="138" customWidth="1"/>
    <col min="7429" max="7429" width="14.7109375" style="138" customWidth="1"/>
    <col min="7430" max="7679" width="8.140625" style="138"/>
    <col min="7680" max="7680" width="8.7109375" style="138" customWidth="1"/>
    <col min="7681" max="7681" width="31.5703125" style="138" customWidth="1"/>
    <col min="7682" max="7682" width="13.85546875" style="138" customWidth="1"/>
    <col min="7683" max="7683" width="19.140625" style="138" customWidth="1"/>
    <col min="7684" max="7684" width="17.5703125" style="138" customWidth="1"/>
    <col min="7685" max="7685" width="14.7109375" style="138" customWidth="1"/>
    <col min="7686" max="7935" width="8.140625" style="138"/>
    <col min="7936" max="7936" width="8.7109375" style="138" customWidth="1"/>
    <col min="7937" max="7937" width="31.5703125" style="138" customWidth="1"/>
    <col min="7938" max="7938" width="13.85546875" style="138" customWidth="1"/>
    <col min="7939" max="7939" width="19.140625" style="138" customWidth="1"/>
    <col min="7940" max="7940" width="17.5703125" style="138" customWidth="1"/>
    <col min="7941" max="7941" width="14.7109375" style="138" customWidth="1"/>
    <col min="7942" max="8191" width="8.140625" style="138"/>
    <col min="8192" max="8192" width="8.7109375" style="138" customWidth="1"/>
    <col min="8193" max="8193" width="31.5703125" style="138" customWidth="1"/>
    <col min="8194" max="8194" width="13.85546875" style="138" customWidth="1"/>
    <col min="8195" max="8195" width="19.140625" style="138" customWidth="1"/>
    <col min="8196" max="8196" width="17.5703125" style="138" customWidth="1"/>
    <col min="8197" max="8197" width="14.7109375" style="138" customWidth="1"/>
    <col min="8198" max="8447" width="8.140625" style="138"/>
    <col min="8448" max="8448" width="8.7109375" style="138" customWidth="1"/>
    <col min="8449" max="8449" width="31.5703125" style="138" customWidth="1"/>
    <col min="8450" max="8450" width="13.85546875" style="138" customWidth="1"/>
    <col min="8451" max="8451" width="19.140625" style="138" customWidth="1"/>
    <col min="8452" max="8452" width="17.5703125" style="138" customWidth="1"/>
    <col min="8453" max="8453" width="14.7109375" style="138" customWidth="1"/>
    <col min="8454" max="8703" width="8.140625" style="138"/>
    <col min="8704" max="8704" width="8.7109375" style="138" customWidth="1"/>
    <col min="8705" max="8705" width="31.5703125" style="138" customWidth="1"/>
    <col min="8706" max="8706" width="13.85546875" style="138" customWidth="1"/>
    <col min="8707" max="8707" width="19.140625" style="138" customWidth="1"/>
    <col min="8708" max="8708" width="17.5703125" style="138" customWidth="1"/>
    <col min="8709" max="8709" width="14.7109375" style="138" customWidth="1"/>
    <col min="8710" max="8959" width="8.140625" style="138"/>
    <col min="8960" max="8960" width="8.7109375" style="138" customWidth="1"/>
    <col min="8961" max="8961" width="31.5703125" style="138" customWidth="1"/>
    <col min="8962" max="8962" width="13.85546875" style="138" customWidth="1"/>
    <col min="8963" max="8963" width="19.140625" style="138" customWidth="1"/>
    <col min="8964" max="8964" width="17.5703125" style="138" customWidth="1"/>
    <col min="8965" max="8965" width="14.7109375" style="138" customWidth="1"/>
    <col min="8966" max="9215" width="8.140625" style="138"/>
    <col min="9216" max="9216" width="8.7109375" style="138" customWidth="1"/>
    <col min="9217" max="9217" width="31.5703125" style="138" customWidth="1"/>
    <col min="9218" max="9218" width="13.85546875" style="138" customWidth="1"/>
    <col min="9219" max="9219" width="19.140625" style="138" customWidth="1"/>
    <col min="9220" max="9220" width="17.5703125" style="138" customWidth="1"/>
    <col min="9221" max="9221" width="14.7109375" style="138" customWidth="1"/>
    <col min="9222" max="9471" width="8.140625" style="138"/>
    <col min="9472" max="9472" width="8.7109375" style="138" customWidth="1"/>
    <col min="9473" max="9473" width="31.5703125" style="138" customWidth="1"/>
    <col min="9474" max="9474" width="13.85546875" style="138" customWidth="1"/>
    <col min="9475" max="9475" width="19.140625" style="138" customWidth="1"/>
    <col min="9476" max="9476" width="17.5703125" style="138" customWidth="1"/>
    <col min="9477" max="9477" width="14.7109375" style="138" customWidth="1"/>
    <col min="9478" max="9727" width="8.140625" style="138"/>
    <col min="9728" max="9728" width="8.7109375" style="138" customWidth="1"/>
    <col min="9729" max="9729" width="31.5703125" style="138" customWidth="1"/>
    <col min="9730" max="9730" width="13.85546875" style="138" customWidth="1"/>
    <col min="9731" max="9731" width="19.140625" style="138" customWidth="1"/>
    <col min="9732" max="9732" width="17.5703125" style="138" customWidth="1"/>
    <col min="9733" max="9733" width="14.7109375" style="138" customWidth="1"/>
    <col min="9734" max="9983" width="8.140625" style="138"/>
    <col min="9984" max="9984" width="8.7109375" style="138" customWidth="1"/>
    <col min="9985" max="9985" width="31.5703125" style="138" customWidth="1"/>
    <col min="9986" max="9986" width="13.85546875" style="138" customWidth="1"/>
    <col min="9987" max="9987" width="19.140625" style="138" customWidth="1"/>
    <col min="9988" max="9988" width="17.5703125" style="138" customWidth="1"/>
    <col min="9989" max="9989" width="14.7109375" style="138" customWidth="1"/>
    <col min="9990" max="10239" width="8.140625" style="138"/>
    <col min="10240" max="10240" width="8.7109375" style="138" customWidth="1"/>
    <col min="10241" max="10241" width="31.5703125" style="138" customWidth="1"/>
    <col min="10242" max="10242" width="13.85546875" style="138" customWidth="1"/>
    <col min="10243" max="10243" width="19.140625" style="138" customWidth="1"/>
    <col min="10244" max="10244" width="17.5703125" style="138" customWidth="1"/>
    <col min="10245" max="10245" width="14.7109375" style="138" customWidth="1"/>
    <col min="10246" max="10495" width="8.140625" style="138"/>
    <col min="10496" max="10496" width="8.7109375" style="138" customWidth="1"/>
    <col min="10497" max="10497" width="31.5703125" style="138" customWidth="1"/>
    <col min="10498" max="10498" width="13.85546875" style="138" customWidth="1"/>
    <col min="10499" max="10499" width="19.140625" style="138" customWidth="1"/>
    <col min="10500" max="10500" width="17.5703125" style="138" customWidth="1"/>
    <col min="10501" max="10501" width="14.7109375" style="138" customWidth="1"/>
    <col min="10502" max="10751" width="8.140625" style="138"/>
    <col min="10752" max="10752" width="8.7109375" style="138" customWidth="1"/>
    <col min="10753" max="10753" width="31.5703125" style="138" customWidth="1"/>
    <col min="10754" max="10754" width="13.85546875" style="138" customWidth="1"/>
    <col min="10755" max="10755" width="19.140625" style="138" customWidth="1"/>
    <col min="10756" max="10756" width="17.5703125" style="138" customWidth="1"/>
    <col min="10757" max="10757" width="14.7109375" style="138" customWidth="1"/>
    <col min="10758" max="11007" width="8.140625" style="138"/>
    <col min="11008" max="11008" width="8.7109375" style="138" customWidth="1"/>
    <col min="11009" max="11009" width="31.5703125" style="138" customWidth="1"/>
    <col min="11010" max="11010" width="13.85546875" style="138" customWidth="1"/>
    <col min="11011" max="11011" width="19.140625" style="138" customWidth="1"/>
    <col min="11012" max="11012" width="17.5703125" style="138" customWidth="1"/>
    <col min="11013" max="11013" width="14.7109375" style="138" customWidth="1"/>
    <col min="11014" max="11263" width="8.140625" style="138"/>
    <col min="11264" max="11264" width="8.7109375" style="138" customWidth="1"/>
    <col min="11265" max="11265" width="31.5703125" style="138" customWidth="1"/>
    <col min="11266" max="11266" width="13.85546875" style="138" customWidth="1"/>
    <col min="11267" max="11267" width="19.140625" style="138" customWidth="1"/>
    <col min="11268" max="11268" width="17.5703125" style="138" customWidth="1"/>
    <col min="11269" max="11269" width="14.7109375" style="138" customWidth="1"/>
    <col min="11270" max="11519" width="8.140625" style="138"/>
    <col min="11520" max="11520" width="8.7109375" style="138" customWidth="1"/>
    <col min="11521" max="11521" width="31.5703125" style="138" customWidth="1"/>
    <col min="11522" max="11522" width="13.85546875" style="138" customWidth="1"/>
    <col min="11523" max="11523" width="19.140625" style="138" customWidth="1"/>
    <col min="11524" max="11524" width="17.5703125" style="138" customWidth="1"/>
    <col min="11525" max="11525" width="14.7109375" style="138" customWidth="1"/>
    <col min="11526" max="11775" width="8.140625" style="138"/>
    <col min="11776" max="11776" width="8.7109375" style="138" customWidth="1"/>
    <col min="11777" max="11777" width="31.5703125" style="138" customWidth="1"/>
    <col min="11778" max="11778" width="13.85546875" style="138" customWidth="1"/>
    <col min="11779" max="11779" width="19.140625" style="138" customWidth="1"/>
    <col min="11780" max="11780" width="17.5703125" style="138" customWidth="1"/>
    <col min="11781" max="11781" width="14.7109375" style="138" customWidth="1"/>
    <col min="11782" max="12031" width="8.140625" style="138"/>
    <col min="12032" max="12032" width="8.7109375" style="138" customWidth="1"/>
    <col min="12033" max="12033" width="31.5703125" style="138" customWidth="1"/>
    <col min="12034" max="12034" width="13.85546875" style="138" customWidth="1"/>
    <col min="12035" max="12035" width="19.140625" style="138" customWidth="1"/>
    <col min="12036" max="12036" width="17.5703125" style="138" customWidth="1"/>
    <col min="12037" max="12037" width="14.7109375" style="138" customWidth="1"/>
    <col min="12038" max="12287" width="8.140625" style="138"/>
    <col min="12288" max="12288" width="8.7109375" style="138" customWidth="1"/>
    <col min="12289" max="12289" width="31.5703125" style="138" customWidth="1"/>
    <col min="12290" max="12290" width="13.85546875" style="138" customWidth="1"/>
    <col min="12291" max="12291" width="19.140625" style="138" customWidth="1"/>
    <col min="12292" max="12292" width="17.5703125" style="138" customWidth="1"/>
    <col min="12293" max="12293" width="14.7109375" style="138" customWidth="1"/>
    <col min="12294" max="12543" width="8.140625" style="138"/>
    <col min="12544" max="12544" width="8.7109375" style="138" customWidth="1"/>
    <col min="12545" max="12545" width="31.5703125" style="138" customWidth="1"/>
    <col min="12546" max="12546" width="13.85546875" style="138" customWidth="1"/>
    <col min="12547" max="12547" width="19.140625" style="138" customWidth="1"/>
    <col min="12548" max="12548" width="17.5703125" style="138" customWidth="1"/>
    <col min="12549" max="12549" width="14.7109375" style="138" customWidth="1"/>
    <col min="12550" max="12799" width="8.140625" style="138"/>
    <col min="12800" max="12800" width="8.7109375" style="138" customWidth="1"/>
    <col min="12801" max="12801" width="31.5703125" style="138" customWidth="1"/>
    <col min="12802" max="12802" width="13.85546875" style="138" customWidth="1"/>
    <col min="12803" max="12803" width="19.140625" style="138" customWidth="1"/>
    <col min="12804" max="12804" width="17.5703125" style="138" customWidth="1"/>
    <col min="12805" max="12805" width="14.7109375" style="138" customWidth="1"/>
    <col min="12806" max="13055" width="8.140625" style="138"/>
    <col min="13056" max="13056" width="8.7109375" style="138" customWidth="1"/>
    <col min="13057" max="13057" width="31.5703125" style="138" customWidth="1"/>
    <col min="13058" max="13058" width="13.85546875" style="138" customWidth="1"/>
    <col min="13059" max="13059" width="19.140625" style="138" customWidth="1"/>
    <col min="13060" max="13060" width="17.5703125" style="138" customWidth="1"/>
    <col min="13061" max="13061" width="14.7109375" style="138" customWidth="1"/>
    <col min="13062" max="13311" width="8.140625" style="138"/>
    <col min="13312" max="13312" width="8.7109375" style="138" customWidth="1"/>
    <col min="13313" max="13313" width="31.5703125" style="138" customWidth="1"/>
    <col min="13314" max="13314" width="13.85546875" style="138" customWidth="1"/>
    <col min="13315" max="13315" width="19.140625" style="138" customWidth="1"/>
    <col min="13316" max="13316" width="17.5703125" style="138" customWidth="1"/>
    <col min="13317" max="13317" width="14.7109375" style="138" customWidth="1"/>
    <col min="13318" max="13567" width="8.140625" style="138"/>
    <col min="13568" max="13568" width="8.7109375" style="138" customWidth="1"/>
    <col min="13569" max="13569" width="31.5703125" style="138" customWidth="1"/>
    <col min="13570" max="13570" width="13.85546875" style="138" customWidth="1"/>
    <col min="13571" max="13571" width="19.140625" style="138" customWidth="1"/>
    <col min="13572" max="13572" width="17.5703125" style="138" customWidth="1"/>
    <col min="13573" max="13573" width="14.7109375" style="138" customWidth="1"/>
    <col min="13574" max="13823" width="8.140625" style="138"/>
    <col min="13824" max="13824" width="8.7109375" style="138" customWidth="1"/>
    <col min="13825" max="13825" width="31.5703125" style="138" customWidth="1"/>
    <col min="13826" max="13826" width="13.85546875" style="138" customWidth="1"/>
    <col min="13827" max="13827" width="19.140625" style="138" customWidth="1"/>
    <col min="13828" max="13828" width="17.5703125" style="138" customWidth="1"/>
    <col min="13829" max="13829" width="14.7109375" style="138" customWidth="1"/>
    <col min="13830" max="14079" width="8.140625" style="138"/>
    <col min="14080" max="14080" width="8.7109375" style="138" customWidth="1"/>
    <col min="14081" max="14081" width="31.5703125" style="138" customWidth="1"/>
    <col min="14082" max="14082" width="13.85546875" style="138" customWidth="1"/>
    <col min="14083" max="14083" width="19.140625" style="138" customWidth="1"/>
    <col min="14084" max="14084" width="17.5703125" style="138" customWidth="1"/>
    <col min="14085" max="14085" width="14.7109375" style="138" customWidth="1"/>
    <col min="14086" max="14335" width="8.140625" style="138"/>
    <col min="14336" max="14336" width="8.7109375" style="138" customWidth="1"/>
    <col min="14337" max="14337" width="31.5703125" style="138" customWidth="1"/>
    <col min="14338" max="14338" width="13.85546875" style="138" customWidth="1"/>
    <col min="14339" max="14339" width="19.140625" style="138" customWidth="1"/>
    <col min="14340" max="14340" width="17.5703125" style="138" customWidth="1"/>
    <col min="14341" max="14341" width="14.7109375" style="138" customWidth="1"/>
    <col min="14342" max="14591" width="8.140625" style="138"/>
    <col min="14592" max="14592" width="8.7109375" style="138" customWidth="1"/>
    <col min="14593" max="14593" width="31.5703125" style="138" customWidth="1"/>
    <col min="14594" max="14594" width="13.85546875" style="138" customWidth="1"/>
    <col min="14595" max="14595" width="19.140625" style="138" customWidth="1"/>
    <col min="14596" max="14596" width="17.5703125" style="138" customWidth="1"/>
    <col min="14597" max="14597" width="14.7109375" style="138" customWidth="1"/>
    <col min="14598" max="14847" width="8.140625" style="138"/>
    <col min="14848" max="14848" width="8.7109375" style="138" customWidth="1"/>
    <col min="14849" max="14849" width="31.5703125" style="138" customWidth="1"/>
    <col min="14850" max="14850" width="13.85546875" style="138" customWidth="1"/>
    <col min="14851" max="14851" width="19.140625" style="138" customWidth="1"/>
    <col min="14852" max="14852" width="17.5703125" style="138" customWidth="1"/>
    <col min="14853" max="14853" width="14.7109375" style="138" customWidth="1"/>
    <col min="14854" max="15103" width="8.140625" style="138"/>
    <col min="15104" max="15104" width="8.7109375" style="138" customWidth="1"/>
    <col min="15105" max="15105" width="31.5703125" style="138" customWidth="1"/>
    <col min="15106" max="15106" width="13.85546875" style="138" customWidth="1"/>
    <col min="15107" max="15107" width="19.140625" style="138" customWidth="1"/>
    <col min="15108" max="15108" width="17.5703125" style="138" customWidth="1"/>
    <col min="15109" max="15109" width="14.7109375" style="138" customWidth="1"/>
    <col min="15110" max="15359" width="8.140625" style="138"/>
    <col min="15360" max="15360" width="8.7109375" style="138" customWidth="1"/>
    <col min="15361" max="15361" width="31.5703125" style="138" customWidth="1"/>
    <col min="15362" max="15362" width="13.85546875" style="138" customWidth="1"/>
    <col min="15363" max="15363" width="19.140625" style="138" customWidth="1"/>
    <col min="15364" max="15364" width="17.5703125" style="138" customWidth="1"/>
    <col min="15365" max="15365" width="14.7109375" style="138" customWidth="1"/>
    <col min="15366" max="15615" width="8.140625" style="138"/>
    <col min="15616" max="15616" width="8.7109375" style="138" customWidth="1"/>
    <col min="15617" max="15617" width="31.5703125" style="138" customWidth="1"/>
    <col min="15618" max="15618" width="13.85546875" style="138" customWidth="1"/>
    <col min="15619" max="15619" width="19.140625" style="138" customWidth="1"/>
    <col min="15620" max="15620" width="17.5703125" style="138" customWidth="1"/>
    <col min="15621" max="15621" width="14.7109375" style="138" customWidth="1"/>
    <col min="15622" max="15871" width="8.140625" style="138"/>
    <col min="15872" max="15872" width="8.7109375" style="138" customWidth="1"/>
    <col min="15873" max="15873" width="31.5703125" style="138" customWidth="1"/>
    <col min="15874" max="15874" width="13.85546875" style="138" customWidth="1"/>
    <col min="15875" max="15875" width="19.140625" style="138" customWidth="1"/>
    <col min="15876" max="15876" width="17.5703125" style="138" customWidth="1"/>
    <col min="15877" max="15877" width="14.7109375" style="138" customWidth="1"/>
    <col min="15878" max="16127" width="8.140625" style="138"/>
    <col min="16128" max="16128" width="8.7109375" style="138" customWidth="1"/>
    <col min="16129" max="16129" width="31.5703125" style="138" customWidth="1"/>
    <col min="16130" max="16130" width="13.85546875" style="138" customWidth="1"/>
    <col min="16131" max="16131" width="19.140625" style="138" customWidth="1"/>
    <col min="16132" max="16132" width="17.5703125" style="138" customWidth="1"/>
    <col min="16133" max="16133" width="14.7109375" style="138" customWidth="1"/>
    <col min="16134" max="16384" width="8.140625" style="138"/>
  </cols>
  <sheetData>
    <row r="1" spans="1:5" ht="23.25" hidden="1" customHeight="1" x14ac:dyDescent="0.25">
      <c r="A1" s="214"/>
      <c r="B1" s="214"/>
      <c r="C1" s="214"/>
      <c r="D1" s="214"/>
      <c r="E1" s="214"/>
    </row>
    <row r="2" spans="1:5" hidden="1" x14ac:dyDescent="0.25">
      <c r="A2" s="214" t="s">
        <v>205</v>
      </c>
      <c r="B2" s="214"/>
      <c r="C2" s="214"/>
      <c r="D2" s="214"/>
      <c r="E2" s="214"/>
    </row>
    <row r="3" spans="1:5" ht="15.75" customHeight="1" x14ac:dyDescent="0.25">
      <c r="A3" s="216" t="s">
        <v>258</v>
      </c>
      <c r="B3" s="216"/>
      <c r="C3" s="216"/>
      <c r="D3" s="216"/>
      <c r="E3" s="216"/>
    </row>
    <row r="4" spans="1:5" x14ac:dyDescent="0.25">
      <c r="A4" s="216" t="s">
        <v>206</v>
      </c>
      <c r="B4" s="216"/>
      <c r="C4" s="216"/>
      <c r="D4" s="216"/>
      <c r="E4" s="216"/>
    </row>
    <row r="5" spans="1:5" x14ac:dyDescent="0.25">
      <c r="A5" s="216" t="s">
        <v>207</v>
      </c>
      <c r="B5" s="216"/>
      <c r="C5" s="216"/>
      <c r="D5" s="216"/>
      <c r="E5" s="216"/>
    </row>
    <row r="6" spans="1:5" ht="26.25" customHeight="1" x14ac:dyDescent="0.25">
      <c r="A6" s="214" t="s">
        <v>208</v>
      </c>
      <c r="B6" s="214"/>
      <c r="C6" s="214"/>
      <c r="D6" s="214"/>
      <c r="E6" s="138" t="s">
        <v>297</v>
      </c>
    </row>
    <row r="7" spans="1:5" x14ac:dyDescent="0.25">
      <c r="A7" s="214"/>
      <c r="B7" s="214"/>
      <c r="C7" s="214"/>
      <c r="D7" s="214"/>
      <c r="E7" s="214"/>
    </row>
    <row r="8" spans="1:5" ht="28.5" customHeight="1" x14ac:dyDescent="0.25">
      <c r="A8" s="215" t="s">
        <v>210</v>
      </c>
      <c r="B8" s="215"/>
      <c r="C8" s="215"/>
      <c r="D8" s="215"/>
      <c r="E8" s="215"/>
    </row>
    <row r="9" spans="1:5" ht="29.25" customHeight="1" x14ac:dyDescent="0.25">
      <c r="A9" s="215" t="s">
        <v>211</v>
      </c>
      <c r="B9" s="215"/>
      <c r="C9" s="215"/>
      <c r="D9" s="215"/>
      <c r="E9" s="215"/>
    </row>
    <row r="10" spans="1:5" ht="30" customHeight="1" x14ac:dyDescent="0.25">
      <c r="A10" s="215" t="s">
        <v>212</v>
      </c>
      <c r="B10" s="215"/>
      <c r="C10" s="215"/>
      <c r="D10" s="215"/>
      <c r="E10" s="215"/>
    </row>
    <row r="11" spans="1:5" ht="30" customHeight="1" x14ac:dyDescent="0.25">
      <c r="A11" s="215" t="s">
        <v>213</v>
      </c>
      <c r="B11" s="215"/>
      <c r="C11" s="215"/>
      <c r="D11" s="215"/>
      <c r="E11" s="215"/>
    </row>
    <row r="12" spans="1:5" ht="29.25" customHeight="1" x14ac:dyDescent="0.25">
      <c r="A12" s="215" t="s">
        <v>214</v>
      </c>
      <c r="B12" s="215"/>
      <c r="C12" s="215"/>
      <c r="D12" s="215"/>
      <c r="E12" s="215"/>
    </row>
    <row r="13" spans="1:5" ht="28.5" customHeight="1" x14ac:dyDescent="0.25">
      <c r="A13" s="215" t="s">
        <v>215</v>
      </c>
      <c r="B13" s="215"/>
      <c r="C13" s="215"/>
      <c r="D13" s="215"/>
      <c r="E13" s="215"/>
    </row>
    <row r="14" spans="1:5" ht="15.75" customHeight="1" thickBot="1" x14ac:dyDescent="0.3">
      <c r="A14" s="214"/>
      <c r="B14" s="214"/>
      <c r="C14" s="214"/>
      <c r="D14" s="214"/>
      <c r="E14" s="214"/>
    </row>
    <row r="15" spans="1:5" ht="120.75" thickBot="1" x14ac:dyDescent="0.3">
      <c r="A15" s="146" t="s">
        <v>2</v>
      </c>
      <c r="B15" s="144" t="s">
        <v>217</v>
      </c>
      <c r="C15" s="144" t="s">
        <v>0</v>
      </c>
      <c r="D15" s="144" t="s">
        <v>216</v>
      </c>
      <c r="E15" s="144" t="s">
        <v>1</v>
      </c>
    </row>
    <row r="16" spans="1:5" x14ac:dyDescent="0.25">
      <c r="A16" s="222" t="s">
        <v>8</v>
      </c>
      <c r="B16" s="223"/>
      <c r="C16" s="223"/>
      <c r="D16" s="223"/>
      <c r="E16" s="147"/>
    </row>
    <row r="17" spans="1:5" ht="15" customHeight="1" x14ac:dyDescent="0.25">
      <c r="A17" s="157" t="s">
        <v>59</v>
      </c>
      <c r="B17" s="158" t="s">
        <v>23</v>
      </c>
      <c r="C17" s="159" t="s">
        <v>11</v>
      </c>
      <c r="D17" s="160">
        <v>0.14000000000000001</v>
      </c>
      <c r="E17" s="161">
        <v>1733.76</v>
      </c>
    </row>
    <row r="18" spans="1:5" ht="15" customHeight="1" x14ac:dyDescent="0.25">
      <c r="A18" s="219" t="s">
        <v>218</v>
      </c>
      <c r="B18" s="220"/>
      <c r="C18" s="220"/>
      <c r="D18" s="221"/>
      <c r="E18" s="162"/>
    </row>
    <row r="19" spans="1:5" ht="30" x14ac:dyDescent="0.25">
      <c r="A19" s="157" t="s">
        <v>197</v>
      </c>
      <c r="B19" s="158" t="s">
        <v>24</v>
      </c>
      <c r="C19" s="159" t="s">
        <v>11</v>
      </c>
      <c r="D19" s="160">
        <f>E19</f>
        <v>277.18</v>
      </c>
      <c r="E19" s="161">
        <v>277.18</v>
      </c>
    </row>
    <row r="20" spans="1:5" ht="30" x14ac:dyDescent="0.25">
      <c r="A20" s="157" t="s">
        <v>221</v>
      </c>
      <c r="B20" s="158" t="s">
        <v>24</v>
      </c>
      <c r="C20" s="159" t="s">
        <v>11</v>
      </c>
      <c r="D20" s="160">
        <f t="shared" ref="D20:D23" si="0">E20</f>
        <v>1345.9</v>
      </c>
      <c r="E20" s="161">
        <v>1345.9</v>
      </c>
    </row>
    <row r="21" spans="1:5" ht="30" x14ac:dyDescent="0.25">
      <c r="A21" s="157" t="s">
        <v>298</v>
      </c>
      <c r="B21" s="158" t="s">
        <v>24</v>
      </c>
      <c r="C21" s="159" t="s">
        <v>299</v>
      </c>
      <c r="D21" s="160">
        <f t="shared" si="0"/>
        <v>126.09</v>
      </c>
      <c r="E21" s="161">
        <v>126.09</v>
      </c>
    </row>
    <row r="22" spans="1:5" x14ac:dyDescent="0.25">
      <c r="A22" s="157" t="s">
        <v>219</v>
      </c>
      <c r="B22" s="158" t="s">
        <v>199</v>
      </c>
      <c r="C22" s="159" t="s">
        <v>12</v>
      </c>
      <c r="D22" s="160">
        <f t="shared" si="0"/>
        <v>56718.720000000001</v>
      </c>
      <c r="E22" s="161">
        <v>56718.720000000001</v>
      </c>
    </row>
    <row r="23" spans="1:5" x14ac:dyDescent="0.25">
      <c r="A23" s="157" t="s">
        <v>220</v>
      </c>
      <c r="B23" s="158" t="s">
        <v>199</v>
      </c>
      <c r="C23" s="159" t="s">
        <v>12</v>
      </c>
      <c r="D23" s="160">
        <f t="shared" si="0"/>
        <v>990.72</v>
      </c>
      <c r="E23" s="161">
        <v>990.72</v>
      </c>
    </row>
    <row r="24" spans="1:5" x14ac:dyDescent="0.25">
      <c r="A24" s="219" t="s">
        <v>224</v>
      </c>
      <c r="B24" s="220"/>
      <c r="C24" s="220"/>
      <c r="D24" s="221"/>
      <c r="E24" s="162"/>
    </row>
    <row r="25" spans="1:5" ht="15" customHeight="1" x14ac:dyDescent="0.25">
      <c r="A25" s="157" t="s">
        <v>300</v>
      </c>
      <c r="B25" s="163">
        <v>2</v>
      </c>
      <c r="C25" s="159" t="s">
        <v>13</v>
      </c>
      <c r="D25" s="160">
        <f t="shared" ref="D25" si="1">E25/B25</f>
        <v>750.13499999999999</v>
      </c>
      <c r="E25" s="161">
        <v>1500.27</v>
      </c>
    </row>
    <row r="26" spans="1:5" ht="15" customHeight="1" x14ac:dyDescent="0.25">
      <c r="A26" s="157" t="s">
        <v>301</v>
      </c>
      <c r="B26" s="163">
        <v>2</v>
      </c>
      <c r="C26" s="159" t="s">
        <v>302</v>
      </c>
      <c r="D26" s="160">
        <f t="shared" ref="D26" si="2">E26/B26</f>
        <v>301.125</v>
      </c>
      <c r="E26" s="161">
        <v>602.25</v>
      </c>
    </row>
    <row r="27" spans="1:5" ht="30" x14ac:dyDescent="0.25">
      <c r="A27" s="157" t="s">
        <v>108</v>
      </c>
      <c r="B27" s="164">
        <v>0.01</v>
      </c>
      <c r="C27" s="159" t="s">
        <v>18</v>
      </c>
      <c r="D27" s="160">
        <f t="shared" ref="D27:D43" si="3">E27/B27</f>
        <v>77585</v>
      </c>
      <c r="E27" s="161">
        <v>775.85</v>
      </c>
    </row>
    <row r="28" spans="1:5" x14ac:dyDescent="0.25">
      <c r="A28" s="157" t="s">
        <v>276</v>
      </c>
      <c r="B28" s="163">
        <v>2</v>
      </c>
      <c r="C28" s="159" t="s">
        <v>89</v>
      </c>
      <c r="D28" s="160">
        <f t="shared" si="3"/>
        <v>97.48</v>
      </c>
      <c r="E28" s="161">
        <v>194.96</v>
      </c>
    </row>
    <row r="29" spans="1:5" x14ac:dyDescent="0.25">
      <c r="A29" s="157" t="s">
        <v>63</v>
      </c>
      <c r="B29" s="163">
        <v>1</v>
      </c>
      <c r="C29" s="159" t="s">
        <v>14</v>
      </c>
      <c r="D29" s="160">
        <f t="shared" si="3"/>
        <v>1005.22</v>
      </c>
      <c r="E29" s="161">
        <v>1005.22</v>
      </c>
    </row>
    <row r="30" spans="1:5" x14ac:dyDescent="0.25">
      <c r="A30" s="157" t="s">
        <v>303</v>
      </c>
      <c r="B30" s="163">
        <v>1</v>
      </c>
      <c r="C30" s="159" t="s">
        <v>15</v>
      </c>
      <c r="D30" s="160">
        <f t="shared" si="3"/>
        <v>725.48</v>
      </c>
      <c r="E30" s="161">
        <v>725.48</v>
      </c>
    </row>
    <row r="31" spans="1:5" x14ac:dyDescent="0.25">
      <c r="A31" s="157" t="s">
        <v>232</v>
      </c>
      <c r="B31" s="163">
        <v>1</v>
      </c>
      <c r="C31" s="159" t="s">
        <v>13</v>
      </c>
      <c r="D31" s="160">
        <f t="shared" si="3"/>
        <v>149.54</v>
      </c>
      <c r="E31" s="161">
        <v>149.54</v>
      </c>
    </row>
    <row r="32" spans="1:5" x14ac:dyDescent="0.25">
      <c r="A32" s="157" t="s">
        <v>66</v>
      </c>
      <c r="B32" s="164">
        <v>0.02</v>
      </c>
      <c r="C32" s="159" t="s">
        <v>17</v>
      </c>
      <c r="D32" s="160">
        <f t="shared" si="3"/>
        <v>30163.5</v>
      </c>
      <c r="E32" s="161">
        <v>603.27</v>
      </c>
    </row>
    <row r="33" spans="1:5" ht="30" x14ac:dyDescent="0.25">
      <c r="A33" s="157" t="s">
        <v>67</v>
      </c>
      <c r="B33" s="165">
        <f>0.689*2</f>
        <v>1.3779999999999999</v>
      </c>
      <c r="C33" s="159" t="s">
        <v>16</v>
      </c>
      <c r="D33" s="160">
        <f t="shared" si="3"/>
        <v>2020.6240928882441</v>
      </c>
      <c r="E33" s="161">
        <f>1402.77+1381.65</f>
        <v>2784.42</v>
      </c>
    </row>
    <row r="34" spans="1:5" x14ac:dyDescent="0.25">
      <c r="A34" s="157" t="s">
        <v>304</v>
      </c>
      <c r="B34" s="164">
        <v>0.01</v>
      </c>
      <c r="C34" s="159" t="s">
        <v>18</v>
      </c>
      <c r="D34" s="160">
        <f t="shared" si="3"/>
        <v>28708.999999999996</v>
      </c>
      <c r="E34" s="161">
        <v>287.08999999999997</v>
      </c>
    </row>
    <row r="35" spans="1:5" x14ac:dyDescent="0.25">
      <c r="A35" s="157" t="s">
        <v>305</v>
      </c>
      <c r="B35" s="163">
        <v>2</v>
      </c>
      <c r="C35" s="159" t="s">
        <v>13</v>
      </c>
      <c r="D35" s="160">
        <f t="shared" si="3"/>
        <v>426.21</v>
      </c>
      <c r="E35" s="161">
        <v>852.42</v>
      </c>
    </row>
    <row r="36" spans="1:5" x14ac:dyDescent="0.25">
      <c r="A36" s="157" t="s">
        <v>306</v>
      </c>
      <c r="B36" s="163">
        <v>1</v>
      </c>
      <c r="C36" s="159" t="s">
        <v>14</v>
      </c>
      <c r="D36" s="160">
        <f t="shared" si="3"/>
        <v>611.75</v>
      </c>
      <c r="E36" s="161">
        <v>611.75</v>
      </c>
    </row>
    <row r="37" spans="1:5" ht="30" x14ac:dyDescent="0.25">
      <c r="A37" s="157" t="s">
        <v>71</v>
      </c>
      <c r="B37" s="163">
        <v>3</v>
      </c>
      <c r="C37" s="159" t="s">
        <v>20</v>
      </c>
      <c r="D37" s="160">
        <f t="shared" si="3"/>
        <v>253.75666666666666</v>
      </c>
      <c r="E37" s="161">
        <v>761.27</v>
      </c>
    </row>
    <row r="38" spans="1:5" x14ac:dyDescent="0.25">
      <c r="A38" s="157" t="s">
        <v>280</v>
      </c>
      <c r="B38" s="163">
        <v>2</v>
      </c>
      <c r="C38" s="159" t="s">
        <v>89</v>
      </c>
      <c r="D38" s="160">
        <f t="shared" si="3"/>
        <v>78.12</v>
      </c>
      <c r="E38" s="161">
        <v>156.24</v>
      </c>
    </row>
    <row r="39" spans="1:5" x14ac:dyDescent="0.25">
      <c r="A39" s="157" t="s">
        <v>72</v>
      </c>
      <c r="B39" s="163">
        <v>1</v>
      </c>
      <c r="C39" s="159" t="s">
        <v>13</v>
      </c>
      <c r="D39" s="160">
        <f t="shared" si="3"/>
        <v>4474.1099999999997</v>
      </c>
      <c r="E39" s="161">
        <v>4474.1099999999997</v>
      </c>
    </row>
    <row r="40" spans="1:5" x14ac:dyDescent="0.25">
      <c r="A40" s="157" t="s">
        <v>235</v>
      </c>
      <c r="B40" s="163">
        <v>1</v>
      </c>
      <c r="C40" s="159" t="s">
        <v>14</v>
      </c>
      <c r="D40" s="160">
        <f t="shared" si="3"/>
        <v>7332.6</v>
      </c>
      <c r="E40" s="161">
        <v>7332.6</v>
      </c>
    </row>
    <row r="41" spans="1:5" ht="18" customHeight="1" x14ac:dyDescent="0.25">
      <c r="A41" s="157" t="s">
        <v>177</v>
      </c>
      <c r="B41" s="163">
        <v>1</v>
      </c>
      <c r="C41" s="159" t="s">
        <v>21</v>
      </c>
      <c r="D41" s="160">
        <f t="shared" si="3"/>
        <v>825.55</v>
      </c>
      <c r="E41" s="161">
        <v>825.55</v>
      </c>
    </row>
    <row r="42" spans="1:5" x14ac:dyDescent="0.25">
      <c r="A42" s="157" t="s">
        <v>236</v>
      </c>
      <c r="B42" s="163">
        <v>1</v>
      </c>
      <c r="C42" s="159" t="s">
        <v>21</v>
      </c>
      <c r="D42" s="160">
        <f t="shared" si="3"/>
        <v>598.84</v>
      </c>
      <c r="E42" s="161">
        <v>598.84</v>
      </c>
    </row>
    <row r="43" spans="1:5" x14ac:dyDescent="0.25">
      <c r="A43" s="157" t="s">
        <v>74</v>
      </c>
      <c r="B43" s="163">
        <v>35</v>
      </c>
      <c r="C43" s="159" t="s">
        <v>21</v>
      </c>
      <c r="D43" s="160">
        <f t="shared" si="3"/>
        <v>302.28914285714291</v>
      </c>
      <c r="E43" s="161">
        <v>10580.12</v>
      </c>
    </row>
    <row r="44" spans="1:5" x14ac:dyDescent="0.25">
      <c r="A44" s="219" t="s">
        <v>238</v>
      </c>
      <c r="B44" s="220"/>
      <c r="C44" s="220"/>
      <c r="D44" s="221"/>
      <c r="E44" s="162"/>
    </row>
    <row r="45" spans="1:5" ht="30" x14ac:dyDescent="0.25">
      <c r="A45" s="157" t="s">
        <v>307</v>
      </c>
      <c r="B45" s="164">
        <v>0.05</v>
      </c>
      <c r="C45" s="159" t="s">
        <v>308</v>
      </c>
      <c r="D45" s="160">
        <f t="shared" ref="D45:D49" si="4">E45/B45</f>
        <v>4508.3999999999996</v>
      </c>
      <c r="E45" s="161">
        <v>225.42</v>
      </c>
    </row>
    <row r="46" spans="1:5" x14ac:dyDescent="0.25">
      <c r="A46" s="157" t="s">
        <v>239</v>
      </c>
      <c r="B46" s="165">
        <v>2.3E-2</v>
      </c>
      <c r="C46" s="159" t="s">
        <v>19</v>
      </c>
      <c r="D46" s="160">
        <f t="shared" si="4"/>
        <v>22057.82608695652</v>
      </c>
      <c r="E46" s="161">
        <v>507.33</v>
      </c>
    </row>
    <row r="47" spans="1:5" x14ac:dyDescent="0.25">
      <c r="A47" s="157" t="s">
        <v>309</v>
      </c>
      <c r="B47" s="158" t="s">
        <v>24</v>
      </c>
      <c r="C47" s="159" t="s">
        <v>19</v>
      </c>
      <c r="D47" s="160">
        <f>E47</f>
        <v>181.57</v>
      </c>
      <c r="E47" s="161">
        <v>181.57</v>
      </c>
    </row>
    <row r="48" spans="1:5" ht="30" x14ac:dyDescent="0.25">
      <c r="A48" s="157" t="s">
        <v>282</v>
      </c>
      <c r="B48" s="164">
        <v>0.01</v>
      </c>
      <c r="C48" s="159" t="s">
        <v>19</v>
      </c>
      <c r="D48" s="160">
        <f t="shared" si="4"/>
        <v>32866</v>
      </c>
      <c r="E48" s="161">
        <v>328.66</v>
      </c>
    </row>
    <row r="49" spans="1:5" x14ac:dyDescent="0.25">
      <c r="A49" s="157" t="s">
        <v>196</v>
      </c>
      <c r="B49" s="164">
        <v>0.02</v>
      </c>
      <c r="C49" s="159" t="s">
        <v>18</v>
      </c>
      <c r="D49" s="160">
        <f t="shared" si="4"/>
        <v>53268.499999999993</v>
      </c>
      <c r="E49" s="161">
        <v>1065.3699999999999</v>
      </c>
    </row>
    <row r="50" spans="1:5" x14ac:dyDescent="0.25">
      <c r="A50" s="157" t="s">
        <v>310</v>
      </c>
      <c r="B50" s="166">
        <v>0.1</v>
      </c>
      <c r="C50" s="159" t="s">
        <v>180</v>
      </c>
      <c r="D50" s="160">
        <f t="shared" ref="D50:D56" si="5">E50/B50</f>
        <v>2300.1</v>
      </c>
      <c r="E50" s="161">
        <v>230.01</v>
      </c>
    </row>
    <row r="51" spans="1:5" x14ac:dyDescent="0.25">
      <c r="A51" s="157" t="s">
        <v>244</v>
      </c>
      <c r="B51" s="164">
        <v>0.02</v>
      </c>
      <c r="C51" s="159" t="s">
        <v>17</v>
      </c>
      <c r="D51" s="160">
        <f t="shared" si="5"/>
        <v>31730</v>
      </c>
      <c r="E51" s="161">
        <v>634.6</v>
      </c>
    </row>
    <row r="52" spans="1:5" ht="30" x14ac:dyDescent="0.25">
      <c r="A52" s="157" t="s">
        <v>75</v>
      </c>
      <c r="B52" s="165">
        <v>0.68899999999999995</v>
      </c>
      <c r="C52" s="159" t="s">
        <v>16</v>
      </c>
      <c r="D52" s="160">
        <f t="shared" si="5"/>
        <v>2011.944847605225</v>
      </c>
      <c r="E52" s="161">
        <v>1386.23</v>
      </c>
    </row>
    <row r="53" spans="1:5" ht="30" x14ac:dyDescent="0.25">
      <c r="A53" s="157" t="s">
        <v>311</v>
      </c>
      <c r="B53" s="164">
        <v>0.68</v>
      </c>
      <c r="C53" s="159" t="s">
        <v>16</v>
      </c>
      <c r="D53" s="160">
        <f t="shared" si="5"/>
        <v>2022.1176470588234</v>
      </c>
      <c r="E53" s="161">
        <v>1375.04</v>
      </c>
    </row>
    <row r="54" spans="1:5" ht="30" x14ac:dyDescent="0.25">
      <c r="A54" s="157" t="s">
        <v>312</v>
      </c>
      <c r="B54" s="165">
        <v>1.2869999999999999</v>
      </c>
      <c r="C54" s="159" t="s">
        <v>16</v>
      </c>
      <c r="D54" s="160">
        <f t="shared" si="5"/>
        <v>610.34965034965035</v>
      </c>
      <c r="E54" s="161">
        <v>785.52</v>
      </c>
    </row>
    <row r="55" spans="1:5" ht="30" x14ac:dyDescent="0.25">
      <c r="A55" s="157" t="s">
        <v>115</v>
      </c>
      <c r="B55" s="163">
        <v>90</v>
      </c>
      <c r="C55" s="159" t="s">
        <v>116</v>
      </c>
      <c r="D55" s="160">
        <f t="shared" si="5"/>
        <v>57.092888888888886</v>
      </c>
      <c r="E55" s="161">
        <v>5138.3599999999997</v>
      </c>
    </row>
    <row r="56" spans="1:5" ht="30" x14ac:dyDescent="0.25">
      <c r="A56" s="157" t="s">
        <v>313</v>
      </c>
      <c r="B56" s="165">
        <v>1.0580000000000001</v>
      </c>
      <c r="C56" s="159" t="s">
        <v>16</v>
      </c>
      <c r="D56" s="160">
        <f t="shared" si="5"/>
        <v>1205.2457466918715</v>
      </c>
      <c r="E56" s="161">
        <v>1275.1500000000001</v>
      </c>
    </row>
    <row r="57" spans="1:5" x14ac:dyDescent="0.25">
      <c r="A57" s="157" t="s">
        <v>314</v>
      </c>
      <c r="B57" s="165">
        <v>2.3E-2</v>
      </c>
      <c r="C57" s="159" t="s">
        <v>19</v>
      </c>
      <c r="D57" s="160">
        <f>E57/B57</f>
        <v>16203.913043478262</v>
      </c>
      <c r="E57" s="161">
        <v>372.69</v>
      </c>
    </row>
    <row r="58" spans="1:5" ht="15" customHeight="1" x14ac:dyDescent="0.25">
      <c r="A58" s="167" t="s">
        <v>40</v>
      </c>
      <c r="B58" s="168"/>
      <c r="C58" s="169"/>
      <c r="D58" s="170"/>
      <c r="E58" s="162"/>
    </row>
    <row r="59" spans="1:5" ht="15" customHeight="1" x14ac:dyDescent="0.25">
      <c r="A59" s="157" t="s">
        <v>62</v>
      </c>
      <c r="B59" s="158" t="s">
        <v>198</v>
      </c>
      <c r="C59" s="159" t="s">
        <v>11</v>
      </c>
      <c r="D59" s="160">
        <f t="shared" ref="D59" si="6">E59</f>
        <v>3641.5</v>
      </c>
      <c r="E59" s="161">
        <v>3641.5</v>
      </c>
    </row>
    <row r="60" spans="1:5" x14ac:dyDescent="0.25">
      <c r="A60" s="167" t="s">
        <v>170</v>
      </c>
      <c r="B60" s="168"/>
      <c r="C60" s="169"/>
      <c r="D60" s="170"/>
      <c r="E60" s="162"/>
    </row>
    <row r="61" spans="1:5" ht="15" customHeight="1" x14ac:dyDescent="0.25">
      <c r="A61" s="157" t="s">
        <v>171</v>
      </c>
      <c r="B61" s="158" t="s">
        <v>198</v>
      </c>
      <c r="C61" s="159" t="s">
        <v>223</v>
      </c>
      <c r="D61" s="160">
        <f t="shared" ref="D61" si="7">E61</f>
        <v>1910</v>
      </c>
      <c r="E61" s="161">
        <v>1910</v>
      </c>
    </row>
    <row r="62" spans="1:5" x14ac:dyDescent="0.25">
      <c r="A62" s="167" t="s">
        <v>315</v>
      </c>
      <c r="B62" s="168"/>
      <c r="C62" s="169"/>
      <c r="D62" s="170"/>
      <c r="E62" s="162"/>
    </row>
    <row r="63" spans="1:5" ht="15" customHeight="1" x14ac:dyDescent="0.25">
      <c r="A63" s="157" t="s">
        <v>316</v>
      </c>
      <c r="B63" s="158" t="s">
        <v>198</v>
      </c>
      <c r="C63" s="159" t="s">
        <v>11</v>
      </c>
      <c r="D63" s="160">
        <f t="shared" ref="D63:D64" si="8">E63</f>
        <v>3600</v>
      </c>
      <c r="E63" s="161">
        <v>3600</v>
      </c>
    </row>
    <row r="64" spans="1:5" ht="15" customHeight="1" x14ac:dyDescent="0.25">
      <c r="A64" s="157" t="s">
        <v>320</v>
      </c>
      <c r="B64" s="158" t="s">
        <v>198</v>
      </c>
      <c r="C64" s="159" t="s">
        <v>11</v>
      </c>
      <c r="D64" s="160">
        <f t="shared" si="8"/>
        <v>900</v>
      </c>
      <c r="E64" s="161">
        <v>900</v>
      </c>
    </row>
    <row r="65" spans="1:7" ht="15" customHeight="1" x14ac:dyDescent="0.25">
      <c r="A65" s="167" t="s">
        <v>287</v>
      </c>
      <c r="B65" s="168"/>
      <c r="C65" s="169"/>
      <c r="D65" s="170"/>
      <c r="E65" s="162"/>
    </row>
    <row r="66" spans="1:7" ht="15" customHeight="1" x14ac:dyDescent="0.25">
      <c r="A66" s="157" t="s">
        <v>288</v>
      </c>
      <c r="B66" s="158" t="s">
        <v>24</v>
      </c>
      <c r="C66" s="159" t="s">
        <v>11</v>
      </c>
      <c r="D66" s="160">
        <f t="shared" ref="D66" si="9">E66</f>
        <v>241.49</v>
      </c>
      <c r="E66" s="161">
        <v>241.49</v>
      </c>
    </row>
    <row r="67" spans="1:7" x14ac:dyDescent="0.25">
      <c r="A67" s="167" t="s">
        <v>289</v>
      </c>
      <c r="B67" s="168"/>
      <c r="C67" s="169"/>
      <c r="D67" s="170"/>
      <c r="E67" s="162"/>
    </row>
    <row r="68" spans="1:7" ht="15" customHeight="1" thickBot="1" x14ac:dyDescent="0.3">
      <c r="A68" s="157" t="s">
        <v>317</v>
      </c>
      <c r="B68" s="158" t="s">
        <v>25</v>
      </c>
      <c r="C68" s="159" t="s">
        <v>13</v>
      </c>
      <c r="D68" s="160">
        <f t="shared" ref="D68:D69" si="10">E68</f>
        <v>25292.400000000001</v>
      </c>
      <c r="E68" s="161">
        <v>25292.400000000001</v>
      </c>
      <c r="G68" s="138">
        <v>900</v>
      </c>
    </row>
    <row r="69" spans="1:7" ht="15.75" customHeight="1" x14ac:dyDescent="0.25">
      <c r="A69" s="157" t="s">
        <v>318</v>
      </c>
      <c r="B69" s="158" t="s">
        <v>25</v>
      </c>
      <c r="C69" s="159" t="s">
        <v>13</v>
      </c>
      <c r="D69" s="160">
        <f t="shared" si="10"/>
        <v>11795.3</v>
      </c>
      <c r="E69" s="161">
        <v>11795.3</v>
      </c>
      <c r="F69" s="148">
        <f>SUM(E17:E69)</f>
        <v>156900.25999999998</v>
      </c>
      <c r="G69" s="145">
        <v>156000.29</v>
      </c>
    </row>
    <row r="70" spans="1:7" s="1" customFormat="1" x14ac:dyDescent="0.2">
      <c r="A70" s="78" t="s">
        <v>10</v>
      </c>
      <c r="B70" s="36"/>
      <c r="C70" s="36"/>
      <c r="D70" s="36"/>
      <c r="E70" s="36"/>
      <c r="G70" s="138">
        <f>SUM(G68:G69)</f>
        <v>156900.29</v>
      </c>
    </row>
    <row r="71" spans="1:7" s="1" customFormat="1" x14ac:dyDescent="0.2">
      <c r="A71" s="79" t="s">
        <v>82</v>
      </c>
      <c r="B71" s="26" t="s">
        <v>23</v>
      </c>
      <c r="C71" s="26" t="s">
        <v>11</v>
      </c>
      <c r="D71" s="26">
        <f>E71</f>
        <v>15690.025999999998</v>
      </c>
      <c r="E71" s="26">
        <f>SUM(E17:E69)*10%</f>
        <v>15690.025999999998</v>
      </c>
      <c r="G71" s="17"/>
    </row>
    <row r="72" spans="1:7" x14ac:dyDescent="0.25">
      <c r="A72" s="142" t="s">
        <v>26</v>
      </c>
      <c r="B72" s="140"/>
      <c r="C72" s="140"/>
      <c r="D72" s="140"/>
      <c r="E72" s="141">
        <f>F69+E71</f>
        <v>172590.28599999996</v>
      </c>
    </row>
    <row r="73" spans="1:7" x14ac:dyDescent="0.25">
      <c r="A73" s="214"/>
      <c r="B73" s="214"/>
      <c r="C73" s="214"/>
      <c r="D73" s="214"/>
      <c r="E73" s="214"/>
    </row>
    <row r="74" spans="1:7" x14ac:dyDescent="0.25">
      <c r="A74" s="214"/>
      <c r="B74" s="214"/>
      <c r="C74" s="214"/>
      <c r="D74" s="214"/>
      <c r="E74" s="214"/>
    </row>
    <row r="75" spans="1:7" s="151" customFormat="1" ht="21.75" customHeight="1" x14ac:dyDescent="0.25">
      <c r="A75" s="217" t="s">
        <v>321</v>
      </c>
      <c r="B75" s="217"/>
      <c r="C75" s="217"/>
      <c r="D75" s="217"/>
      <c r="E75" s="149">
        <f>E72</f>
        <v>172590.28599999996</v>
      </c>
      <c r="F75" s="150"/>
    </row>
    <row r="76" spans="1:7" s="151" customFormat="1" ht="20.25" customHeight="1" x14ac:dyDescent="0.25">
      <c r="A76" s="218" t="str">
        <f>[1]!Сумма_прописью(E75)</f>
        <v>Сто семьдесят две тысячи пятьсот  девяносто рублей 29 копеек.</v>
      </c>
      <c r="B76" s="218"/>
      <c r="C76" s="218"/>
      <c r="D76" s="218"/>
      <c r="E76" s="218"/>
      <c r="F76" s="152"/>
    </row>
    <row r="77" spans="1:7" s="151" customFormat="1" ht="24.75" customHeight="1" x14ac:dyDescent="0.25">
      <c r="A77" s="217" t="s">
        <v>254</v>
      </c>
      <c r="B77" s="217"/>
      <c r="C77" s="217"/>
      <c r="D77" s="217"/>
      <c r="E77" s="217"/>
      <c r="F77" s="153"/>
    </row>
    <row r="78" spans="1:7" s="151" customFormat="1" ht="24" customHeight="1" x14ac:dyDescent="0.25">
      <c r="A78" s="217" t="s">
        <v>255</v>
      </c>
      <c r="B78" s="217"/>
      <c r="C78" s="217"/>
      <c r="D78" s="217"/>
      <c r="E78" s="217"/>
      <c r="F78" s="153"/>
    </row>
    <row r="79" spans="1:7" s="151" customFormat="1" ht="30.75" customHeight="1" x14ac:dyDescent="0.25">
      <c r="A79" s="217" t="s">
        <v>256</v>
      </c>
      <c r="B79" s="217"/>
      <c r="C79" s="217"/>
      <c r="D79" s="217"/>
      <c r="E79" s="217"/>
      <c r="F79" s="153"/>
    </row>
    <row r="80" spans="1:7" s="151" customFormat="1" x14ac:dyDescent="0.25">
      <c r="A80" s="154"/>
      <c r="B80" s="154"/>
      <c r="C80" s="154"/>
      <c r="D80" s="154"/>
      <c r="E80" s="154"/>
      <c r="F80" s="154"/>
    </row>
    <row r="81" spans="1:6" s="151" customFormat="1" ht="24.75" customHeight="1" x14ac:dyDescent="0.25">
      <c r="A81" s="217" t="s">
        <v>319</v>
      </c>
      <c r="B81" s="217"/>
      <c r="C81" s="217"/>
      <c r="D81" s="217"/>
      <c r="E81" s="217"/>
      <c r="F81" s="153"/>
    </row>
    <row r="82" spans="1:6" ht="18.75" customHeight="1" x14ac:dyDescent="0.25">
      <c r="A82" s="155" t="s">
        <v>257</v>
      </c>
      <c r="B82" s="155"/>
      <c r="C82" s="155"/>
      <c r="D82" s="155"/>
      <c r="E82" s="155"/>
    </row>
    <row r="83" spans="1:6" ht="24.75" customHeight="1" x14ac:dyDescent="0.25">
      <c r="A83" s="155" t="s">
        <v>322</v>
      </c>
      <c r="B83" s="155"/>
      <c r="C83" s="155"/>
      <c r="D83" s="155"/>
      <c r="E83" s="155"/>
    </row>
    <row r="84" spans="1:6" ht="15" customHeight="1" x14ac:dyDescent="0.25">
      <c r="B84" s="155"/>
      <c r="C84" s="155"/>
      <c r="D84" s="155" t="s">
        <v>28</v>
      </c>
      <c r="E84" s="155"/>
    </row>
    <row r="85" spans="1:6" x14ac:dyDescent="0.25">
      <c r="A85" s="214"/>
      <c r="B85" s="214"/>
      <c r="C85" s="214"/>
      <c r="D85" s="214"/>
      <c r="E85" s="214"/>
    </row>
    <row r="86" spans="1:6" x14ac:dyDescent="0.25">
      <c r="A86" s="214" t="s">
        <v>292</v>
      </c>
      <c r="B86" s="214"/>
      <c r="C86" s="214"/>
      <c r="D86" s="214"/>
      <c r="E86" s="214"/>
    </row>
    <row r="87" spans="1:6" ht="13.5" customHeight="1" x14ac:dyDescent="0.25">
      <c r="B87" s="214"/>
      <c r="C87" s="214"/>
      <c r="D87" s="214" t="s">
        <v>28</v>
      </c>
      <c r="E87" s="214"/>
    </row>
  </sheetData>
  <mergeCells count="30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44:D44"/>
    <mergeCell ref="A24:D24"/>
    <mergeCell ref="A16:D16"/>
    <mergeCell ref="A18:D18"/>
    <mergeCell ref="A10:E10"/>
    <mergeCell ref="A11:E11"/>
    <mergeCell ref="A12:E12"/>
    <mergeCell ref="A13:E13"/>
    <mergeCell ref="A14:E14"/>
    <mergeCell ref="A73:E73"/>
    <mergeCell ref="A74:E74"/>
    <mergeCell ref="A76:E76"/>
    <mergeCell ref="A77:E77"/>
    <mergeCell ref="A78:E78"/>
    <mergeCell ref="A85:E85"/>
    <mergeCell ref="A75:D75"/>
    <mergeCell ref="A86:E86"/>
    <mergeCell ref="B87:C87"/>
    <mergeCell ref="D87:E87"/>
    <mergeCell ref="A79:E79"/>
    <mergeCell ref="A81:E81"/>
  </mergeCells>
  <pageMargins left="0.70866141732283472" right="0.31496062992125984" top="0.55118110236220474" bottom="0.55118110236220474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2022-04-10T13:43:26Z</dcterms:modified>
</cp:coreProperties>
</file>