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45" yWindow="285" windowWidth="17160" windowHeight="1198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Акт!$A$1:$E$74</definedName>
    <definedName name="_xlnm.Print_Area" localSheetId="3">'Акт (2)'!$A$1:$E$91</definedName>
    <definedName name="_xlnm.Print_Area" localSheetId="9">акт21!$A$3:$E$92</definedName>
    <definedName name="_xlnm.Print_Area" localSheetId="1">Бюджет!$A$1:$D$32</definedName>
    <definedName name="_xlnm.Print_Area" localSheetId="7">Лист1!$A$3:$E$84</definedName>
    <definedName name="_xlnm.Print_Area" localSheetId="5">Лист3!$A$2:$E$98</definedName>
  </definedNames>
  <calcPr calcId="145621"/>
</workbook>
</file>

<file path=xl/calcChain.xml><?xml version="1.0" encoding="utf-8"?>
<calcChain xmlns="http://schemas.openxmlformats.org/spreadsheetml/2006/main">
  <c r="E21" i="10" l="1"/>
  <c r="D48" i="10" l="1"/>
  <c r="E59" i="10" l="1"/>
  <c r="B59" i="10"/>
  <c r="D24" i="10"/>
  <c r="D50" i="10" l="1"/>
  <c r="E76" i="10"/>
  <c r="D29" i="10"/>
  <c r="D28" i="10"/>
  <c r="D27" i="10"/>
  <c r="D26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55" i="10"/>
  <c r="D54" i="10"/>
  <c r="D53" i="10"/>
  <c r="D52" i="10"/>
  <c r="D51" i="10"/>
  <c r="D56" i="10"/>
  <c r="D57" i="10"/>
  <c r="D58" i="10"/>
  <c r="D59" i="10"/>
  <c r="D60" i="10"/>
  <c r="D61" i="10"/>
  <c r="D62" i="10"/>
  <c r="D63" i="10"/>
  <c r="D64" i="10"/>
  <c r="D65" i="10"/>
  <c r="D74" i="10"/>
  <c r="D73" i="10"/>
  <c r="D71" i="10"/>
  <c r="D69" i="10"/>
  <c r="D67" i="10"/>
  <c r="D22" i="10"/>
  <c r="D23" i="10"/>
  <c r="D21" i="10"/>
  <c r="D20" i="10"/>
  <c r="D19" i="10"/>
  <c r="F73" i="10"/>
  <c r="E77" i="10" s="1"/>
  <c r="E80" i="10" s="1"/>
  <c r="F18" i="9"/>
  <c r="F22" i="9" s="1"/>
  <c r="F14" i="9"/>
  <c r="A81" i="10"/>
  <c r="F23" i="9" l="1"/>
  <c r="F24" i="9" s="1"/>
  <c r="F25" i="9"/>
  <c r="D76" i="10"/>
  <c r="D62" i="8"/>
  <c r="D64" i="8"/>
  <c r="D66" i="8"/>
  <c r="D60" i="8"/>
  <c r="D50" i="8"/>
  <c r="D31" i="8"/>
  <c r="D29" i="8"/>
  <c r="D30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7" i="8"/>
  <c r="D48" i="8"/>
  <c r="D49" i="8"/>
  <c r="D51" i="8"/>
  <c r="D52" i="8"/>
  <c r="D53" i="8"/>
  <c r="D54" i="8"/>
  <c r="D55" i="8"/>
  <c r="D56" i="8"/>
  <c r="D57" i="8"/>
  <c r="D58" i="8"/>
  <c r="D59" i="8"/>
  <c r="D28" i="8"/>
  <c r="D26" i="8"/>
  <c r="D21" i="8"/>
  <c r="D20" i="8"/>
  <c r="D22" i="8"/>
  <c r="D23" i="8"/>
  <c r="D24" i="8"/>
  <c r="D19" i="8"/>
  <c r="E68" i="8" l="1"/>
  <c r="E69" i="8" l="1"/>
  <c r="F23" i="7" s="1"/>
  <c r="D68" i="8"/>
  <c r="F18" i="7" l="1"/>
  <c r="F22" i="7" s="1"/>
  <c r="F24" i="7" s="1"/>
  <c r="F14" i="7"/>
  <c r="F25" i="7" l="1"/>
  <c r="E82" i="3"/>
  <c r="F19" i="6"/>
  <c r="F15" i="6"/>
  <c r="F14" i="6" s="1"/>
  <c r="F18" i="6"/>
  <c r="F22" i="6" s="1"/>
  <c r="E83" i="3"/>
  <c r="F23" i="6" s="1"/>
  <c r="D82" i="3"/>
  <c r="D79" i="3"/>
  <c r="D77" i="3"/>
  <c r="D75" i="3"/>
  <c r="D70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1" i="3"/>
  <c r="D72" i="3"/>
  <c r="D73" i="3"/>
  <c r="D28" i="3"/>
  <c r="D20" i="3"/>
  <c r="D21" i="3"/>
  <c r="D22" i="3"/>
  <c r="D23" i="3"/>
  <c r="D25" i="3"/>
  <c r="D26" i="3"/>
  <c r="D19" i="3"/>
  <c r="F24" i="6" l="1"/>
  <c r="F25" i="6"/>
  <c r="D66" i="5"/>
  <c r="D68" i="5"/>
  <c r="D69" i="5"/>
  <c r="D71" i="5"/>
  <c r="D64" i="5"/>
  <c r="D44" i="5"/>
  <c r="D42" i="5"/>
  <c r="E18" i="5"/>
  <c r="E73" i="5" s="1"/>
  <c r="D73" i="5" s="1"/>
  <c r="D16" i="5"/>
  <c r="D18" i="5"/>
  <c r="D14" i="5"/>
  <c r="D7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1" i="5"/>
  <c r="D40" i="5"/>
  <c r="D39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2" i="5"/>
  <c r="D11" i="5"/>
  <c r="D10" i="5"/>
  <c r="D9" i="5"/>
  <c r="E74" i="5" l="1"/>
  <c r="F24" i="4" s="1"/>
  <c r="F16" i="4"/>
  <c r="F13" i="4"/>
  <c r="F19" i="4" l="1"/>
  <c r="F23" i="4" s="1"/>
  <c r="F25" i="4" s="1"/>
  <c r="F15" i="4"/>
  <c r="F26" i="4" l="1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C25" i="2"/>
  <c r="D25" i="2"/>
  <c r="E57" i="1"/>
  <c r="B25" i="2" l="1"/>
  <c r="E26" i="2" s="1"/>
  <c r="D47" i="1" l="1"/>
  <c r="D46" i="1"/>
  <c r="D45" i="1"/>
  <c r="D44" i="1"/>
  <c r="D43" i="1"/>
  <c r="D42" i="1"/>
  <c r="D41" i="1"/>
  <c r="D40" i="1"/>
  <c r="D38" i="1"/>
  <c r="D37" i="1"/>
  <c r="D33" i="1"/>
  <c r="D32" i="1"/>
  <c r="D31" i="1"/>
  <c r="D30" i="1"/>
  <c r="D29" i="1"/>
  <c r="D27" i="1"/>
  <c r="D26" i="1"/>
  <c r="D25" i="1"/>
  <c r="D24" i="1"/>
  <c r="D23" i="1"/>
  <c r="D22" i="1"/>
  <c r="D21" i="1"/>
  <c r="D20" i="1"/>
  <c r="D19" i="1"/>
  <c r="D18" i="1"/>
  <c r="D17" i="1"/>
  <c r="D10" i="1"/>
  <c r="D11" i="1"/>
  <c r="D9" i="1"/>
  <c r="D56" i="1"/>
  <c r="D54" i="1"/>
  <c r="D52" i="1"/>
  <c r="D50" i="1"/>
  <c r="D49" i="1"/>
  <c r="D35" i="1"/>
  <c r="D15" i="1"/>
  <c r="D13" i="1"/>
  <c r="D7" i="1"/>
</calcChain>
</file>

<file path=xl/sharedStrings.xml><?xml version="1.0" encoding="utf-8"?>
<sst xmlns="http://schemas.openxmlformats.org/spreadsheetml/2006/main" count="930" uniqueCount="325">
  <si>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</si>
  <si>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</si>
  <si>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</si>
  <si>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</si>
  <si>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</si>
  <si>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</si>
  <si>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</si>
  <si>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</si>
  <si>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</si>
  <si>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</si>
  <si>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</si>
  <si>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</si>
  <si>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</si>
  <si>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</si>
  <si>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</si>
  <si>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</si>
  <si>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</si>
  <si>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</si>
  <si>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</si>
  <si>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</si>
  <si>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</si>
  <si>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</si>
  <si>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</si>
  <si>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</si>
  <si>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</si>
  <si>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</si>
  <si>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</si>
  <si>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</si>
  <si>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</si>
  <si>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</si>
  <si>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</si>
  <si>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</si>
  <si>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</si>
  <si>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</si>
  <si>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</si>
  <si>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</si>
  <si>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</si>
  <si>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</si>
  <si>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</si>
  <si>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</si>
  <si>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</si>
  <si>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</si>
  <si>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</si>
  <si>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Расходы на истребование задолженности по оплате жилых помещений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</si>
  <si>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</si>
  <si>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</si>
  <si>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</si>
  <si>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</si>
  <si>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</si>
  <si>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</si>
  <si>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</si>
  <si>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</si>
  <si>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</si>
  <si>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</si>
  <si>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</si>
  <si>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</si>
  <si>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</si>
  <si>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</si>
  <si>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</si>
  <si>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</si>
  <si>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</si>
  <si>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</si>
  <si>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</si>
  <si>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</si>
  <si>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</si>
  <si>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</si>
  <si>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</si>
  <si>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</si>
  <si>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</si>
  <si>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</si>
  <si>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</si>
  <si>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</si>
  <si>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</si>
  <si>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</si>
  <si>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Истребование дебиторской задолженности</t>
  </si>
  <si>
    <t xml:space="preserve">     Очистка фильтра от накипи (отложений)</t>
  </si>
  <si>
    <t xml:space="preserve">     Постановка заклепок в местах соединения труб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</si>
  <si>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</si>
  <si>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</si>
  <si>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</si>
  <si>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</si>
  <si>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</si>
  <si>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</si>
  <si>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</si>
  <si>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Установка частей водосточных труб с  земли, лестниц и подмостей</t>
  </si>
  <si>
    <t>Обслуживание ОДПУ</t>
  </si>
  <si>
    <t>Уборка лестничных клеток</t>
  </si>
  <si>
    <t xml:space="preserve">     Промывка трубопровода системы отопления</t>
  </si>
  <si>
    <t>м3</t>
  </si>
  <si>
    <t>м</t>
  </si>
  <si>
    <t xml:space="preserve">     Очистка желобов от мусора: вручную (при расчете 1 кг. мусора = 3 м 1 желоба)</t>
  </si>
  <si>
    <t xml:space="preserve">     Проверка наличия тяги в ДВ и вент. каналах</t>
  </si>
  <si>
    <t xml:space="preserve">     Прочистка вентиляционных каналов.</t>
  </si>
  <si>
    <t>1 м3</t>
  </si>
  <si>
    <t xml:space="preserve">     Смена дверных приборов: накладка дверная</t>
  </si>
  <si>
    <t xml:space="preserve">     Установка рам слухового окна с изготовлением</t>
  </si>
  <si>
    <t xml:space="preserve">     Уборка л/клеток</t>
  </si>
  <si>
    <t>Еженедельно</t>
  </si>
  <si>
    <t>АКТ № 75/12-2017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</si>
  <si>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12 квартала 75.</t>
  </si>
  <si>
    <t xml:space="preserve">     Валка деревьев с прим. автогидроподъемника без корчевки пня м-лиственных, тв-лиственных при д. до 36</t>
  </si>
  <si>
    <t xml:space="preserve">     Ремонт качели-балансир</t>
  </si>
  <si>
    <t xml:space="preserve">     Осмотр квартир</t>
  </si>
  <si>
    <t xml:space="preserve">     Окраска эмалевыми составами по дереву с подготовкой поверхности: заполнений оконных проемов</t>
  </si>
  <si>
    <t xml:space="preserve">     Смена оконных приборов: завертки форточные</t>
  </si>
  <si>
    <t xml:space="preserve">     Снятие оконных переплетов: неостекленных</t>
  </si>
  <si>
    <t xml:space="preserve">     Установка подвального окна с изготовлением, остеклением, окраской- створки</t>
  </si>
  <si>
    <t>1 рама</t>
  </si>
  <si>
    <t>Отчет по бюджету № 75/12-2017</t>
  </si>
  <si>
    <t>Задолженность по оплате за содержание и текущий ремонт на 01.01.2018 г. - 56 339,81 руб.</t>
  </si>
  <si>
    <t>на общую сумму 149063.29 руб. (Сто сорок девять тысяч шестьдесят три рубля 29 копеек).</t>
  </si>
  <si>
    <t>Корректировка бюджета за 2016 год</t>
  </si>
  <si>
    <t>Долг за выполненные работы (доходы за минусом расходов) на  01.01.2018 г. - 127 773,87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</si>
  <si>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</si>
  <si>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</si>
  <si>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</si>
  <si>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</si>
  <si>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</si>
  <si>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</si>
  <si>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</si>
  <si>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</si>
  <si>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</si>
  <si>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</si>
  <si>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</si>
  <si>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</si>
  <si>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</si>
  <si>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</si>
  <si>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</si>
  <si>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</si>
  <si>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</si>
  <si>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</si>
  <si>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</si>
  <si>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</si>
  <si>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</si>
  <si>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</si>
  <si>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</si>
  <si>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</si>
  <si>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</si>
  <si>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</si>
  <si>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75/12-2018</t>
  </si>
  <si>
    <t>Списание долга за выполненые работы на 01.01.2015</t>
  </si>
  <si>
    <t xml:space="preserve">     Демонтаж МАФ металлических</t>
  </si>
  <si>
    <t>1 стойка</t>
  </si>
  <si>
    <t xml:space="preserve">     Монтаж- демонтаж скамейки</t>
  </si>
  <si>
    <t xml:space="preserve">     Окраска известковыми составами: по кирпичу и бетону (бордюр. столбики, столбы)</t>
  </si>
  <si>
    <t xml:space="preserve">     Рытье ям для стоек и столбов глубиной: 0,4 м</t>
  </si>
  <si>
    <t>100 ям</t>
  </si>
  <si>
    <t xml:space="preserve">     Вывоз и утилизация ТКО, в т.ч. крупногабаритный мусор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</si>
  <si>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</si>
  <si>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</si>
  <si>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</si>
  <si>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</si>
  <si>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</si>
  <si>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</si>
  <si>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Очистка канализационной сети: внутренней</t>
  </si>
  <si>
    <t xml:space="preserve">     Перекрытие потока воды: отопление, ГВС</t>
  </si>
  <si>
    <t xml:space="preserve">     Регулировка системы отопления</t>
  </si>
  <si>
    <t xml:space="preserve">     Ремонт смесителя с душем, без снятия с места, смена прокладок</t>
  </si>
  <si>
    <t>1 смеситель</t>
  </si>
  <si>
    <t xml:space="preserve">     Сдача ИТП представителю энергоснабжающей организации</t>
  </si>
  <si>
    <t xml:space="preserve">     Смена прокладки сифона на пластмассовых трубопроводах</t>
  </si>
  <si>
    <t xml:space="preserve">     Устранение засоров санитарных приборов</t>
  </si>
  <si>
    <t>1 прибор</t>
  </si>
  <si>
    <t xml:space="preserve">     Осмотр кровли, чердака, подъездов, подвального помещения -подготовка к зиме</t>
  </si>
  <si>
    <t xml:space="preserve">     Осмотр придомовой территории, фундамента и подвала</t>
  </si>
  <si>
    <t xml:space="preserve">     Очистка желобов от мусора: вручную (при расчете 1 кг. мусора = 1 м 1 желоба) с вышки</t>
  </si>
  <si>
    <t xml:space="preserve">     Плановые проверки вентиляционных каналов и оголовков</t>
  </si>
  <si>
    <t xml:space="preserve">     Техническое обслуживание ОДПУ</t>
  </si>
  <si>
    <t xml:space="preserve">     Осмотр замеры рамок холодной воды</t>
  </si>
  <si>
    <t>чел.-ч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</si>
  <si>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</si>
  <si>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</si>
  <si>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</si>
  <si>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Демонтаж п/ящиков (1 блок, 4 секции)</t>
  </si>
  <si>
    <t>т</t>
  </si>
  <si>
    <t xml:space="preserve">     Заделка выбоин в цементных полах площадью до: 0,5 м2</t>
  </si>
  <si>
    <t>100 мест</t>
  </si>
  <si>
    <t xml:space="preserve">     Покрытие поверхностей грунтовкой глубокого проникновения: за 1 раз стен</t>
  </si>
  <si>
    <t xml:space="preserve">     Приготовление растворов вручную.</t>
  </si>
  <si>
    <t xml:space="preserve">     Приготовление тяжелого бетона на гравии класса: В 3,5 - В5(М50-М75)</t>
  </si>
  <si>
    <t>100 м3</t>
  </si>
  <si>
    <t xml:space="preserve">     Простая масляная окраска ранее окрашенных стен: с подготовкой и с расчисткой старой краски до 35%</t>
  </si>
  <si>
    <t xml:space="preserve">     Ремонт отмостки цементным раствором Прим.</t>
  </si>
  <si>
    <t xml:space="preserve">     Ремонт отмостки: бетонной</t>
  </si>
  <si>
    <t xml:space="preserve">     Ремонт примыканий отмостки к цоколю (прим)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</si>
  <si>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</si>
  <si>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</si>
  <si>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Смена: колен водосточных труб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</si>
  <si>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</si>
  <si>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</si>
  <si>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</si>
  <si>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</si>
  <si>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</si>
  <si>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</si>
  <si>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</si>
  <si>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192 069,08 руб. (Сто девяносто две тысячи шестьдесят девять рублей 8 копеек)</t>
  </si>
  <si>
    <t>АКТ № 75/12-2018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</si>
  <si>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</si>
  <si>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</si>
  <si>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</si>
  <si>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</si>
  <si>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</si>
  <si>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</si>
  <si>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</si>
  <si>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</si>
  <si>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</si>
  <si>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</si>
  <si>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</si>
  <si>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</si>
  <si>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</si>
  <si>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</si>
  <si>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</si>
  <si>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Завоз песка, ПГС, щебня, земли</t>
  </si>
  <si>
    <t xml:space="preserve">     Устройство скамейки со спинки и с окраской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</si>
  <si>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</si>
  <si>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</si>
  <si>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</si>
  <si>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</si>
  <si>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</si>
  <si>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</si>
  <si>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Замена трубопровода диаметром: 20 мм</t>
  </si>
  <si>
    <t xml:space="preserve">     Регулировка температуры отопления в ИТП вентилями</t>
  </si>
  <si>
    <t xml:space="preserve">     Ремонт металлических ограждении: средний</t>
  </si>
  <si>
    <t xml:space="preserve">     Слив воды из системы</t>
  </si>
  <si>
    <t>100 м3 здания</t>
  </si>
  <si>
    <t xml:space="preserve">     Осмотр и устранение мелких неисправностей на РХВ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</si>
  <si>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</si>
  <si>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системы центрального отопления, устройства в чердачных и подвальных помещениях</t>
  </si>
  <si>
    <t xml:space="preserve">     Ремонт смесителя без душа, без снятия с места, смена прокладок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</si>
  <si>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</si>
  <si>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</si>
  <si>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Изготовление щита из доски б/у</t>
  </si>
  <si>
    <t xml:space="preserve">     Ремонт деревянных ограждений</t>
  </si>
  <si>
    <t xml:space="preserve">     Ремонт и восстановление герметизации стыков мастикой</t>
  </si>
  <si>
    <t xml:space="preserve">     Ремонт отдельных мест покрытия из асбоцементных листов: замена фартука</t>
  </si>
  <si>
    <t xml:space="preserve">     Ремонт штакетного забора.</t>
  </si>
  <si>
    <t xml:space="preserve">     Рыхление шлака на чердаке</t>
  </si>
  <si>
    <t xml:space="preserve">     Смена обделок из листовой стали поясков, сандриков, отливов, карнизов шириной до: 0,7 мм</t>
  </si>
  <si>
    <t xml:space="preserve">     Смена: прямых звеньев водосточных труб</t>
  </si>
  <si>
    <t xml:space="preserve">     Закрытие слуховых окон и люков выхода на кровлю</t>
  </si>
  <si>
    <t>10 шт.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</si>
  <si>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</si>
  <si>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</si>
  <si>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Осмотр всех элемнтов крыши. водостоков</t>
  </si>
  <si>
    <t xml:space="preserve">     Осмотр кровли, чердака, люков</t>
  </si>
  <si>
    <t xml:space="preserve">     Очистка  кровли от снега толщ. 10см, сбивание сосулей вышка</t>
  </si>
  <si>
    <t>1 м 1 основания</t>
  </si>
  <si>
    <t xml:space="preserve">     Перенавеска водосточных труб.</t>
  </si>
  <si>
    <t xml:space="preserve">     Проверка исправности канализационных вытяжек</t>
  </si>
  <si>
    <t>1 кв</t>
  </si>
  <si>
    <t xml:space="preserve">     Смена стекол в деревянных переплетах при площади стекла  до: 0,25 м</t>
  </si>
  <si>
    <t xml:space="preserve">     Укладка (установка) щитов из доски б/у (без подгонки)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</si>
  <si>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</si>
  <si>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</si>
  <si>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</si>
  <si>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</si>
  <si>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75/12</t>
  </si>
  <si>
    <t>ч</t>
  </si>
  <si>
    <t>По графику</t>
  </si>
  <si>
    <t>Отчет по бюджету № 75/12-2019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</si>
  <si>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</si>
  <si>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</si>
  <si>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181224.42 руб. (Сто восемьдесят одна тысяча двести двадцать четыре рубля 42 копейки)</t>
  </si>
  <si>
    <t xml:space="preserve">                        ____________________________________________________      ____________________________________</t>
  </si>
  <si>
    <t>Заказчик -         ____________________________________________________   __________________________________</t>
  </si>
  <si>
    <t>Отчет по бюджету № 75/12-2020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</si>
  <si>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</si>
  <si>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</si>
  <si>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</si>
  <si>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</si>
  <si>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</si>
  <si>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Разделка древесины мягких пород, полученной от валки леса, диам. стволов: до 16 см</t>
  </si>
  <si>
    <t xml:space="preserve">     Ремонт мусорного контейнера</t>
  </si>
  <si>
    <t xml:space="preserve">     Демонтаж- монтаж сгонов на подцепке радиатора: 20мм (перемотка)</t>
  </si>
  <si>
    <t>1 участок</t>
  </si>
  <si>
    <t xml:space="preserve">     Изоляция трубопровода матами с совмещенным покрывным  слоем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</si>
  <si>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</si>
  <si>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</si>
  <si>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</si>
  <si>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</si>
  <si>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</si>
  <si>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СТО в чердачных и подвальных помещениях ФКР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</si>
  <si>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</si>
  <si>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</si>
  <si>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Герметизация вводов в подвальное помещение</t>
  </si>
  <si>
    <t xml:space="preserve">     Демонтаж-монтаж прямых звеньев водосточных труб</t>
  </si>
  <si>
    <t xml:space="preserve">     Окраска масляными составами  по дереву: доски объявления</t>
  </si>
  <si>
    <t xml:space="preserve">     Укрепление штакетного забора</t>
  </si>
  <si>
    <t xml:space="preserve">     Установка досок объявлений с изготовлением</t>
  </si>
  <si>
    <t xml:space="preserve">     Установка частей водосточных труб (отметов)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</si>
  <si>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</si>
  <si>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</si>
  <si>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</si>
  <si>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157605.45 руб. (Сто пятьдесят семь тысяч шестьсот пять рублей 45 копеек)</t>
  </si>
  <si>
    <t xml:space="preserve">                         ____________________________________________      ____________________________________</t>
  </si>
  <si>
    <t>Отчет по бюджету № 75/12-2021</t>
  </si>
  <si>
    <t>Период: с 01.01.2021 по 31.12.2021 года.</t>
  </si>
  <si>
    <t>31 марта 2022 г.</t>
  </si>
  <si>
    <t xml:space="preserve">     Окраска урны</t>
  </si>
  <si>
    <t xml:space="preserve">     Установка урны</t>
  </si>
  <si>
    <t xml:space="preserve">     Смена внутренних трубопроводов из стальных труб д. 25 мм</t>
  </si>
  <si>
    <t xml:space="preserve">     Уплотнение сгонов без разборки.</t>
  </si>
  <si>
    <t>1 соединение</t>
  </si>
  <si>
    <t xml:space="preserve">     Вскрытие элеваторов со снятием с места и замером сопла (прим)</t>
  </si>
  <si>
    <t xml:space="preserve">     Опрессовка ТУ диаметром: до 100 мм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</si>
  <si>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</si>
  <si>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</si>
  <si>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помещения, чердачного помещения - по жалобе</t>
  </si>
  <si>
    <t xml:space="preserve">     Отключение системы отопления</t>
  </si>
  <si>
    <t xml:space="preserve">     Перемотка радиаторной пробки</t>
  </si>
  <si>
    <t xml:space="preserve">     Восстановление крылец</t>
  </si>
  <si>
    <t xml:space="preserve">     Заделка подвальных окон: (изовером, пенопропиленом и тд)</t>
  </si>
  <si>
    <t>10 м2</t>
  </si>
  <si>
    <t xml:space="preserve">     Ремонт кровли</t>
  </si>
  <si>
    <t xml:space="preserve">     Заделка подвальных окон: фанерой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</si>
  <si>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</si>
  <si>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</si>
  <si>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</si>
  <si>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навесного замка</t>
  </si>
  <si>
    <t xml:space="preserve">     Смена дверных приборов: пружин</t>
  </si>
  <si>
    <t>146660.46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</si>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</sst>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_-* #,##0.000_р_._-;\-* #,##0.000_р_._-;_-* &quot;-&quot;??_р_._-;_-@_-"/>
    <numFmt numFmtId="169" formatCode="0.0;[Red]\-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  <font>
      <sz val="11"/>
      <color theme="9" tint="-0.49998474074526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3" borderId="0">
      <alignment horizontal="righ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1" fillId="0" borderId="0"/>
  </cellStyleXfs>
  <cellXfs count="21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2" fillId="0" borderId="1" xfId="2" applyFont="1" applyBorder="1" applyAlignment="1">
      <alignment vertical="center" wrapText="1"/>
    </xf>
    <xf numFmtId="2" fontId="12" fillId="0" borderId="1" xfId="1" applyNumberFormat="1" applyFont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0" fontId="14" fillId="2" borderId="1" xfId="2" applyFont="1" applyFill="1" applyBorder="1" applyAlignment="1">
      <alignment vertical="center" wrapText="1"/>
    </xf>
    <xf numFmtId="2" fontId="14" fillId="2" borderId="1" xfId="1" applyNumberFormat="1" applyFont="1" applyFill="1" applyBorder="1" applyAlignment="1">
      <alignment horizontal="center" vertical="center" wrapText="1"/>
    </xf>
    <xf numFmtId="164" fontId="14" fillId="2" borderId="1" xfId="1" applyFont="1" applyFill="1" applyBorder="1" applyAlignment="1">
      <alignment horizontal="center" vertical="center" wrapText="1"/>
    </xf>
    <xf numFmtId="0" fontId="14" fillId="2" borderId="1" xfId="2" applyFont="1" applyFill="1" applyBorder="1" applyAlignment="1">
      <alignment vertical="center"/>
    </xf>
    <xf numFmtId="2" fontId="14" fillId="2" borderId="1" xfId="1" applyNumberFormat="1" applyFont="1" applyFill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5" xfId="1" applyFont="1" applyBorder="1" applyAlignment="1">
      <alignment wrapText="1"/>
    </xf>
    <xf numFmtId="164" fontId="18" fillId="0" borderId="7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1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17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2" fontId="16" fillId="0" borderId="1" xfId="0" applyNumberFormat="1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15" xfId="1" applyFont="1" applyBorder="1" applyAlignment="1">
      <alignment horizontal="center" vertical="top" wrapText="1"/>
    </xf>
    <xf numFmtId="164" fontId="14" fillId="0" borderId="16" xfId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top"/>
    </xf>
    <xf numFmtId="164" fontId="20" fillId="0" borderId="15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5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68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168" fontId="16" fillId="0" borderId="1" xfId="1" applyNumberFormat="1" applyFont="1" applyFill="1" applyBorder="1" applyAlignment="1">
      <alignment horizontal="center" vertical="center"/>
    </xf>
    <xf numFmtId="168" fontId="16" fillId="0" borderId="0" xfId="0" applyNumberFormat="1" applyFont="1" applyFill="1" applyAlignment="1">
      <alignment horizontal="center" vertical="center"/>
    </xf>
    <xf numFmtId="164" fontId="24" fillId="0" borderId="1" xfId="1" applyNumberFormat="1" applyFont="1" applyFill="1" applyBorder="1" applyAlignment="1">
      <alignment vertical="center" wrapText="1"/>
    </xf>
    <xf numFmtId="168" fontId="24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justify" vertical="center"/>
    </xf>
    <xf numFmtId="164" fontId="14" fillId="0" borderId="1" xfId="1" applyNumberFormat="1" applyFont="1" applyFill="1" applyBorder="1" applyAlignment="1">
      <alignment vertical="center"/>
    </xf>
    <xf numFmtId="168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vertical="center" wrapText="1"/>
    </xf>
    <xf numFmtId="0" fontId="16" fillId="0" borderId="18" xfId="0" applyFont="1" applyFill="1" applyBorder="1" applyAlignment="1">
      <alignment horizontal="center" vertical="center"/>
    </xf>
    <xf numFmtId="2" fontId="16" fillId="0" borderId="18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64" fontId="1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 wrapText="1"/>
    </xf>
    <xf numFmtId="0" fontId="16" fillId="0" borderId="0" xfId="0" applyFont="1" applyAlignment="1">
      <alignment horizontal="justify" vertical="center"/>
    </xf>
    <xf numFmtId="164" fontId="20" fillId="6" borderId="0" xfId="1" applyFont="1" applyFill="1" applyAlignment="1">
      <alignment horizontal="left" vertical="top"/>
    </xf>
    <xf numFmtId="0" fontId="16" fillId="0" borderId="20" xfId="0" applyFont="1" applyBorder="1" applyAlignment="1">
      <alignment horizontal="centerContinuous" vertical="center" wrapText="1"/>
    </xf>
    <xf numFmtId="0" fontId="16" fillId="0" borderId="22" xfId="0" applyFont="1" applyBorder="1" applyAlignment="1">
      <alignment horizontal="left" vertical="center"/>
    </xf>
    <xf numFmtId="0" fontId="16" fillId="0" borderId="19" xfId="0" applyFont="1" applyBorder="1" applyAlignment="1">
      <alignment horizontal="center" vertical="center" wrapText="1"/>
    </xf>
    <xf numFmtId="0" fontId="12" fillId="0" borderId="28" xfId="0" applyFont="1" applyBorder="1" applyAlignment="1">
      <alignment vertical="center" wrapText="1"/>
    </xf>
    <xf numFmtId="165" fontId="16" fillId="0" borderId="0" xfId="0" applyNumberFormat="1" applyFont="1" applyAlignment="1">
      <alignment horizontal="justify"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6" borderId="21" xfId="0" applyFont="1" applyFill="1" applyBorder="1" applyAlignment="1">
      <alignment horizontal="left" vertical="center" wrapText="1"/>
    </xf>
    <xf numFmtId="0" fontId="16" fillId="6" borderId="23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2" fontId="16" fillId="6" borderId="1" xfId="0" applyNumberFormat="1" applyFont="1" applyFill="1" applyBorder="1" applyAlignment="1">
      <alignment horizontal="center" vertical="center"/>
    </xf>
    <xf numFmtId="2" fontId="16" fillId="6" borderId="29" xfId="0" applyNumberFormat="1" applyFont="1" applyFill="1" applyBorder="1" applyAlignment="1">
      <alignment horizontal="center" vertical="center"/>
    </xf>
    <xf numFmtId="2" fontId="12" fillId="6" borderId="25" xfId="0" applyNumberFormat="1" applyFont="1" applyFill="1" applyBorder="1" applyAlignment="1">
      <alignment horizontal="center" vertical="center" wrapText="1"/>
    </xf>
    <xf numFmtId="167" fontId="16" fillId="6" borderId="23" xfId="0" applyNumberFormat="1" applyFont="1" applyFill="1" applyBorder="1" applyAlignment="1">
      <alignment horizontal="center" vertical="center"/>
    </xf>
    <xf numFmtId="166" fontId="16" fillId="6" borderId="23" xfId="0" applyNumberFormat="1" applyFont="1" applyFill="1" applyBorder="1" applyAlignment="1">
      <alignment horizontal="center" vertical="center"/>
    </xf>
    <xf numFmtId="165" fontId="16" fillId="6" borderId="23" xfId="0" applyNumberFormat="1" applyFont="1" applyFill="1" applyBorder="1" applyAlignment="1">
      <alignment horizontal="center" vertical="center"/>
    </xf>
    <xf numFmtId="169" fontId="16" fillId="6" borderId="23" xfId="0" applyNumberFormat="1" applyFont="1" applyFill="1" applyBorder="1" applyAlignment="1">
      <alignment horizontal="center" vertical="center"/>
    </xf>
    <xf numFmtId="2" fontId="26" fillId="6" borderId="29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8" xfId="1" applyFont="1" applyFill="1" applyBorder="1" applyAlignment="1">
      <alignment horizontal="left" vertical="center"/>
    </xf>
    <xf numFmtId="164" fontId="20" fillId="4" borderId="9" xfId="1" applyFont="1" applyFill="1" applyBorder="1" applyAlignment="1">
      <alignment horizontal="left" vertical="center"/>
    </xf>
    <xf numFmtId="164" fontId="20" fillId="4" borderId="10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6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4" fillId="0" borderId="0" xfId="1" applyFont="1" applyAlignment="1">
      <alignment horizontal="left"/>
    </xf>
    <xf numFmtId="164" fontId="20" fillId="0" borderId="12" xfId="1" applyFont="1" applyBorder="1" applyAlignment="1">
      <alignment horizontal="left" vertical="top" wrapText="1"/>
    </xf>
    <xf numFmtId="164" fontId="20" fillId="0" borderId="13" xfId="1" applyFont="1" applyBorder="1" applyAlignment="1">
      <alignment horizontal="left" vertical="top" wrapText="1"/>
    </xf>
    <xf numFmtId="164" fontId="20" fillId="0" borderId="14" xfId="1" applyFont="1" applyBorder="1" applyAlignment="1">
      <alignment horizontal="left" vertical="top" wrapText="1"/>
    </xf>
    <xf numFmtId="164" fontId="19" fillId="0" borderId="12" xfId="1" applyFont="1" applyBorder="1" applyAlignment="1">
      <alignment horizontal="left" vertical="top" wrapText="1"/>
    </xf>
    <xf numFmtId="164" fontId="19" fillId="0" borderId="13" xfId="1" applyFont="1" applyBorder="1" applyAlignment="1">
      <alignment horizontal="left" vertical="top" wrapText="1"/>
    </xf>
    <xf numFmtId="164" fontId="19" fillId="0" borderId="14" xfId="1" applyFont="1" applyBorder="1" applyAlignment="1">
      <alignment horizontal="left" vertical="top" wrapText="1"/>
    </xf>
    <xf numFmtId="0" fontId="14" fillId="0" borderId="12" xfId="0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64" fontId="16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justify" vertical="center" wrapText="1"/>
    </xf>
    <xf numFmtId="0" fontId="16" fillId="6" borderId="0" xfId="0" applyFont="1" applyFill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  <xf numFmtId="0" fontId="24" fillId="6" borderId="24" xfId="0" applyFont="1" applyFill="1" applyBorder="1" applyAlignment="1">
      <alignment horizontal="left" vertical="center" wrapText="1"/>
    </xf>
    <xf numFmtId="0" fontId="24" fillId="6" borderId="3" xfId="0" applyFont="1" applyFill="1" applyBorder="1" applyAlignment="1">
      <alignment horizontal="left" vertical="center" wrapText="1"/>
    </xf>
    <xf numFmtId="0" fontId="24" fillId="6" borderId="4" xfId="0" applyFont="1" applyFill="1" applyBorder="1" applyAlignment="1">
      <alignment horizontal="left" vertical="center" wrapText="1"/>
    </xf>
    <xf numFmtId="0" fontId="24" fillId="0" borderId="26" xfId="0" applyFont="1" applyBorder="1" applyAlignment="1">
      <alignment horizontal="left" vertical="center" wrapText="1"/>
    </xf>
    <xf numFmtId="0" fontId="24" fillId="0" borderId="27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3"/>
  <sheetViews>
    <sheetView view="pageBreakPreview" topLeftCell="A28" zoomScaleSheetLayoutView="100" workbookViewId="0">
      <selection activeCell="A61" sqref="A61:E61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9" t="s">
        <v>98</v>
      </c>
      <c r="B1" s="169"/>
      <c r="C1" s="169"/>
      <c r="D1" s="169"/>
      <c r="E1" s="169"/>
      <c r="I1" s="3"/>
    </row>
    <row r="2" spans="1:9" ht="29.25" customHeight="1" x14ac:dyDescent="0.2">
      <c r="A2" s="168" t="s">
        <v>99</v>
      </c>
      <c r="B2" s="168"/>
      <c r="C2" s="168"/>
      <c r="D2" s="168"/>
      <c r="E2" s="168"/>
      <c r="I2" s="3"/>
    </row>
    <row r="3" spans="1:9" ht="14.25" x14ac:dyDescent="0.2">
      <c r="A3" s="19" t="s">
        <v>6</v>
      </c>
      <c r="B3" s="20"/>
      <c r="C3" s="20"/>
      <c r="D3" s="170" t="s">
        <v>7</v>
      </c>
      <c r="E3" s="170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6" t="s">
        <v>8</v>
      </c>
      <c r="B6" s="37"/>
      <c r="C6" s="37"/>
      <c r="D6" s="37"/>
      <c r="E6" s="38"/>
      <c r="F6" s="3"/>
    </row>
    <row r="7" spans="1:9" ht="15" x14ac:dyDescent="0.2">
      <c r="A7" s="32" t="s">
        <v>59</v>
      </c>
      <c r="B7" s="33" t="s">
        <v>23</v>
      </c>
      <c r="C7" s="33" t="s">
        <v>11</v>
      </c>
      <c r="D7" s="33">
        <f>E7</f>
        <v>1616.47</v>
      </c>
      <c r="E7" s="25">
        <v>1616.47</v>
      </c>
      <c r="G7" s="17"/>
    </row>
    <row r="8" spans="1:9" ht="14.25" x14ac:dyDescent="0.2">
      <c r="A8" s="36" t="s">
        <v>39</v>
      </c>
      <c r="B8" s="37"/>
      <c r="C8" s="37"/>
      <c r="D8" s="37"/>
      <c r="E8" s="38"/>
      <c r="G8" s="17"/>
    </row>
    <row r="9" spans="1:9" ht="45" x14ac:dyDescent="0.2">
      <c r="A9" s="32" t="s">
        <v>100</v>
      </c>
      <c r="B9" s="33">
        <v>0.64</v>
      </c>
      <c r="C9" s="33" t="s">
        <v>93</v>
      </c>
      <c r="D9" s="33">
        <f>E9/B9</f>
        <v>3841.53125</v>
      </c>
      <c r="E9" s="25">
        <v>2458.58</v>
      </c>
      <c r="G9" s="17"/>
    </row>
    <row r="10" spans="1:9" ht="15" x14ac:dyDescent="0.2">
      <c r="A10" s="32" t="s">
        <v>60</v>
      </c>
      <c r="B10" s="33">
        <v>900</v>
      </c>
      <c r="C10" s="33" t="s">
        <v>12</v>
      </c>
      <c r="D10" s="33">
        <f t="shared" ref="D10:D11" si="0">E10/B10</f>
        <v>3.95</v>
      </c>
      <c r="E10" s="25">
        <v>3555</v>
      </c>
      <c r="G10" s="17"/>
    </row>
    <row r="11" spans="1:9" ht="15" x14ac:dyDescent="0.2">
      <c r="A11" s="32" t="s">
        <v>101</v>
      </c>
      <c r="B11" s="33">
        <v>1</v>
      </c>
      <c r="C11" s="33" t="s">
        <v>13</v>
      </c>
      <c r="D11" s="33">
        <f t="shared" si="0"/>
        <v>766.91</v>
      </c>
      <c r="E11" s="25">
        <v>766.91</v>
      </c>
      <c r="G11" s="17"/>
    </row>
    <row r="12" spans="1:9" ht="14.25" x14ac:dyDescent="0.2">
      <c r="A12" s="39" t="s">
        <v>57</v>
      </c>
      <c r="B12" s="40"/>
      <c r="C12" s="40"/>
      <c r="D12" s="40"/>
      <c r="E12" s="41"/>
      <c r="G12" s="17"/>
    </row>
    <row r="13" spans="1:9" ht="30" x14ac:dyDescent="0.2">
      <c r="A13" s="32" t="s">
        <v>61</v>
      </c>
      <c r="B13" s="33" t="s">
        <v>23</v>
      </c>
      <c r="C13" s="33" t="s">
        <v>11</v>
      </c>
      <c r="D13" s="33">
        <f>E13</f>
        <v>31334.69</v>
      </c>
      <c r="E13" s="25">
        <v>31334.69</v>
      </c>
      <c r="G13" s="17"/>
    </row>
    <row r="14" spans="1:9" ht="14.25" x14ac:dyDescent="0.2">
      <c r="A14" s="39" t="s">
        <v>40</v>
      </c>
      <c r="B14" s="40"/>
      <c r="C14" s="40"/>
      <c r="D14" s="40"/>
      <c r="E14" s="41"/>
      <c r="G14" s="17"/>
    </row>
    <row r="15" spans="1:9" ht="30" x14ac:dyDescent="0.2">
      <c r="A15" s="32" t="s">
        <v>62</v>
      </c>
      <c r="B15" s="33" t="s">
        <v>25</v>
      </c>
      <c r="C15" s="33" t="s">
        <v>11</v>
      </c>
      <c r="D15" s="33">
        <f>E15</f>
        <v>3849.46</v>
      </c>
      <c r="E15" s="25">
        <v>3849.46</v>
      </c>
      <c r="G15" s="17"/>
    </row>
    <row r="16" spans="1:9" ht="14.25" x14ac:dyDescent="0.2">
      <c r="A16" s="39" t="s">
        <v>41</v>
      </c>
      <c r="B16" s="40"/>
      <c r="C16" s="40"/>
      <c r="D16" s="40"/>
      <c r="E16" s="41"/>
      <c r="G16" s="17"/>
    </row>
    <row r="17" spans="1:7" ht="15" x14ac:dyDescent="0.2">
      <c r="A17" s="32" t="s">
        <v>63</v>
      </c>
      <c r="B17" s="33">
        <v>1</v>
      </c>
      <c r="C17" s="33" t="s">
        <v>14</v>
      </c>
      <c r="D17" s="33">
        <f t="shared" ref="D17:D33" si="1">E17/B17</f>
        <v>796.94</v>
      </c>
      <c r="E17" s="25">
        <v>796.94</v>
      </c>
      <c r="G17" s="17"/>
    </row>
    <row r="18" spans="1:7" ht="15" x14ac:dyDescent="0.2">
      <c r="A18" s="32" t="s">
        <v>64</v>
      </c>
      <c r="B18" s="33">
        <v>7.0000000000000007E-2</v>
      </c>
      <c r="C18" s="33" t="s">
        <v>15</v>
      </c>
      <c r="D18" s="33">
        <f t="shared" si="1"/>
        <v>3731</v>
      </c>
      <c r="E18" s="25">
        <v>261.17</v>
      </c>
      <c r="G18" s="17"/>
    </row>
    <row r="19" spans="1:7" ht="15" x14ac:dyDescent="0.2">
      <c r="A19" s="32" t="s">
        <v>65</v>
      </c>
      <c r="B19" s="33">
        <v>0.05</v>
      </c>
      <c r="C19" s="33" t="s">
        <v>17</v>
      </c>
      <c r="D19" s="33">
        <f t="shared" si="1"/>
        <v>23199.8</v>
      </c>
      <c r="E19" s="25">
        <v>1159.99</v>
      </c>
      <c r="G19" s="17"/>
    </row>
    <row r="20" spans="1:7" ht="30" x14ac:dyDescent="0.2">
      <c r="A20" s="32" t="s">
        <v>66</v>
      </c>
      <c r="B20" s="33">
        <v>0.65</v>
      </c>
      <c r="C20" s="33" t="s">
        <v>16</v>
      </c>
      <c r="D20" s="33">
        <f t="shared" si="1"/>
        <v>1559.1076923076921</v>
      </c>
      <c r="E20" s="25">
        <v>1013.42</v>
      </c>
      <c r="G20" s="17"/>
    </row>
    <row r="21" spans="1:7" ht="33.75" customHeight="1" x14ac:dyDescent="0.2">
      <c r="A21" s="32" t="s">
        <v>67</v>
      </c>
      <c r="B21" s="33">
        <v>0.02</v>
      </c>
      <c r="C21" s="33" t="s">
        <v>18</v>
      </c>
      <c r="D21" s="33">
        <f t="shared" si="1"/>
        <v>21940.5</v>
      </c>
      <c r="E21" s="25">
        <v>438.81</v>
      </c>
      <c r="G21" s="17"/>
    </row>
    <row r="22" spans="1:7" ht="30" x14ac:dyDescent="0.2">
      <c r="A22" s="32" t="s">
        <v>68</v>
      </c>
      <c r="B22" s="33">
        <v>1</v>
      </c>
      <c r="C22" s="33" t="s">
        <v>14</v>
      </c>
      <c r="D22" s="33">
        <f t="shared" si="1"/>
        <v>384.58</v>
      </c>
      <c r="E22" s="25">
        <v>384.58</v>
      </c>
      <c r="G22" s="17"/>
    </row>
    <row r="23" spans="1:7" ht="30" x14ac:dyDescent="0.2">
      <c r="A23" s="32" t="s">
        <v>69</v>
      </c>
      <c r="B23" s="33">
        <v>6</v>
      </c>
      <c r="C23" s="33" t="s">
        <v>20</v>
      </c>
      <c r="D23" s="33">
        <f t="shared" si="1"/>
        <v>172.46166666666667</v>
      </c>
      <c r="E23" s="25">
        <v>1034.77</v>
      </c>
      <c r="G23" s="17"/>
    </row>
    <row r="24" spans="1:7" ht="15" x14ac:dyDescent="0.2">
      <c r="A24" s="32" t="s">
        <v>70</v>
      </c>
      <c r="B24" s="33">
        <v>1</v>
      </c>
      <c r="C24" s="33" t="s">
        <v>13</v>
      </c>
      <c r="D24" s="33">
        <f t="shared" si="1"/>
        <v>2918.24</v>
      </c>
      <c r="E24" s="25">
        <v>2918.24</v>
      </c>
      <c r="G24" s="17"/>
    </row>
    <row r="25" spans="1:7" ht="15" x14ac:dyDescent="0.2">
      <c r="A25" s="32" t="s">
        <v>87</v>
      </c>
      <c r="B25" s="33">
        <v>4975</v>
      </c>
      <c r="C25" s="33" t="s">
        <v>88</v>
      </c>
      <c r="D25" s="33">
        <f t="shared" si="1"/>
        <v>1.3102472361809043</v>
      </c>
      <c r="E25" s="25">
        <v>6518.48</v>
      </c>
      <c r="G25" s="17"/>
    </row>
    <row r="26" spans="1:7" ht="30" x14ac:dyDescent="0.2">
      <c r="A26" s="32" t="s">
        <v>71</v>
      </c>
      <c r="B26" s="33">
        <v>1</v>
      </c>
      <c r="C26" s="33" t="s">
        <v>21</v>
      </c>
      <c r="D26" s="33">
        <f t="shared" si="1"/>
        <v>438.91</v>
      </c>
      <c r="E26" s="25">
        <v>438.91</v>
      </c>
      <c r="G26" s="17"/>
    </row>
    <row r="27" spans="1:7" ht="15" x14ac:dyDescent="0.2">
      <c r="A27" s="32" t="s">
        <v>72</v>
      </c>
      <c r="B27" s="33">
        <v>30</v>
      </c>
      <c r="C27" s="33" t="s">
        <v>21</v>
      </c>
      <c r="D27" s="33">
        <f t="shared" si="1"/>
        <v>228.21466666666666</v>
      </c>
      <c r="E27" s="25">
        <v>6846.44</v>
      </c>
      <c r="G27" s="17"/>
    </row>
    <row r="28" spans="1:7" ht="14.25" x14ac:dyDescent="0.2">
      <c r="A28" s="39" t="s">
        <v>42</v>
      </c>
      <c r="B28" s="40"/>
      <c r="C28" s="40"/>
      <c r="D28" s="40"/>
      <c r="E28" s="41"/>
      <c r="G28" s="17"/>
    </row>
    <row r="29" spans="1:7" ht="15" x14ac:dyDescent="0.2">
      <c r="A29" s="32" t="s">
        <v>102</v>
      </c>
      <c r="B29" s="33">
        <v>0.01</v>
      </c>
      <c r="C29" s="33" t="s">
        <v>17</v>
      </c>
      <c r="D29" s="33">
        <f t="shared" si="1"/>
        <v>21903</v>
      </c>
      <c r="E29" s="25">
        <v>219.03</v>
      </c>
      <c r="G29" s="17"/>
    </row>
    <row r="30" spans="1:7" ht="30" x14ac:dyDescent="0.2">
      <c r="A30" s="32" t="s">
        <v>73</v>
      </c>
      <c r="B30" s="33">
        <v>0.69</v>
      </c>
      <c r="C30" s="33" t="s">
        <v>16</v>
      </c>
      <c r="D30" s="33">
        <f t="shared" si="1"/>
        <v>1641.5652173913045</v>
      </c>
      <c r="E30" s="25">
        <v>1132.68</v>
      </c>
      <c r="G30" s="17"/>
    </row>
    <row r="31" spans="1:7" ht="30" x14ac:dyDescent="0.2">
      <c r="A31" s="32" t="s">
        <v>66</v>
      </c>
      <c r="B31" s="33">
        <v>0.69</v>
      </c>
      <c r="C31" s="33" t="s">
        <v>16</v>
      </c>
      <c r="D31" s="33">
        <f t="shared" si="1"/>
        <v>1613.449275362319</v>
      </c>
      <c r="E31" s="25">
        <v>1113.28</v>
      </c>
      <c r="G31" s="17"/>
    </row>
    <row r="32" spans="1:7" ht="30" x14ac:dyDescent="0.2">
      <c r="A32" s="32" t="s">
        <v>90</v>
      </c>
      <c r="B32" s="33">
        <v>98.6</v>
      </c>
      <c r="C32" s="33" t="s">
        <v>89</v>
      </c>
      <c r="D32" s="33">
        <f t="shared" si="1"/>
        <v>43.963995943204871</v>
      </c>
      <c r="E32" s="25">
        <v>4334.8500000000004</v>
      </c>
      <c r="G32" s="17"/>
    </row>
    <row r="33" spans="1:7" ht="15" x14ac:dyDescent="0.2">
      <c r="A33" s="32" t="s">
        <v>91</v>
      </c>
      <c r="B33" s="33">
        <v>0.05</v>
      </c>
      <c r="C33" s="33" t="s">
        <v>16</v>
      </c>
      <c r="D33" s="33">
        <f t="shared" si="1"/>
        <v>1530</v>
      </c>
      <c r="E33" s="25">
        <v>76.5</v>
      </c>
      <c r="G33" s="17"/>
    </row>
    <row r="34" spans="1:7" ht="14.25" x14ac:dyDescent="0.2">
      <c r="A34" s="39" t="s">
        <v>43</v>
      </c>
      <c r="B34" s="40"/>
      <c r="C34" s="40"/>
      <c r="D34" s="40"/>
      <c r="E34" s="41"/>
      <c r="G34" s="17"/>
    </row>
    <row r="35" spans="1:7" ht="15" x14ac:dyDescent="0.2">
      <c r="A35" s="32" t="s">
        <v>74</v>
      </c>
      <c r="B35" s="33" t="s">
        <v>24</v>
      </c>
      <c r="C35" s="33" t="s">
        <v>11</v>
      </c>
      <c r="D35" s="33">
        <f>E35</f>
        <v>894.71</v>
      </c>
      <c r="E35" s="25">
        <v>894.71</v>
      </c>
      <c r="G35" s="17"/>
    </row>
    <row r="36" spans="1:7" ht="14.25" x14ac:dyDescent="0.2">
      <c r="A36" s="39" t="s">
        <v>44</v>
      </c>
      <c r="B36" s="40"/>
      <c r="C36" s="40"/>
      <c r="D36" s="40"/>
      <c r="E36" s="41"/>
      <c r="G36" s="17"/>
    </row>
    <row r="37" spans="1:7" ht="15" x14ac:dyDescent="0.2">
      <c r="A37" s="32" t="s">
        <v>75</v>
      </c>
      <c r="B37" s="33">
        <v>2</v>
      </c>
      <c r="C37" s="33" t="s">
        <v>13</v>
      </c>
      <c r="D37" s="33">
        <f t="shared" ref="D37:D38" si="2">E37/B37</f>
        <v>936.9</v>
      </c>
      <c r="E37" s="25">
        <v>1873.8</v>
      </c>
      <c r="G37" s="17"/>
    </row>
    <row r="38" spans="1:7" ht="15" x14ac:dyDescent="0.2">
      <c r="A38" s="32" t="s">
        <v>92</v>
      </c>
      <c r="B38" s="33">
        <v>0.01</v>
      </c>
      <c r="C38" s="33" t="s">
        <v>15</v>
      </c>
      <c r="D38" s="33">
        <f t="shared" si="2"/>
        <v>9205</v>
      </c>
      <c r="E38" s="25">
        <v>92.05</v>
      </c>
      <c r="G38" s="17"/>
    </row>
    <row r="39" spans="1:7" ht="14.25" x14ac:dyDescent="0.2">
      <c r="A39" s="39" t="s">
        <v>45</v>
      </c>
      <c r="B39" s="40"/>
      <c r="C39" s="40"/>
      <c r="D39" s="40"/>
      <c r="E39" s="41"/>
      <c r="G39" s="17"/>
    </row>
    <row r="40" spans="1:7" ht="45" x14ac:dyDescent="0.2">
      <c r="A40" s="32" t="s">
        <v>103</v>
      </c>
      <c r="B40" s="33">
        <v>6.0000000000000001E-3</v>
      </c>
      <c r="C40" s="33" t="s">
        <v>19</v>
      </c>
      <c r="D40" s="33">
        <f t="shared" ref="D40:D47" si="3">E40/B40</f>
        <v>51405</v>
      </c>
      <c r="E40" s="25">
        <v>308.43</v>
      </c>
      <c r="G40" s="17"/>
    </row>
    <row r="41" spans="1:7" ht="30" x14ac:dyDescent="0.2">
      <c r="A41" s="32" t="s">
        <v>76</v>
      </c>
      <c r="B41" s="33">
        <v>0.12</v>
      </c>
      <c r="C41" s="33" t="s">
        <v>18</v>
      </c>
      <c r="D41" s="33">
        <f t="shared" si="3"/>
        <v>5487.0833333333339</v>
      </c>
      <c r="E41" s="25">
        <v>658.45</v>
      </c>
      <c r="G41" s="17"/>
    </row>
    <row r="42" spans="1:7" ht="15" x14ac:dyDescent="0.2">
      <c r="A42" s="32" t="s">
        <v>94</v>
      </c>
      <c r="B42" s="33">
        <v>0.02</v>
      </c>
      <c r="C42" s="33" t="s">
        <v>58</v>
      </c>
      <c r="D42" s="33">
        <f t="shared" si="3"/>
        <v>31594.5</v>
      </c>
      <c r="E42" s="25">
        <v>631.89</v>
      </c>
      <c r="G42" s="17"/>
    </row>
    <row r="43" spans="1:7" ht="15" x14ac:dyDescent="0.2">
      <c r="A43" s="32" t="s">
        <v>104</v>
      </c>
      <c r="B43" s="33">
        <v>0.02</v>
      </c>
      <c r="C43" s="33" t="s">
        <v>18</v>
      </c>
      <c r="D43" s="33">
        <f t="shared" si="3"/>
        <v>21273</v>
      </c>
      <c r="E43" s="25">
        <v>425.46</v>
      </c>
      <c r="G43" s="17"/>
    </row>
    <row r="44" spans="1:7" ht="15" x14ac:dyDescent="0.2">
      <c r="A44" s="32" t="s">
        <v>105</v>
      </c>
      <c r="B44" s="33">
        <v>5.0000000000000001E-3</v>
      </c>
      <c r="C44" s="33" t="s">
        <v>19</v>
      </c>
      <c r="D44" s="33">
        <f t="shared" si="3"/>
        <v>15119.999999999998</v>
      </c>
      <c r="E44" s="25">
        <v>75.599999999999994</v>
      </c>
      <c r="G44" s="17"/>
    </row>
    <row r="45" spans="1:7" ht="30" x14ac:dyDescent="0.2">
      <c r="A45" s="32" t="s">
        <v>106</v>
      </c>
      <c r="B45" s="33">
        <v>2</v>
      </c>
      <c r="C45" s="33" t="s">
        <v>107</v>
      </c>
      <c r="D45" s="33">
        <f t="shared" si="3"/>
        <v>4940.9849999999997</v>
      </c>
      <c r="E45" s="25">
        <v>9881.9699999999993</v>
      </c>
      <c r="G45" s="17"/>
    </row>
    <row r="46" spans="1:7" ht="30" x14ac:dyDescent="0.2">
      <c r="A46" s="32" t="s">
        <v>95</v>
      </c>
      <c r="B46" s="33">
        <v>1</v>
      </c>
      <c r="C46" s="33" t="s">
        <v>13</v>
      </c>
      <c r="D46" s="33">
        <f t="shared" si="3"/>
        <v>905.28</v>
      </c>
      <c r="E46" s="25">
        <v>905.28</v>
      </c>
      <c r="G46" s="17"/>
    </row>
    <row r="47" spans="1:7" ht="30" x14ac:dyDescent="0.2">
      <c r="A47" s="32" t="s">
        <v>84</v>
      </c>
      <c r="B47" s="33">
        <v>3.3000000000000002E-2</v>
      </c>
      <c r="C47" s="33" t="s">
        <v>15</v>
      </c>
      <c r="D47" s="33">
        <f t="shared" si="3"/>
        <v>42863.333333333328</v>
      </c>
      <c r="E47" s="25">
        <v>1414.49</v>
      </c>
      <c r="G47" s="17"/>
    </row>
    <row r="48" spans="1:7" ht="14.25" x14ac:dyDescent="0.2">
      <c r="A48" s="39" t="s">
        <v>46</v>
      </c>
      <c r="B48" s="40"/>
      <c r="C48" s="40"/>
      <c r="D48" s="40"/>
      <c r="E48" s="41"/>
      <c r="G48" s="17"/>
    </row>
    <row r="49" spans="1:7" ht="15" x14ac:dyDescent="0.2">
      <c r="A49" s="32" t="s">
        <v>77</v>
      </c>
      <c r="B49" s="33" t="s">
        <v>24</v>
      </c>
      <c r="C49" s="33" t="s">
        <v>11</v>
      </c>
      <c r="D49" s="33">
        <f t="shared" ref="D49:D50" si="4">E49</f>
        <v>397.28</v>
      </c>
      <c r="E49" s="25">
        <v>397.28</v>
      </c>
      <c r="G49" s="17"/>
    </row>
    <row r="50" spans="1:7" ht="15" x14ac:dyDescent="0.2">
      <c r="A50" s="32" t="s">
        <v>78</v>
      </c>
      <c r="B50" s="33" t="s">
        <v>24</v>
      </c>
      <c r="C50" s="33" t="s">
        <v>11</v>
      </c>
      <c r="D50" s="33">
        <f t="shared" si="4"/>
        <v>750</v>
      </c>
      <c r="E50" s="25">
        <v>750</v>
      </c>
      <c r="G50" s="17"/>
    </row>
    <row r="51" spans="1:7" ht="14.25" x14ac:dyDescent="0.2">
      <c r="A51" s="39" t="s">
        <v>86</v>
      </c>
      <c r="B51" s="40"/>
      <c r="C51" s="40"/>
      <c r="D51" s="40"/>
      <c r="E51" s="41"/>
      <c r="G51" s="17"/>
    </row>
    <row r="52" spans="1:7" ht="15" x14ac:dyDescent="0.2">
      <c r="A52" s="32" t="s">
        <v>96</v>
      </c>
      <c r="B52" s="33" t="s">
        <v>97</v>
      </c>
      <c r="C52" s="33" t="s">
        <v>12</v>
      </c>
      <c r="D52" s="33">
        <f>E52</f>
        <v>13056.12</v>
      </c>
      <c r="E52" s="25">
        <v>13056.12</v>
      </c>
      <c r="G52" s="17"/>
    </row>
    <row r="53" spans="1:7" ht="14.25" x14ac:dyDescent="0.2">
      <c r="A53" s="39" t="s">
        <v>9</v>
      </c>
      <c r="B53" s="40"/>
      <c r="C53" s="40"/>
      <c r="D53" s="40"/>
      <c r="E53" s="41"/>
      <c r="G53" s="17"/>
    </row>
    <row r="54" spans="1:7" ht="15" x14ac:dyDescent="0.2">
      <c r="A54" s="32" t="s">
        <v>79</v>
      </c>
      <c r="B54" s="33" t="s">
        <v>97</v>
      </c>
      <c r="C54" s="33" t="s">
        <v>12</v>
      </c>
      <c r="D54" s="33">
        <f>E54</f>
        <v>28723.46</v>
      </c>
      <c r="E54" s="25">
        <v>28723.46</v>
      </c>
      <c r="G54" s="17"/>
    </row>
    <row r="55" spans="1:7" ht="14.25" x14ac:dyDescent="0.2">
      <c r="A55" s="39" t="s">
        <v>10</v>
      </c>
      <c r="B55" s="40"/>
      <c r="C55" s="40"/>
      <c r="D55" s="40"/>
      <c r="E55" s="41"/>
      <c r="G55" s="17"/>
    </row>
    <row r="56" spans="1:7" ht="15" x14ac:dyDescent="0.2">
      <c r="A56" s="32" t="s">
        <v>80</v>
      </c>
      <c r="B56" s="33" t="s">
        <v>23</v>
      </c>
      <c r="C56" s="33" t="s">
        <v>11</v>
      </c>
      <c r="D56" s="33">
        <f>E56</f>
        <v>16705.099999999999</v>
      </c>
      <c r="E56" s="25">
        <v>16705.099999999999</v>
      </c>
      <c r="G56" s="17"/>
    </row>
    <row r="57" spans="1:7" ht="14.25" x14ac:dyDescent="0.2">
      <c r="A57" s="22" t="s">
        <v>26</v>
      </c>
      <c r="B57" s="23"/>
      <c r="C57" s="22"/>
      <c r="D57" s="23"/>
      <c r="E57" s="24">
        <f>SUM(E7:E56)</f>
        <v>149063.29</v>
      </c>
    </row>
    <row r="59" spans="1:7" ht="15" x14ac:dyDescent="0.2">
      <c r="A59" s="171" t="s">
        <v>32</v>
      </c>
      <c r="B59" s="171"/>
      <c r="C59" s="171"/>
      <c r="D59" s="171"/>
      <c r="E59" s="171"/>
    </row>
    <row r="60" spans="1:7" ht="15" x14ac:dyDescent="0.2">
      <c r="A60" s="171" t="s">
        <v>110</v>
      </c>
      <c r="B60" s="171"/>
      <c r="C60" s="171"/>
      <c r="D60" s="171"/>
      <c r="E60" s="171"/>
    </row>
    <row r="61" spans="1:7" ht="15" x14ac:dyDescent="0.2">
      <c r="A61" s="171" t="s">
        <v>33</v>
      </c>
      <c r="B61" s="171"/>
      <c r="C61" s="171"/>
      <c r="D61" s="171"/>
      <c r="E61" s="171"/>
    </row>
    <row r="62" spans="1:7" ht="15" x14ac:dyDescent="0.2">
      <c r="A62" s="171" t="s">
        <v>34</v>
      </c>
      <c r="B62" s="171"/>
      <c r="C62" s="171"/>
      <c r="D62" s="171"/>
      <c r="E62" s="171"/>
    </row>
    <row r="63" spans="1:7" ht="15" customHeight="1" x14ac:dyDescent="0.2">
      <c r="A63" s="174" t="s">
        <v>81</v>
      </c>
      <c r="B63" s="174"/>
      <c r="C63" s="174"/>
      <c r="D63" s="174"/>
      <c r="E63" s="174"/>
    </row>
    <row r="64" spans="1:7" ht="15" x14ac:dyDescent="0.2">
      <c r="A64" s="174" t="s">
        <v>82</v>
      </c>
      <c r="B64" s="174"/>
      <c r="C64" s="174"/>
      <c r="D64" s="174"/>
      <c r="E64" s="174"/>
    </row>
    <row r="65" spans="1:5" ht="15" x14ac:dyDescent="0.2">
      <c r="A65" s="31"/>
      <c r="B65" s="31"/>
      <c r="C65" s="31"/>
      <c r="D65" s="31"/>
      <c r="E65" s="31"/>
    </row>
    <row r="66" spans="1:5" ht="15" x14ac:dyDescent="0.25">
      <c r="A66" s="5" t="s">
        <v>27</v>
      </c>
      <c r="B66" s="2"/>
      <c r="C66" s="2"/>
      <c r="D66" s="2"/>
      <c r="E66" s="2"/>
    </row>
    <row r="67" spans="1:5" ht="15" x14ac:dyDescent="0.25">
      <c r="A67" s="5"/>
      <c r="B67" s="2"/>
      <c r="C67" s="2"/>
      <c r="D67" s="2"/>
      <c r="E67" s="2"/>
    </row>
    <row r="68" spans="1:5" ht="15" x14ac:dyDescent="0.2">
      <c r="A68" s="175" t="s">
        <v>53</v>
      </c>
      <c r="B68" s="175"/>
      <c r="C68" s="173" t="s">
        <v>31</v>
      </c>
      <c r="D68" s="173"/>
      <c r="E68" s="4"/>
    </row>
    <row r="69" spans="1:5" ht="15" x14ac:dyDescent="0.25">
      <c r="A69" s="173" t="s">
        <v>54</v>
      </c>
      <c r="B69" s="173"/>
      <c r="C69" s="172" t="s">
        <v>28</v>
      </c>
      <c r="D69" s="172"/>
      <c r="E69" s="2"/>
    </row>
    <row r="70" spans="1:5" ht="15" x14ac:dyDescent="0.25">
      <c r="A70" s="5"/>
      <c r="B70" s="2"/>
      <c r="C70" s="2"/>
      <c r="D70" s="2"/>
      <c r="E70" s="2"/>
    </row>
    <row r="71" spans="1:5" ht="15" x14ac:dyDescent="0.25">
      <c r="A71" s="175" t="s">
        <v>30</v>
      </c>
      <c r="B71" s="175"/>
      <c r="C71" s="173" t="s">
        <v>31</v>
      </c>
      <c r="D71" s="173"/>
      <c r="E71" s="2"/>
    </row>
    <row r="72" spans="1:5" ht="15" x14ac:dyDescent="0.25">
      <c r="A72" s="12" t="s">
        <v>29</v>
      </c>
      <c r="B72" s="4"/>
      <c r="C72" s="172" t="s">
        <v>28</v>
      </c>
      <c r="D72" s="172"/>
      <c r="E72" s="2"/>
    </row>
    <row r="73" spans="1:5" ht="15" x14ac:dyDescent="0.25">
      <c r="A73" s="2"/>
      <c r="B73" s="2"/>
      <c r="C73" s="2"/>
      <c r="D73" s="2"/>
      <c r="E73" s="2"/>
    </row>
  </sheetData>
  <mergeCells count="16">
    <mergeCell ref="A2:E2"/>
    <mergeCell ref="A1:E1"/>
    <mergeCell ref="D3:E3"/>
    <mergeCell ref="A59:E59"/>
    <mergeCell ref="C72:D72"/>
    <mergeCell ref="C69:D69"/>
    <mergeCell ref="C68:D68"/>
    <mergeCell ref="C71:D71"/>
    <mergeCell ref="A60:E60"/>
    <mergeCell ref="A61:E61"/>
    <mergeCell ref="A62:E62"/>
    <mergeCell ref="A64:E64"/>
    <mergeCell ref="A69:B69"/>
    <mergeCell ref="A63:E63"/>
    <mergeCell ref="A68:B68"/>
    <mergeCell ref="A71:B7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view="pageBreakPreview" zoomScale="90" zoomScaleSheetLayoutView="90" workbookViewId="0">
      <selection activeCell="B25" sqref="B25:D25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76" t="s">
        <v>108</v>
      </c>
      <c r="B1" s="176"/>
      <c r="C1" s="176"/>
      <c r="D1" s="176"/>
    </row>
    <row r="2" spans="1:4" x14ac:dyDescent="0.25">
      <c r="A2" s="6"/>
      <c r="B2" s="6"/>
      <c r="C2" s="6"/>
      <c r="D2" s="6"/>
    </row>
    <row r="3" spans="1:4" x14ac:dyDescent="0.25">
      <c r="A3" s="7" t="s">
        <v>52</v>
      </c>
      <c r="B3" s="8"/>
      <c r="C3" s="181"/>
      <c r="D3" s="181"/>
    </row>
    <row r="4" spans="1:4" x14ac:dyDescent="0.25">
      <c r="A4" s="7"/>
      <c r="B4" s="8"/>
      <c r="C4" s="11"/>
      <c r="D4" s="11"/>
    </row>
    <row r="5" spans="1:4" x14ac:dyDescent="0.25">
      <c r="A5" s="26" t="s">
        <v>35</v>
      </c>
      <c r="B5" s="26" t="s">
        <v>36</v>
      </c>
      <c r="C5" s="27" t="s">
        <v>37</v>
      </c>
      <c r="D5" s="27" t="s">
        <v>38</v>
      </c>
    </row>
    <row r="6" spans="1:4" x14ac:dyDescent="0.25">
      <c r="A6" s="34" t="s">
        <v>56</v>
      </c>
      <c r="B6" s="30"/>
      <c r="C6" s="35"/>
      <c r="D6" s="35">
        <v>160132.42000000001</v>
      </c>
    </row>
    <row r="7" spans="1:4" x14ac:dyDescent="0.25">
      <c r="A7" s="18" t="s">
        <v>51</v>
      </c>
      <c r="B7" s="28" t="s">
        <v>22</v>
      </c>
      <c r="C7" s="28">
        <v>130800.6</v>
      </c>
      <c r="D7" s="28">
        <v>121875.07</v>
      </c>
    </row>
    <row r="8" spans="1:4" x14ac:dyDescent="0.25">
      <c r="A8" s="18" t="s">
        <v>55</v>
      </c>
      <c r="B8" s="28" t="s">
        <v>22</v>
      </c>
      <c r="C8" s="28">
        <v>31392.12</v>
      </c>
      <c r="D8" s="28">
        <v>32479.81</v>
      </c>
    </row>
    <row r="9" spans="1:4" x14ac:dyDescent="0.25">
      <c r="A9" s="18" t="s">
        <v>83</v>
      </c>
      <c r="B9" s="28" t="s">
        <v>22</v>
      </c>
      <c r="C9" s="28">
        <v>4858.32</v>
      </c>
      <c r="D9" s="28">
        <v>4791.1899999999996</v>
      </c>
    </row>
    <row r="10" spans="1:4" x14ac:dyDescent="0.25">
      <c r="A10" s="18" t="s">
        <v>85</v>
      </c>
      <c r="B10" s="28" t="s">
        <v>22</v>
      </c>
      <c r="C10" s="28" t="s">
        <v>22</v>
      </c>
      <c r="D10" s="28">
        <v>675.77</v>
      </c>
    </row>
    <row r="11" spans="1:4" x14ac:dyDescent="0.25">
      <c r="A11" s="18" t="s">
        <v>111</v>
      </c>
      <c r="B11" s="28"/>
      <c r="C11" s="28"/>
      <c r="D11" s="28">
        <v>21600</v>
      </c>
    </row>
    <row r="12" spans="1:4" x14ac:dyDescent="0.25">
      <c r="A12" s="18" t="s">
        <v>8</v>
      </c>
      <c r="B12" s="28">
        <f>Акт!E7</f>
        <v>1616.47</v>
      </c>
      <c r="C12" s="28" t="s">
        <v>22</v>
      </c>
      <c r="D12" s="28" t="s">
        <v>22</v>
      </c>
    </row>
    <row r="13" spans="1:4" x14ac:dyDescent="0.25">
      <c r="A13" s="18" t="s">
        <v>39</v>
      </c>
      <c r="B13" s="28">
        <f>SUM(Акт!E9:E11)</f>
        <v>6780.49</v>
      </c>
      <c r="C13" s="28" t="s">
        <v>22</v>
      </c>
      <c r="D13" s="28" t="s">
        <v>22</v>
      </c>
    </row>
    <row r="14" spans="1:4" x14ac:dyDescent="0.25">
      <c r="A14" s="18" t="s">
        <v>57</v>
      </c>
      <c r="B14" s="28">
        <f>Акт!E13</f>
        <v>31334.69</v>
      </c>
      <c r="C14" s="28" t="s">
        <v>22</v>
      </c>
      <c r="D14" s="28" t="s">
        <v>22</v>
      </c>
    </row>
    <row r="15" spans="1:4" ht="25.5" x14ac:dyDescent="0.25">
      <c r="A15" s="18" t="s">
        <v>40</v>
      </c>
      <c r="B15" s="28">
        <f>Акт!E15</f>
        <v>3849.46</v>
      </c>
      <c r="C15" s="28" t="s">
        <v>22</v>
      </c>
      <c r="D15" s="28" t="s">
        <v>22</v>
      </c>
    </row>
    <row r="16" spans="1:4" x14ac:dyDescent="0.25">
      <c r="A16" s="18" t="s">
        <v>41</v>
      </c>
      <c r="B16" s="28">
        <f>SUM(Акт!E17:E27)</f>
        <v>21811.75</v>
      </c>
      <c r="C16" s="28" t="s">
        <v>22</v>
      </c>
      <c r="D16" s="28" t="s">
        <v>22</v>
      </c>
    </row>
    <row r="17" spans="1:5" x14ac:dyDescent="0.25">
      <c r="A17" s="18" t="s">
        <v>42</v>
      </c>
      <c r="B17" s="28">
        <f>SUM(Акт!E29:E33)</f>
        <v>6876.34</v>
      </c>
      <c r="C17" s="28" t="s">
        <v>22</v>
      </c>
      <c r="D17" s="28" t="s">
        <v>22</v>
      </c>
    </row>
    <row r="18" spans="1:5" ht="25.5" x14ac:dyDescent="0.25">
      <c r="A18" s="18" t="s">
        <v>43</v>
      </c>
      <c r="B18" s="28">
        <f>Акт!E35</f>
        <v>894.71</v>
      </c>
      <c r="C18" s="28" t="s">
        <v>22</v>
      </c>
      <c r="D18" s="28" t="s">
        <v>22</v>
      </c>
    </row>
    <row r="19" spans="1:5" x14ac:dyDescent="0.25">
      <c r="A19" s="18" t="s">
        <v>44</v>
      </c>
      <c r="B19" s="28">
        <f>SUM(Акт!E37:E38)</f>
        <v>1965.85</v>
      </c>
      <c r="C19" s="28" t="s">
        <v>22</v>
      </c>
      <c r="D19" s="28" t="s">
        <v>22</v>
      </c>
    </row>
    <row r="20" spans="1:5" x14ac:dyDescent="0.25">
      <c r="A20" s="18" t="s">
        <v>45</v>
      </c>
      <c r="B20" s="28">
        <f>SUM(Акт!E40:E47)</f>
        <v>14301.57</v>
      </c>
      <c r="C20" s="28" t="s">
        <v>22</v>
      </c>
      <c r="D20" s="28" t="s">
        <v>22</v>
      </c>
    </row>
    <row r="21" spans="1:5" x14ac:dyDescent="0.25">
      <c r="A21" s="18" t="s">
        <v>46</v>
      </c>
      <c r="B21" s="28">
        <f>SUM(Акт!E49:E50)</f>
        <v>1147.28</v>
      </c>
      <c r="C21" s="28" t="s">
        <v>22</v>
      </c>
      <c r="D21" s="28" t="s">
        <v>22</v>
      </c>
    </row>
    <row r="22" spans="1:5" x14ac:dyDescent="0.25">
      <c r="A22" s="18" t="s">
        <v>86</v>
      </c>
      <c r="B22" s="28">
        <f>Акт!E52</f>
        <v>13056.12</v>
      </c>
      <c r="C22" s="28" t="s">
        <v>22</v>
      </c>
      <c r="D22" s="28" t="s">
        <v>22</v>
      </c>
    </row>
    <row r="23" spans="1:5" x14ac:dyDescent="0.25">
      <c r="A23" s="18" t="s">
        <v>9</v>
      </c>
      <c r="B23" s="28">
        <f>Акт!E54</f>
        <v>28723.46</v>
      </c>
      <c r="C23" s="28" t="s">
        <v>22</v>
      </c>
      <c r="D23" s="28" t="s">
        <v>22</v>
      </c>
    </row>
    <row r="24" spans="1:5" x14ac:dyDescent="0.25">
      <c r="A24" s="18" t="s">
        <v>10</v>
      </c>
      <c r="B24" s="28">
        <f>Акт!E56</f>
        <v>16705.099999999999</v>
      </c>
      <c r="C24" s="28" t="s">
        <v>22</v>
      </c>
      <c r="D24" s="28" t="s">
        <v>22</v>
      </c>
    </row>
    <row r="25" spans="1:5" x14ac:dyDescent="0.25">
      <c r="A25" s="29" t="s">
        <v>26</v>
      </c>
      <c r="B25" s="30">
        <f t="shared" ref="B25:C25" si="0">SUM(B7:B24)</f>
        <v>149063.29</v>
      </c>
      <c r="C25" s="30">
        <f t="shared" si="0"/>
        <v>167051.04</v>
      </c>
      <c r="D25" s="30">
        <f>SUM(D7:D24)</f>
        <v>181421.84</v>
      </c>
    </row>
    <row r="26" spans="1:5" s="10" customFormat="1" ht="24.75" customHeight="1" x14ac:dyDescent="0.25">
      <c r="A26" s="177" t="s">
        <v>112</v>
      </c>
      <c r="B26" s="178"/>
      <c r="C26" s="178"/>
      <c r="D26" s="179"/>
      <c r="E26" s="42">
        <f>D25-D6-B25</f>
        <v>-127773.87000000002</v>
      </c>
    </row>
    <row r="27" spans="1:5" s="10" customFormat="1" ht="24.75" customHeight="1" x14ac:dyDescent="0.25">
      <c r="A27" s="180" t="s">
        <v>109</v>
      </c>
      <c r="B27" s="180"/>
      <c r="C27" s="180"/>
      <c r="D27" s="180"/>
    </row>
    <row r="28" spans="1:5" s="10" customFormat="1" ht="24.75" customHeight="1" x14ac:dyDescent="0.25">
      <c r="A28" s="2"/>
      <c r="B28" s="2"/>
      <c r="C28" s="2"/>
      <c r="D28" s="2"/>
    </row>
    <row r="29" spans="1:5" x14ac:dyDescent="0.25">
      <c r="A29" s="9" t="s">
        <v>49</v>
      </c>
      <c r="B29" s="8"/>
      <c r="C29" s="8"/>
      <c r="D29" s="6"/>
    </row>
    <row r="30" spans="1:5" ht="22.5" customHeight="1" x14ac:dyDescent="0.25">
      <c r="A30" s="8" t="s">
        <v>50</v>
      </c>
      <c r="B30" s="8"/>
      <c r="C30" s="8"/>
      <c r="D30" s="6"/>
    </row>
    <row r="31" spans="1:5" ht="22.5" customHeight="1" x14ac:dyDescent="0.25">
      <c r="A31" s="9" t="s">
        <v>47</v>
      </c>
      <c r="B31" s="8"/>
      <c r="C31" s="8"/>
      <c r="D31" s="6"/>
    </row>
    <row r="32" spans="1:5" ht="22.5" customHeight="1" x14ac:dyDescent="0.25">
      <c r="A32" s="9" t="s">
        <v>48</v>
      </c>
      <c r="B32" s="8"/>
      <c r="C32" s="8"/>
      <c r="D32" s="6"/>
    </row>
    <row r="33" spans="1:3" ht="22.5" customHeight="1" x14ac:dyDescent="0.25">
      <c r="A33" s="1"/>
      <c r="B33" s="1"/>
      <c r="C33" s="1"/>
    </row>
  </sheetData>
  <mergeCells count="4">
    <mergeCell ref="A1:D1"/>
    <mergeCell ref="A26:D26"/>
    <mergeCell ref="A27:D27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F25" sqref="F25:F26"/>
    </sheetView>
  </sheetViews>
  <sheetFormatPr defaultColWidth="9.140625"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5" t="s">
        <v>139</v>
      </c>
      <c r="B1" s="185"/>
      <c r="C1" s="185"/>
      <c r="D1" s="185"/>
      <c r="E1" s="185"/>
      <c r="F1" s="185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113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6" t="s">
        <v>114</v>
      </c>
      <c r="B5" s="186"/>
      <c r="C5" s="186"/>
      <c r="D5" s="186"/>
      <c r="E5" s="186"/>
      <c r="F5" s="186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99" t="s">
        <v>115</v>
      </c>
      <c r="B6" s="99">
        <v>3</v>
      </c>
      <c r="C6" s="99" t="s">
        <v>116</v>
      </c>
      <c r="D6" s="100">
        <v>1036.2</v>
      </c>
      <c r="E6" s="99" t="s">
        <v>117</v>
      </c>
      <c r="F6" s="101">
        <v>625.6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87"/>
      <c r="R6" s="188"/>
      <c r="S6" s="59"/>
    </row>
    <row r="7" spans="1:19" s="62" customFormat="1" ht="32.25" customHeight="1" x14ac:dyDescent="0.25">
      <c r="A7" s="99" t="s">
        <v>118</v>
      </c>
      <c r="B7" s="99">
        <v>2</v>
      </c>
      <c r="C7" s="99" t="s">
        <v>119</v>
      </c>
      <c r="D7" s="100">
        <v>0</v>
      </c>
      <c r="E7" s="99" t="s">
        <v>120</v>
      </c>
      <c r="F7" s="101">
        <v>403.6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87"/>
      <c r="R7" s="189"/>
      <c r="S7" s="61"/>
    </row>
    <row r="8" spans="1:19" s="62" customFormat="1" ht="33.75" customHeight="1" x14ac:dyDescent="0.25">
      <c r="A8" s="99" t="s">
        <v>121</v>
      </c>
      <c r="B8" s="99">
        <v>18</v>
      </c>
      <c r="C8" s="99" t="s">
        <v>122</v>
      </c>
      <c r="D8" s="101">
        <v>108.8</v>
      </c>
      <c r="E8" s="99" t="s">
        <v>123</v>
      </c>
      <c r="F8" s="101">
        <v>178.1</v>
      </c>
      <c r="G8" s="51"/>
      <c r="H8" s="53"/>
      <c r="I8" s="54"/>
      <c r="J8" s="55"/>
      <c r="K8" s="56"/>
      <c r="L8" s="57"/>
      <c r="M8" s="57"/>
      <c r="N8" s="57"/>
      <c r="O8" s="57"/>
      <c r="P8" s="58"/>
      <c r="Q8" s="187"/>
      <c r="R8" s="188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56"/>
      <c r="L9" s="57"/>
      <c r="M9" s="57"/>
      <c r="N9" s="57"/>
      <c r="O9" s="57"/>
      <c r="P9" s="51"/>
      <c r="Q9" s="56"/>
      <c r="R9" s="6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6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2" t="s">
        <v>124</v>
      </c>
      <c r="B11" s="183"/>
      <c r="C11" s="183"/>
      <c r="D11" s="183"/>
      <c r="E11" s="184"/>
      <c r="F11" s="69" t="s">
        <v>125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3" customFormat="1" ht="30" customHeight="1" x14ac:dyDescent="0.25">
      <c r="A12" s="197" t="s">
        <v>140</v>
      </c>
      <c r="B12" s="198"/>
      <c r="C12" s="198"/>
      <c r="D12" s="198"/>
      <c r="E12" s="199"/>
      <c r="F12" s="91">
        <v>146140.28</v>
      </c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</row>
    <row r="13" spans="1:19" s="96" customFormat="1" ht="30" customHeight="1" x14ac:dyDescent="0.25">
      <c r="A13" s="191" t="s">
        <v>126</v>
      </c>
      <c r="B13" s="192"/>
      <c r="C13" s="192"/>
      <c r="D13" s="192"/>
      <c r="E13" s="193"/>
      <c r="F13" s="94">
        <f>-127773.87+F12</f>
        <v>18366.410000000003</v>
      </c>
      <c r="G13" s="95"/>
    </row>
    <row r="14" spans="1:19" s="96" customFormat="1" ht="30" customHeight="1" x14ac:dyDescent="0.25">
      <c r="A14" s="191" t="s">
        <v>127</v>
      </c>
      <c r="B14" s="192"/>
      <c r="C14" s="192"/>
      <c r="D14" s="192"/>
      <c r="E14" s="193"/>
      <c r="F14" s="94">
        <v>46570.89</v>
      </c>
    </row>
    <row r="15" spans="1:19" s="96" customFormat="1" ht="30" customHeight="1" x14ac:dyDescent="0.25">
      <c r="A15" s="191" t="s">
        <v>128</v>
      </c>
      <c r="B15" s="192"/>
      <c r="C15" s="192"/>
      <c r="D15" s="192"/>
      <c r="E15" s="193"/>
      <c r="F15" s="97">
        <f>SUM(F16:F18)</f>
        <v>171478.42</v>
      </c>
    </row>
    <row r="16" spans="1:19" s="68" customFormat="1" ht="28.5" customHeight="1" x14ac:dyDescent="0.25">
      <c r="A16" s="194" t="s">
        <v>129</v>
      </c>
      <c r="B16" s="195"/>
      <c r="C16" s="195"/>
      <c r="D16" s="195"/>
      <c r="E16" s="196"/>
      <c r="F16" s="90">
        <f>165851.35+5627.07</f>
        <v>171478.42</v>
      </c>
    </row>
    <row r="17" spans="1:19" s="68" customFormat="1" ht="24.75" hidden="1" customHeight="1" x14ac:dyDescent="0.25">
      <c r="A17" s="194" t="s">
        <v>130</v>
      </c>
      <c r="B17" s="195"/>
      <c r="C17" s="195"/>
      <c r="D17" s="195"/>
      <c r="E17" s="196"/>
      <c r="F17" s="90"/>
    </row>
    <row r="18" spans="1:19" s="68" customFormat="1" ht="30" hidden="1" customHeight="1" x14ac:dyDescent="0.25">
      <c r="A18" s="194" t="s">
        <v>131</v>
      </c>
      <c r="B18" s="195"/>
      <c r="C18" s="195"/>
      <c r="D18" s="195"/>
      <c r="E18" s="196"/>
      <c r="F18" s="90"/>
    </row>
    <row r="19" spans="1:19" s="96" customFormat="1" ht="30" customHeight="1" x14ac:dyDescent="0.25">
      <c r="A19" s="191" t="s">
        <v>132</v>
      </c>
      <c r="B19" s="192"/>
      <c r="C19" s="192"/>
      <c r="D19" s="192"/>
      <c r="E19" s="193"/>
      <c r="F19" s="97">
        <f>SUM(F20:F22)</f>
        <v>154947.04999999999</v>
      </c>
    </row>
    <row r="20" spans="1:19" s="68" customFormat="1" ht="27.75" customHeight="1" x14ac:dyDescent="0.25">
      <c r="A20" s="194" t="s">
        <v>129</v>
      </c>
      <c r="B20" s="195"/>
      <c r="C20" s="195"/>
      <c r="D20" s="195"/>
      <c r="E20" s="196"/>
      <c r="F20" s="90">
        <v>154947.04999999999</v>
      </c>
    </row>
    <row r="21" spans="1:19" s="68" customFormat="1" ht="30" hidden="1" customHeight="1" x14ac:dyDescent="0.25">
      <c r="A21" s="194" t="s">
        <v>130</v>
      </c>
      <c r="B21" s="195"/>
      <c r="C21" s="195"/>
      <c r="D21" s="195"/>
      <c r="E21" s="196"/>
      <c r="F21" s="90"/>
    </row>
    <row r="22" spans="1:19" s="71" customFormat="1" ht="30" hidden="1" customHeight="1" x14ac:dyDescent="0.2">
      <c r="A22" s="194" t="s">
        <v>131</v>
      </c>
      <c r="B22" s="195"/>
      <c r="C22" s="195"/>
      <c r="D22" s="195"/>
      <c r="E22" s="196"/>
      <c r="F22" s="90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</row>
    <row r="23" spans="1:19" s="98" customFormat="1" ht="30" customHeight="1" x14ac:dyDescent="0.25">
      <c r="A23" s="191" t="s">
        <v>133</v>
      </c>
      <c r="B23" s="192"/>
      <c r="C23" s="192"/>
      <c r="D23" s="192"/>
      <c r="E23" s="193"/>
      <c r="F23" s="97">
        <f>F13+F19</f>
        <v>173313.46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91" t="s">
        <v>134</v>
      </c>
      <c r="B24" s="192"/>
      <c r="C24" s="192"/>
      <c r="D24" s="192"/>
      <c r="E24" s="193"/>
      <c r="F24" s="97">
        <f>'Акт (2)'!E74</f>
        <v>192069.07499999992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91" t="s">
        <v>135</v>
      </c>
      <c r="B25" s="192"/>
      <c r="C25" s="192"/>
      <c r="D25" s="192"/>
      <c r="E25" s="193"/>
      <c r="F25" s="97">
        <f>F23-F24</f>
        <v>-18755.614999999932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98" customFormat="1" ht="30" customHeight="1" x14ac:dyDescent="0.25">
      <c r="A26" s="191" t="s">
        <v>136</v>
      </c>
      <c r="B26" s="192"/>
      <c r="C26" s="192"/>
      <c r="D26" s="192"/>
      <c r="E26" s="193"/>
      <c r="F26" s="94">
        <f>F14+F15-F19</f>
        <v>63102.260000000009</v>
      </c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</row>
    <row r="27" spans="1:19" s="71" customFormat="1" ht="11.45" customHeight="1" x14ac:dyDescent="0.25">
      <c r="A27" s="72"/>
      <c r="B27" s="72"/>
      <c r="C27" s="72"/>
      <c r="D27" s="72"/>
      <c r="E27" s="72"/>
      <c r="F27" s="72"/>
    </row>
    <row r="28" spans="1:19" s="73" customFormat="1" ht="64.5" customHeight="1" x14ac:dyDescent="0.2">
      <c r="A28" s="190" t="s">
        <v>137</v>
      </c>
      <c r="B28" s="190"/>
      <c r="C28" s="190"/>
      <c r="D28" s="190"/>
    </row>
    <row r="29" spans="1:19" s="46" customFormat="1" ht="21.75" customHeight="1" x14ac:dyDescent="0.25">
      <c r="A29" s="200" t="s">
        <v>138</v>
      </c>
      <c r="B29" s="200"/>
      <c r="C29" s="200"/>
      <c r="D29" s="200"/>
    </row>
    <row r="30" spans="1:19" s="46" customFormat="1" ht="22.5" customHeight="1" x14ac:dyDescent="0.25">
      <c r="A30" s="190" t="s">
        <v>47</v>
      </c>
      <c r="B30" s="190"/>
      <c r="C30" s="190"/>
      <c r="D30" s="190"/>
    </row>
    <row r="31" spans="1:19" s="46" customFormat="1" ht="22.5" customHeight="1" x14ac:dyDescent="0.25">
      <c r="A31" s="190" t="s">
        <v>48</v>
      </c>
      <c r="B31" s="190"/>
      <c r="C31" s="190"/>
      <c r="D31" s="47"/>
    </row>
  </sheetData>
  <mergeCells count="25">
    <mergeCell ref="A12:E12"/>
    <mergeCell ref="A25:E25"/>
    <mergeCell ref="A26:E26"/>
    <mergeCell ref="A28:D28"/>
    <mergeCell ref="A29:D29"/>
    <mergeCell ref="A13:E13"/>
    <mergeCell ref="A14:E14"/>
    <mergeCell ref="A15:E15"/>
    <mergeCell ref="A16:E16"/>
    <mergeCell ref="A17:E17"/>
    <mergeCell ref="A18:E18"/>
    <mergeCell ref="A30:D30"/>
    <mergeCell ref="A31:C31"/>
    <mergeCell ref="A19:E19"/>
    <mergeCell ref="A20:E20"/>
    <mergeCell ref="A21:E21"/>
    <mergeCell ref="A22:E22"/>
    <mergeCell ref="A23:E23"/>
    <mergeCell ref="A24:E24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0"/>
  <sheetViews>
    <sheetView view="pageBreakPreview" topLeftCell="A64" zoomScaleSheetLayoutView="100" workbookViewId="0">
      <selection activeCell="A72" sqref="A72:XFD73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9" t="s">
        <v>196</v>
      </c>
      <c r="B1" s="169"/>
      <c r="C1" s="169"/>
      <c r="D1" s="169"/>
      <c r="E1" s="169"/>
      <c r="I1" s="3"/>
    </row>
    <row r="2" spans="1:9" ht="29.25" customHeight="1" x14ac:dyDescent="0.2">
      <c r="A2" s="168" t="s">
        <v>99</v>
      </c>
      <c r="B2" s="168"/>
      <c r="C2" s="168"/>
      <c r="D2" s="168"/>
      <c r="E2" s="168"/>
      <c r="I2" s="3"/>
    </row>
    <row r="3" spans="1:9" ht="14.25" x14ac:dyDescent="0.2">
      <c r="A3" s="19" t="s">
        <v>6</v>
      </c>
      <c r="B3" s="43"/>
      <c r="C3" s="43"/>
      <c r="D3" s="170" t="s">
        <v>197</v>
      </c>
      <c r="E3" s="170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85" customFormat="1" ht="14.25" x14ac:dyDescent="0.2">
      <c r="A6" s="83" t="s">
        <v>8</v>
      </c>
      <c r="B6" s="84"/>
      <c r="C6" s="84"/>
      <c r="D6" s="84"/>
      <c r="E6" s="84"/>
    </row>
    <row r="7" spans="1:9" s="75" customFormat="1" ht="15" x14ac:dyDescent="0.25">
      <c r="A7" s="76" t="s">
        <v>59</v>
      </c>
      <c r="B7" s="77" t="s">
        <v>23</v>
      </c>
      <c r="C7" s="77" t="s">
        <v>11</v>
      </c>
      <c r="D7" s="78">
        <f>E7</f>
        <v>1616.47</v>
      </c>
      <c r="E7" s="78">
        <v>1616.47</v>
      </c>
    </row>
    <row r="8" spans="1:9" s="85" customFormat="1" ht="14.25" x14ac:dyDescent="0.2">
      <c r="A8" s="83" t="s">
        <v>39</v>
      </c>
      <c r="B8" s="84"/>
      <c r="C8" s="84"/>
      <c r="D8" s="84"/>
      <c r="E8" s="84"/>
    </row>
    <row r="9" spans="1:9" s="75" customFormat="1" ht="15" x14ac:dyDescent="0.25">
      <c r="A9" s="76" t="s">
        <v>141</v>
      </c>
      <c r="B9" s="79">
        <v>1</v>
      </c>
      <c r="C9" s="77" t="s">
        <v>142</v>
      </c>
      <c r="D9" s="82">
        <f>E9/B9</f>
        <v>1609.46</v>
      </c>
      <c r="E9" s="78">
        <v>1609.46</v>
      </c>
    </row>
    <row r="10" spans="1:9" s="75" customFormat="1" ht="15" x14ac:dyDescent="0.25">
      <c r="A10" s="76" t="s">
        <v>143</v>
      </c>
      <c r="B10" s="79">
        <v>1</v>
      </c>
      <c r="C10" s="77" t="s">
        <v>13</v>
      </c>
      <c r="D10" s="82">
        <f t="shared" ref="D10:D62" si="0">E10/B10</f>
        <v>532.29</v>
      </c>
      <c r="E10" s="78">
        <v>532.29</v>
      </c>
    </row>
    <row r="11" spans="1:9" s="75" customFormat="1" ht="30" x14ac:dyDescent="0.25">
      <c r="A11" s="76" t="s">
        <v>144</v>
      </c>
      <c r="B11" s="80">
        <v>0.27700000000000002</v>
      </c>
      <c r="C11" s="77" t="s">
        <v>19</v>
      </c>
      <c r="D11" s="82">
        <f t="shared" si="0"/>
        <v>4718.9169675090252</v>
      </c>
      <c r="E11" s="78">
        <v>1307.1400000000001</v>
      </c>
    </row>
    <row r="12" spans="1:9" s="75" customFormat="1" ht="15" x14ac:dyDescent="0.25">
      <c r="A12" s="76" t="s">
        <v>145</v>
      </c>
      <c r="B12" s="78">
        <v>0.02</v>
      </c>
      <c r="C12" s="77" t="s">
        <v>146</v>
      </c>
      <c r="D12" s="82">
        <f t="shared" si="0"/>
        <v>69217.5</v>
      </c>
      <c r="E12" s="78">
        <v>1384.35</v>
      </c>
    </row>
    <row r="13" spans="1:9" s="85" customFormat="1" ht="28.5" x14ac:dyDescent="0.2">
      <c r="A13" s="83" t="s">
        <v>57</v>
      </c>
      <c r="B13" s="84"/>
      <c r="C13" s="84"/>
      <c r="D13" s="86"/>
      <c r="E13" s="84"/>
    </row>
    <row r="14" spans="1:9" s="75" customFormat="1" ht="30" x14ac:dyDescent="0.25">
      <c r="A14" s="76" t="s">
        <v>147</v>
      </c>
      <c r="B14" s="77" t="s">
        <v>23</v>
      </c>
      <c r="C14" s="77" t="s">
        <v>11</v>
      </c>
      <c r="D14" s="82">
        <f>E14</f>
        <v>29718.22</v>
      </c>
      <c r="E14" s="78">
        <v>29718.22</v>
      </c>
    </row>
    <row r="15" spans="1:9" s="85" customFormat="1" ht="15" x14ac:dyDescent="0.2">
      <c r="A15" s="83" t="s">
        <v>148</v>
      </c>
      <c r="B15" s="84"/>
      <c r="C15" s="84"/>
      <c r="D15" s="82"/>
      <c r="E15" s="84"/>
    </row>
    <row r="16" spans="1:9" s="75" customFormat="1" ht="15" x14ac:dyDescent="0.25">
      <c r="A16" s="76" t="s">
        <v>149</v>
      </c>
      <c r="B16" s="77" t="s">
        <v>191</v>
      </c>
      <c r="C16" s="77" t="s">
        <v>150</v>
      </c>
      <c r="D16" s="82">
        <f t="shared" ref="D16:D18" si="1">E16</f>
        <v>3265.99</v>
      </c>
      <c r="E16" s="78">
        <v>3265.99</v>
      </c>
    </row>
    <row r="17" spans="1:5" s="85" customFormat="1" ht="28.5" x14ac:dyDescent="0.2">
      <c r="A17" s="83" t="s">
        <v>40</v>
      </c>
      <c r="B17" s="84"/>
      <c r="C17" s="84"/>
      <c r="D17" s="82"/>
      <c r="E17" s="84"/>
    </row>
    <row r="18" spans="1:5" s="75" customFormat="1" ht="30" x14ac:dyDescent="0.25">
      <c r="A18" s="76" t="s">
        <v>62</v>
      </c>
      <c r="B18" s="77" t="s">
        <v>25</v>
      </c>
      <c r="C18" s="77" t="s">
        <v>11</v>
      </c>
      <c r="D18" s="82">
        <f t="shared" si="1"/>
        <v>3085.9</v>
      </c>
      <c r="E18" s="78">
        <f>538.5+2547.4</f>
        <v>3085.9</v>
      </c>
    </row>
    <row r="19" spans="1:5" s="85" customFormat="1" ht="14.25" x14ac:dyDescent="0.2">
      <c r="A19" s="83" t="s">
        <v>41</v>
      </c>
      <c r="B19" s="84"/>
      <c r="C19" s="84"/>
      <c r="D19" s="86"/>
      <c r="E19" s="84"/>
    </row>
    <row r="20" spans="1:5" s="75" customFormat="1" ht="15" x14ac:dyDescent="0.25">
      <c r="A20" s="76" t="s">
        <v>151</v>
      </c>
      <c r="B20" s="79">
        <v>2</v>
      </c>
      <c r="C20" s="77" t="s">
        <v>152</v>
      </c>
      <c r="D20" s="82">
        <f t="shared" si="0"/>
        <v>86.215000000000003</v>
      </c>
      <c r="E20" s="78">
        <v>172.43</v>
      </c>
    </row>
    <row r="21" spans="1:5" s="75" customFormat="1" ht="15" x14ac:dyDescent="0.25">
      <c r="A21" s="76" t="s">
        <v>63</v>
      </c>
      <c r="B21" s="79">
        <v>1</v>
      </c>
      <c r="C21" s="77" t="s">
        <v>14</v>
      </c>
      <c r="D21" s="82">
        <f t="shared" si="0"/>
        <v>839.52</v>
      </c>
      <c r="E21" s="78">
        <v>839.52</v>
      </c>
    </row>
    <row r="22" spans="1:5" s="75" customFormat="1" ht="15" x14ac:dyDescent="0.25">
      <c r="A22" s="76" t="s">
        <v>64</v>
      </c>
      <c r="B22" s="78">
        <v>7.0000000000000007E-2</v>
      </c>
      <c r="C22" s="77" t="s">
        <v>15</v>
      </c>
      <c r="D22" s="82">
        <f t="shared" si="0"/>
        <v>6095.4285714285706</v>
      </c>
      <c r="E22" s="78">
        <v>426.68</v>
      </c>
    </row>
    <row r="23" spans="1:5" s="75" customFormat="1" ht="30" x14ac:dyDescent="0.25">
      <c r="A23" s="76" t="s">
        <v>153</v>
      </c>
      <c r="B23" s="79">
        <v>1</v>
      </c>
      <c r="C23" s="77" t="s">
        <v>14</v>
      </c>
      <c r="D23" s="82">
        <f t="shared" si="0"/>
        <v>254.67</v>
      </c>
      <c r="E23" s="78">
        <v>254.67</v>
      </c>
    </row>
    <row r="24" spans="1:5" s="75" customFormat="1" ht="15" x14ac:dyDescent="0.25">
      <c r="A24" s="76" t="s">
        <v>65</v>
      </c>
      <c r="B24" s="78">
        <v>7.0000000000000007E-2</v>
      </c>
      <c r="C24" s="77" t="s">
        <v>17</v>
      </c>
      <c r="D24" s="82">
        <f t="shared" si="0"/>
        <v>25113.428571428569</v>
      </c>
      <c r="E24" s="78">
        <v>1757.94</v>
      </c>
    </row>
    <row r="25" spans="1:5" s="75" customFormat="1" ht="30" x14ac:dyDescent="0.25">
      <c r="A25" s="76" t="s">
        <v>66</v>
      </c>
      <c r="B25" s="80">
        <v>1.782</v>
      </c>
      <c r="C25" s="77" t="s">
        <v>16</v>
      </c>
      <c r="D25" s="82">
        <f t="shared" si="0"/>
        <v>1679.8653198653199</v>
      </c>
      <c r="E25" s="78">
        <v>2993.52</v>
      </c>
    </row>
    <row r="26" spans="1:5" s="75" customFormat="1" ht="30" x14ac:dyDescent="0.25">
      <c r="A26" s="76" t="s">
        <v>68</v>
      </c>
      <c r="B26" s="79">
        <v>1</v>
      </c>
      <c r="C26" s="77" t="s">
        <v>14</v>
      </c>
      <c r="D26" s="82">
        <f t="shared" si="0"/>
        <v>503.4</v>
      </c>
      <c r="E26" s="78">
        <v>503.4</v>
      </c>
    </row>
    <row r="27" spans="1:5" s="75" customFormat="1" ht="15" x14ac:dyDescent="0.25">
      <c r="A27" s="76" t="s">
        <v>154</v>
      </c>
      <c r="B27" s="78">
        <v>0.06</v>
      </c>
      <c r="C27" s="77" t="s">
        <v>15</v>
      </c>
      <c r="D27" s="82">
        <f t="shared" si="0"/>
        <v>14581</v>
      </c>
      <c r="E27" s="78">
        <v>874.86</v>
      </c>
    </row>
    <row r="28" spans="1:5" s="75" customFormat="1" ht="30" x14ac:dyDescent="0.25">
      <c r="A28" s="76" t="s">
        <v>69</v>
      </c>
      <c r="B28" s="79">
        <v>2</v>
      </c>
      <c r="C28" s="77" t="s">
        <v>20</v>
      </c>
      <c r="D28" s="82">
        <f t="shared" si="0"/>
        <v>218.60499999999999</v>
      </c>
      <c r="E28" s="78">
        <v>437.21</v>
      </c>
    </row>
    <row r="29" spans="1:5" s="75" customFormat="1" ht="15" x14ac:dyDescent="0.25">
      <c r="A29" s="76" t="s">
        <v>155</v>
      </c>
      <c r="B29" s="79">
        <v>1</v>
      </c>
      <c r="C29" s="77" t="s">
        <v>152</v>
      </c>
      <c r="D29" s="82">
        <f t="shared" si="0"/>
        <v>67.25</v>
      </c>
      <c r="E29" s="78">
        <v>67.25</v>
      </c>
    </row>
    <row r="30" spans="1:5" s="75" customFormat="1" ht="15" x14ac:dyDescent="0.25">
      <c r="A30" s="76" t="s">
        <v>70</v>
      </c>
      <c r="B30" s="79">
        <v>1</v>
      </c>
      <c r="C30" s="77" t="s">
        <v>13</v>
      </c>
      <c r="D30" s="82">
        <f t="shared" si="0"/>
        <v>3485.03</v>
      </c>
      <c r="E30" s="78">
        <v>3485.03</v>
      </c>
    </row>
    <row r="31" spans="1:5" s="75" customFormat="1" ht="15" x14ac:dyDescent="0.25">
      <c r="A31" s="76" t="s">
        <v>87</v>
      </c>
      <c r="B31" s="79">
        <v>5717</v>
      </c>
      <c r="C31" s="77" t="s">
        <v>88</v>
      </c>
      <c r="D31" s="82">
        <f t="shared" si="0"/>
        <v>1.3064859191883855</v>
      </c>
      <c r="E31" s="78">
        <v>7469.18</v>
      </c>
    </row>
    <row r="32" spans="1:5" s="75" customFormat="1" ht="15" x14ac:dyDescent="0.25">
      <c r="A32" s="76" t="s">
        <v>156</v>
      </c>
      <c r="B32" s="79">
        <v>1</v>
      </c>
      <c r="C32" s="77" t="s">
        <v>13</v>
      </c>
      <c r="D32" s="82">
        <f t="shared" si="0"/>
        <v>1254.21</v>
      </c>
      <c r="E32" s="78">
        <v>1254.21</v>
      </c>
    </row>
    <row r="33" spans="1:5" s="75" customFormat="1" ht="30" x14ac:dyDescent="0.25">
      <c r="A33" s="76" t="s">
        <v>157</v>
      </c>
      <c r="B33" s="79">
        <v>1</v>
      </c>
      <c r="C33" s="77" t="s">
        <v>158</v>
      </c>
      <c r="D33" s="82">
        <f t="shared" si="0"/>
        <v>131.81</v>
      </c>
      <c r="E33" s="78">
        <v>131.81</v>
      </c>
    </row>
    <row r="34" spans="1:5" s="75" customFormat="1" ht="30" x14ac:dyDescent="0.25">
      <c r="A34" s="76" t="s">
        <v>159</v>
      </c>
      <c r="B34" s="79">
        <v>1</v>
      </c>
      <c r="C34" s="77" t="s">
        <v>21</v>
      </c>
      <c r="D34" s="82">
        <f t="shared" si="0"/>
        <v>1194.72</v>
      </c>
      <c r="E34" s="78">
        <v>1194.72</v>
      </c>
    </row>
    <row r="35" spans="1:5" s="75" customFormat="1" ht="30" x14ac:dyDescent="0.25">
      <c r="A35" s="76" t="s">
        <v>160</v>
      </c>
      <c r="B35" s="79">
        <v>1</v>
      </c>
      <c r="C35" s="77" t="s">
        <v>13</v>
      </c>
      <c r="D35" s="82">
        <f t="shared" si="0"/>
        <v>251.95</v>
      </c>
      <c r="E35" s="78">
        <v>251.95</v>
      </c>
    </row>
    <row r="36" spans="1:5" s="75" customFormat="1" ht="15" x14ac:dyDescent="0.25">
      <c r="A36" s="76" t="s">
        <v>72</v>
      </c>
      <c r="B36" s="79">
        <v>30</v>
      </c>
      <c r="C36" s="77" t="s">
        <v>21</v>
      </c>
      <c r="D36" s="82">
        <f t="shared" si="0"/>
        <v>254.46266666666668</v>
      </c>
      <c r="E36" s="78">
        <v>7633.88</v>
      </c>
    </row>
    <row r="37" spans="1:5" s="75" customFormat="1" ht="15" x14ac:dyDescent="0.25">
      <c r="A37" s="76" t="s">
        <v>161</v>
      </c>
      <c r="B37" s="79">
        <v>1</v>
      </c>
      <c r="C37" s="77" t="s">
        <v>162</v>
      </c>
      <c r="D37" s="82">
        <f t="shared" si="0"/>
        <v>297.52</v>
      </c>
      <c r="E37" s="78">
        <v>297.52</v>
      </c>
    </row>
    <row r="38" spans="1:5" s="75" customFormat="1" ht="15" x14ac:dyDescent="0.25">
      <c r="A38" s="83" t="s">
        <v>42</v>
      </c>
      <c r="B38" s="81"/>
      <c r="C38" s="81"/>
      <c r="D38" s="82"/>
      <c r="E38" s="81"/>
    </row>
    <row r="39" spans="1:5" s="75" customFormat="1" ht="30" x14ac:dyDescent="0.25">
      <c r="A39" s="76" t="s">
        <v>163</v>
      </c>
      <c r="B39" s="80">
        <v>0.68899999999999995</v>
      </c>
      <c r="C39" s="77" t="s">
        <v>16</v>
      </c>
      <c r="D39" s="82">
        <f t="shared" si="0"/>
        <v>1651.33526850508</v>
      </c>
      <c r="E39" s="78">
        <v>1137.77</v>
      </c>
    </row>
    <row r="40" spans="1:5" s="75" customFormat="1" ht="30" x14ac:dyDescent="0.25">
      <c r="A40" s="76" t="s">
        <v>164</v>
      </c>
      <c r="B40" s="78">
        <v>1.72</v>
      </c>
      <c r="C40" s="77" t="s">
        <v>16</v>
      </c>
      <c r="D40" s="82">
        <f t="shared" si="0"/>
        <v>148.47093023255815</v>
      </c>
      <c r="E40" s="78">
        <v>255.37</v>
      </c>
    </row>
    <row r="41" spans="1:5" s="75" customFormat="1" ht="30" x14ac:dyDescent="0.25">
      <c r="A41" s="76" t="s">
        <v>165</v>
      </c>
      <c r="B41" s="79">
        <v>40</v>
      </c>
      <c r="C41" s="77" t="s">
        <v>89</v>
      </c>
      <c r="D41" s="82">
        <f t="shared" si="0"/>
        <v>197.12799999999999</v>
      </c>
      <c r="E41" s="78">
        <v>7885.12</v>
      </c>
    </row>
    <row r="42" spans="1:5" s="75" customFormat="1" ht="30" x14ac:dyDescent="0.25">
      <c r="A42" s="76" t="s">
        <v>166</v>
      </c>
      <c r="B42" s="77" t="s">
        <v>22</v>
      </c>
      <c r="C42" s="77" t="s">
        <v>12</v>
      </c>
      <c r="D42" s="82">
        <f>E42</f>
        <v>1911.7</v>
      </c>
      <c r="E42" s="78">
        <v>1911.7</v>
      </c>
    </row>
    <row r="43" spans="1:5" s="85" customFormat="1" ht="14.25" x14ac:dyDescent="0.2">
      <c r="A43" s="83" t="s">
        <v>85</v>
      </c>
      <c r="B43" s="84"/>
      <c r="C43" s="84"/>
      <c r="D43" s="86"/>
      <c r="E43" s="84"/>
    </row>
    <row r="44" spans="1:5" s="75" customFormat="1" ht="15" x14ac:dyDescent="0.25">
      <c r="A44" s="76" t="s">
        <v>167</v>
      </c>
      <c r="B44" s="77" t="s">
        <v>191</v>
      </c>
      <c r="C44" s="77" t="s">
        <v>11</v>
      </c>
      <c r="D44" s="82">
        <f>E44</f>
        <v>5400</v>
      </c>
      <c r="E44" s="78">
        <v>5400</v>
      </c>
    </row>
    <row r="45" spans="1:5" s="85" customFormat="1" ht="14.25" x14ac:dyDescent="0.2">
      <c r="A45" s="83" t="s">
        <v>44</v>
      </c>
      <c r="B45" s="84"/>
      <c r="C45" s="84"/>
      <c r="D45" s="86"/>
      <c r="E45" s="84"/>
    </row>
    <row r="46" spans="1:5" s="75" customFormat="1" ht="15" x14ac:dyDescent="0.25">
      <c r="A46" s="76" t="s">
        <v>168</v>
      </c>
      <c r="B46" s="78">
        <v>0.01</v>
      </c>
      <c r="C46" s="77" t="s">
        <v>169</v>
      </c>
      <c r="D46" s="82">
        <f t="shared" si="0"/>
        <v>25297</v>
      </c>
      <c r="E46" s="78">
        <v>252.97</v>
      </c>
    </row>
    <row r="47" spans="1:5" s="75" customFormat="1" ht="15" x14ac:dyDescent="0.25">
      <c r="A47" s="76" t="s">
        <v>170</v>
      </c>
      <c r="B47" s="79">
        <v>1</v>
      </c>
      <c r="C47" s="77" t="s">
        <v>13</v>
      </c>
      <c r="D47" s="82">
        <f t="shared" si="0"/>
        <v>724.78</v>
      </c>
      <c r="E47" s="78">
        <v>724.78</v>
      </c>
    </row>
    <row r="48" spans="1:5" s="75" customFormat="1" ht="15" x14ac:dyDescent="0.25">
      <c r="A48" s="76" t="s">
        <v>171</v>
      </c>
      <c r="B48" s="79">
        <v>1</v>
      </c>
      <c r="C48" s="77" t="s">
        <v>172</v>
      </c>
      <c r="D48" s="82">
        <f t="shared" si="0"/>
        <v>197.58</v>
      </c>
      <c r="E48" s="78">
        <v>197.58</v>
      </c>
    </row>
    <row r="49" spans="1:5" s="85" customFormat="1" ht="28.5" x14ac:dyDescent="0.2">
      <c r="A49" s="83" t="s">
        <v>45</v>
      </c>
      <c r="B49" s="84"/>
      <c r="C49" s="84"/>
      <c r="D49" s="86"/>
      <c r="E49" s="84"/>
    </row>
    <row r="50" spans="1:5" s="75" customFormat="1" ht="15" x14ac:dyDescent="0.25">
      <c r="A50" s="76" t="s">
        <v>173</v>
      </c>
      <c r="B50" s="80">
        <v>3.3000000000000002E-2</v>
      </c>
      <c r="C50" s="77" t="s">
        <v>174</v>
      </c>
      <c r="D50" s="82">
        <f t="shared" si="0"/>
        <v>13801.81818181818</v>
      </c>
      <c r="E50" s="78">
        <v>455.46</v>
      </c>
    </row>
    <row r="51" spans="1:5" s="75" customFormat="1" ht="30" x14ac:dyDescent="0.25">
      <c r="A51" s="76" t="s">
        <v>175</v>
      </c>
      <c r="B51" s="78">
        <v>0.02</v>
      </c>
      <c r="C51" s="77" t="s">
        <v>176</v>
      </c>
      <c r="D51" s="82">
        <f t="shared" si="0"/>
        <v>32213.999999999996</v>
      </c>
      <c r="E51" s="78">
        <v>644.28</v>
      </c>
    </row>
    <row r="52" spans="1:5" s="75" customFormat="1" ht="30" x14ac:dyDescent="0.25">
      <c r="A52" s="76" t="s">
        <v>177</v>
      </c>
      <c r="B52" s="80">
        <v>1.4999999999999999E-2</v>
      </c>
      <c r="C52" s="77" t="s">
        <v>19</v>
      </c>
      <c r="D52" s="82">
        <f t="shared" si="0"/>
        <v>3616.0000000000005</v>
      </c>
      <c r="E52" s="78">
        <v>54.24</v>
      </c>
    </row>
    <row r="53" spans="1:5" s="75" customFormat="1" ht="30" x14ac:dyDescent="0.25">
      <c r="A53" s="76" t="s">
        <v>76</v>
      </c>
      <c r="B53" s="78">
        <v>0.36</v>
      </c>
      <c r="C53" s="77" t="s">
        <v>18</v>
      </c>
      <c r="D53" s="82">
        <f t="shared" si="0"/>
        <v>4992.1111111111113</v>
      </c>
      <c r="E53" s="78">
        <v>1797.16</v>
      </c>
    </row>
    <row r="54" spans="1:5" s="75" customFormat="1" ht="15" x14ac:dyDescent="0.25">
      <c r="A54" s="76" t="s">
        <v>178</v>
      </c>
      <c r="B54" s="80">
        <v>0.189</v>
      </c>
      <c r="C54" s="77" t="s">
        <v>93</v>
      </c>
      <c r="D54" s="82">
        <f t="shared" si="0"/>
        <v>4585.132275132275</v>
      </c>
      <c r="E54" s="78">
        <v>866.59</v>
      </c>
    </row>
    <row r="55" spans="1:5" s="75" customFormat="1" ht="30" x14ac:dyDescent="0.25">
      <c r="A55" s="76" t="s">
        <v>179</v>
      </c>
      <c r="B55" s="80">
        <v>8.9999999999999993E-3</v>
      </c>
      <c r="C55" s="77" t="s">
        <v>180</v>
      </c>
      <c r="D55" s="82">
        <f t="shared" si="0"/>
        <v>397528.88888888893</v>
      </c>
      <c r="E55" s="78">
        <v>3577.76</v>
      </c>
    </row>
    <row r="56" spans="1:5" s="75" customFormat="1" ht="45" x14ac:dyDescent="0.25">
      <c r="A56" s="76" t="s">
        <v>181</v>
      </c>
      <c r="B56" s="80">
        <v>1.4999999999999999E-2</v>
      </c>
      <c r="C56" s="77" t="s">
        <v>19</v>
      </c>
      <c r="D56" s="82">
        <f t="shared" si="0"/>
        <v>23730</v>
      </c>
      <c r="E56" s="78">
        <v>355.95</v>
      </c>
    </row>
    <row r="57" spans="1:5" s="75" customFormat="1" ht="30" x14ac:dyDescent="0.25">
      <c r="A57" s="76" t="s">
        <v>182</v>
      </c>
      <c r="B57" s="80">
        <v>3.5000000000000003E-2</v>
      </c>
      <c r="C57" s="77" t="s">
        <v>19</v>
      </c>
      <c r="D57" s="82">
        <f t="shared" si="0"/>
        <v>18318.285714285714</v>
      </c>
      <c r="E57" s="78">
        <v>641.14</v>
      </c>
    </row>
    <row r="58" spans="1:5" s="75" customFormat="1" ht="15" x14ac:dyDescent="0.25">
      <c r="A58" s="76" t="s">
        <v>183</v>
      </c>
      <c r="B58" s="80">
        <v>0.17899999999999999</v>
      </c>
      <c r="C58" s="77" t="s">
        <v>19</v>
      </c>
      <c r="D58" s="82">
        <f t="shared" si="0"/>
        <v>84911.564245810063</v>
      </c>
      <c r="E58" s="78">
        <v>15199.17</v>
      </c>
    </row>
    <row r="59" spans="1:5" s="75" customFormat="1" ht="15" x14ac:dyDescent="0.25">
      <c r="A59" s="76" t="s">
        <v>184</v>
      </c>
      <c r="B59" s="78">
        <v>1.93</v>
      </c>
      <c r="C59" s="77" t="s">
        <v>15</v>
      </c>
      <c r="D59" s="82">
        <f t="shared" si="0"/>
        <v>5570.6269430051816</v>
      </c>
      <c r="E59" s="78">
        <v>10751.31</v>
      </c>
    </row>
    <row r="60" spans="1:5" s="75" customFormat="1" ht="30" x14ac:dyDescent="0.25">
      <c r="A60" s="76" t="s">
        <v>185</v>
      </c>
      <c r="B60" s="78">
        <v>0.03</v>
      </c>
      <c r="C60" s="77" t="s">
        <v>18</v>
      </c>
      <c r="D60" s="82">
        <f t="shared" si="0"/>
        <v>54186</v>
      </c>
      <c r="E60" s="78">
        <v>1625.58</v>
      </c>
    </row>
    <row r="61" spans="1:5" s="75" customFormat="1" ht="30" x14ac:dyDescent="0.25">
      <c r="A61" s="76" t="s">
        <v>186</v>
      </c>
      <c r="B61" s="80">
        <v>3.3000000000000002E-2</v>
      </c>
      <c r="C61" s="77" t="s">
        <v>15</v>
      </c>
      <c r="D61" s="82">
        <f t="shared" si="0"/>
        <v>48838.181818181816</v>
      </c>
      <c r="E61" s="78">
        <v>1611.66</v>
      </c>
    </row>
    <row r="62" spans="1:5" s="75" customFormat="1" ht="15" x14ac:dyDescent="0.25">
      <c r="A62" s="76" t="s">
        <v>187</v>
      </c>
      <c r="B62" s="78">
        <v>0.02</v>
      </c>
      <c r="C62" s="77" t="s">
        <v>18</v>
      </c>
      <c r="D62" s="82">
        <f t="shared" si="0"/>
        <v>58891.999999999993</v>
      </c>
      <c r="E62" s="78">
        <v>1177.8399999999999</v>
      </c>
    </row>
    <row r="63" spans="1:5" s="85" customFormat="1" ht="14.25" x14ac:dyDescent="0.2">
      <c r="A63" s="83" t="s">
        <v>46</v>
      </c>
      <c r="B63" s="84"/>
      <c r="C63" s="84"/>
      <c r="D63" s="84"/>
      <c r="E63" s="84"/>
    </row>
    <row r="64" spans="1:5" s="75" customFormat="1" ht="15" x14ac:dyDescent="0.25">
      <c r="A64" s="76" t="s">
        <v>78</v>
      </c>
      <c r="B64" s="77" t="s">
        <v>24</v>
      </c>
      <c r="C64" s="77" t="s">
        <v>11</v>
      </c>
      <c r="D64" s="78">
        <f>E64</f>
        <v>2400</v>
      </c>
      <c r="E64" s="78">
        <v>2400</v>
      </c>
    </row>
    <row r="65" spans="1:7" s="85" customFormat="1" ht="15" x14ac:dyDescent="0.2">
      <c r="A65" s="83" t="s">
        <v>86</v>
      </c>
      <c r="B65" s="84"/>
      <c r="C65" s="84"/>
      <c r="D65" s="78"/>
      <c r="E65" s="84"/>
    </row>
    <row r="66" spans="1:7" s="75" customFormat="1" ht="15" x14ac:dyDescent="0.25">
      <c r="A66" s="76" t="s">
        <v>96</v>
      </c>
      <c r="B66" s="77" t="s">
        <v>192</v>
      </c>
      <c r="C66" s="77" t="s">
        <v>12</v>
      </c>
      <c r="D66" s="78">
        <f t="shared" ref="D66:D71" si="2">E66</f>
        <v>13056.12</v>
      </c>
      <c r="E66" s="78">
        <v>13056.12</v>
      </c>
    </row>
    <row r="67" spans="1:7" s="85" customFormat="1" ht="15" x14ac:dyDescent="0.2">
      <c r="A67" s="83" t="s">
        <v>9</v>
      </c>
      <c r="B67" s="84"/>
      <c r="C67" s="84"/>
      <c r="D67" s="78"/>
      <c r="E67" s="84"/>
    </row>
    <row r="68" spans="1:7" s="75" customFormat="1" ht="15" x14ac:dyDescent="0.25">
      <c r="A68" s="76" t="s">
        <v>79</v>
      </c>
      <c r="B68" s="77" t="s">
        <v>192</v>
      </c>
      <c r="C68" s="77" t="s">
        <v>12</v>
      </c>
      <c r="D68" s="78">
        <f t="shared" si="2"/>
        <v>29211.360000000001</v>
      </c>
      <c r="E68" s="78">
        <v>29211.360000000001</v>
      </c>
    </row>
    <row r="69" spans="1:7" s="75" customFormat="1" ht="30" x14ac:dyDescent="0.25">
      <c r="A69" s="76" t="s">
        <v>188</v>
      </c>
      <c r="B69" s="77" t="s">
        <v>24</v>
      </c>
      <c r="C69" s="77" t="s">
        <v>11</v>
      </c>
      <c r="D69" s="78">
        <f t="shared" si="2"/>
        <v>609.52</v>
      </c>
      <c r="E69" s="78">
        <v>609.52</v>
      </c>
    </row>
    <row r="70" spans="1:7" s="85" customFormat="1" ht="15" x14ac:dyDescent="0.2">
      <c r="A70" s="83" t="s">
        <v>189</v>
      </c>
      <c r="B70" s="84"/>
      <c r="C70" s="84"/>
      <c r="D70" s="78"/>
      <c r="E70" s="84"/>
    </row>
    <row r="71" spans="1:7" s="75" customFormat="1" ht="15" x14ac:dyDescent="0.25">
      <c r="A71" s="76" t="s">
        <v>190</v>
      </c>
      <c r="B71" s="77" t="s">
        <v>24</v>
      </c>
      <c r="C71" s="77" t="s">
        <v>12</v>
      </c>
      <c r="D71" s="78">
        <f t="shared" si="2"/>
        <v>242.22</v>
      </c>
      <c r="E71" s="78">
        <v>242.22</v>
      </c>
    </row>
    <row r="72" spans="1:7" ht="14.25" x14ac:dyDescent="0.2">
      <c r="A72" s="39" t="s">
        <v>10</v>
      </c>
      <c r="B72" s="40"/>
      <c r="C72" s="40"/>
      <c r="D72" s="40"/>
      <c r="E72" s="41"/>
      <c r="G72" s="17"/>
    </row>
    <row r="73" spans="1:7" ht="15" x14ac:dyDescent="0.2">
      <c r="A73" s="32" t="s">
        <v>80</v>
      </c>
      <c r="B73" s="33" t="s">
        <v>23</v>
      </c>
      <c r="C73" s="33" t="s">
        <v>11</v>
      </c>
      <c r="D73" s="33">
        <f>E73</f>
        <v>17460.824999999993</v>
      </c>
      <c r="E73" s="25">
        <f>SUM(E7:E71)*10%</f>
        <v>17460.824999999993</v>
      </c>
      <c r="G73" s="17"/>
    </row>
    <row r="74" spans="1:7" ht="14.25" x14ac:dyDescent="0.2">
      <c r="A74" s="22" t="s">
        <v>26</v>
      </c>
      <c r="B74" s="23"/>
      <c r="C74" s="22"/>
      <c r="D74" s="23"/>
      <c r="E74" s="24">
        <f>SUM(E7:E73)</f>
        <v>192069.07499999992</v>
      </c>
    </row>
    <row r="76" spans="1:7" ht="15" customHeight="1" x14ac:dyDescent="0.2">
      <c r="A76" s="201" t="s">
        <v>195</v>
      </c>
      <c r="B76" s="201"/>
      <c r="C76" s="201"/>
      <c r="D76" s="201"/>
      <c r="E76" s="201"/>
    </row>
    <row r="77" spans="1:7" ht="15" customHeight="1" x14ac:dyDescent="0.2">
      <c r="A77" s="201"/>
      <c r="B77" s="201"/>
      <c r="C77" s="201"/>
      <c r="D77" s="201"/>
      <c r="E77" s="201"/>
    </row>
    <row r="78" spans="1:7" ht="15" customHeight="1" x14ac:dyDescent="0.2">
      <c r="A78" s="171" t="s">
        <v>33</v>
      </c>
      <c r="B78" s="171"/>
      <c r="C78" s="171"/>
      <c r="D78" s="171"/>
      <c r="E78" s="171"/>
    </row>
    <row r="79" spans="1:7" ht="15" customHeight="1" x14ac:dyDescent="0.2">
      <c r="A79" s="171" t="s">
        <v>34</v>
      </c>
      <c r="B79" s="171"/>
      <c r="C79" s="171"/>
      <c r="D79" s="171"/>
      <c r="E79" s="171"/>
    </row>
    <row r="80" spans="1:7" ht="15" customHeight="1" x14ac:dyDescent="0.2">
      <c r="A80" s="202" t="s">
        <v>193</v>
      </c>
      <c r="B80" s="202"/>
      <c r="C80" s="202"/>
      <c r="D80" s="202"/>
      <c r="E80" s="202"/>
    </row>
    <row r="81" spans="1:5" ht="15" customHeight="1" x14ac:dyDescent="0.2">
      <c r="A81" s="202"/>
      <c r="B81" s="202"/>
      <c r="C81" s="202"/>
      <c r="D81" s="202"/>
      <c r="E81" s="202"/>
    </row>
    <row r="82" spans="1:5" ht="15" customHeight="1" x14ac:dyDescent="0.2">
      <c r="A82" s="174"/>
      <c r="B82" s="174"/>
      <c r="C82" s="174"/>
      <c r="D82" s="174"/>
      <c r="E82" s="174"/>
    </row>
    <row r="83" spans="1:5" ht="15" x14ac:dyDescent="0.2">
      <c r="A83" s="45"/>
      <c r="B83" s="87"/>
      <c r="C83" s="87"/>
      <c r="D83" s="88"/>
      <c r="E83" s="87"/>
    </row>
    <row r="84" spans="1:5" ht="15" customHeight="1" x14ac:dyDescent="0.2">
      <c r="A84" s="5" t="s">
        <v>27</v>
      </c>
      <c r="B84" s="44"/>
      <c r="C84" s="44"/>
      <c r="D84" s="89"/>
      <c r="E84" s="44"/>
    </row>
    <row r="85" spans="1:5" ht="15" x14ac:dyDescent="0.2">
      <c r="A85" s="5"/>
      <c r="B85" s="44"/>
      <c r="C85" s="44" t="s">
        <v>22</v>
      </c>
      <c r="D85" s="89" t="s">
        <v>22</v>
      </c>
      <c r="E85" s="44"/>
    </row>
    <row r="86" spans="1:5" ht="15" customHeight="1" x14ac:dyDescent="0.2">
      <c r="A86" s="175" t="s">
        <v>194</v>
      </c>
      <c r="B86" s="175"/>
      <c r="C86" s="173" t="s">
        <v>31</v>
      </c>
      <c r="D86" s="173"/>
      <c r="E86" s="44"/>
    </row>
    <row r="87" spans="1:5" ht="15" customHeight="1" x14ac:dyDescent="0.2">
      <c r="A87" s="173" t="s">
        <v>54</v>
      </c>
      <c r="B87" s="173"/>
      <c r="C87" s="173" t="s">
        <v>28</v>
      </c>
      <c r="D87" s="173"/>
      <c r="E87" s="44"/>
    </row>
    <row r="88" spans="1:5" ht="15" customHeight="1" x14ac:dyDescent="0.2">
      <c r="A88" s="5"/>
      <c r="B88" s="44"/>
      <c r="C88" s="44"/>
      <c r="D88" s="89"/>
      <c r="E88" s="44"/>
    </row>
    <row r="89" spans="1:5" ht="15" customHeight="1" x14ac:dyDescent="0.2">
      <c r="A89" s="175" t="s">
        <v>30</v>
      </c>
      <c r="B89" s="175"/>
      <c r="C89" s="173" t="s">
        <v>31</v>
      </c>
      <c r="D89" s="173"/>
      <c r="E89" s="44"/>
    </row>
    <row r="90" spans="1:5" ht="15" x14ac:dyDescent="0.2">
      <c r="A90" s="12" t="s">
        <v>29</v>
      </c>
      <c r="B90" s="44"/>
      <c r="C90" s="173" t="s">
        <v>28</v>
      </c>
      <c r="D90" s="173"/>
      <c r="E90" s="44"/>
    </row>
  </sheetData>
  <mergeCells count="15">
    <mergeCell ref="A1:E1"/>
    <mergeCell ref="A2:E2"/>
    <mergeCell ref="D3:E3"/>
    <mergeCell ref="A78:E78"/>
    <mergeCell ref="C90:D90"/>
    <mergeCell ref="C89:D89"/>
    <mergeCell ref="A76:E77"/>
    <mergeCell ref="A80:E81"/>
    <mergeCell ref="A82:E82"/>
    <mergeCell ref="A87:B87"/>
    <mergeCell ref="C87:D87"/>
    <mergeCell ref="A89:B89"/>
    <mergeCell ref="A79:E79"/>
    <mergeCell ref="A86:B86"/>
    <mergeCell ref="C86:D8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D7" sqref="D7"/>
    </sheetView>
  </sheetViews>
  <sheetFormatPr defaultColWidth="9.140625"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5" t="s">
        <v>259</v>
      </c>
      <c r="B1" s="185"/>
      <c r="C1" s="185"/>
      <c r="D1" s="185"/>
      <c r="E1" s="185"/>
      <c r="F1" s="185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260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6" t="s">
        <v>114</v>
      </c>
      <c r="B5" s="186"/>
      <c r="C5" s="186"/>
      <c r="D5" s="186"/>
      <c r="E5" s="186"/>
      <c r="F5" s="186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99" t="s">
        <v>115</v>
      </c>
      <c r="B6" s="99">
        <v>3</v>
      </c>
      <c r="C6" s="99" t="s">
        <v>116</v>
      </c>
      <c r="D6" s="123">
        <v>1037.7</v>
      </c>
      <c r="E6" s="99" t="s">
        <v>117</v>
      </c>
      <c r="F6" s="101">
        <v>625.6</v>
      </c>
      <c r="G6" s="51"/>
      <c r="H6" s="53"/>
      <c r="I6" s="54"/>
      <c r="J6" s="55"/>
      <c r="K6" s="103"/>
      <c r="L6" s="57"/>
      <c r="M6" s="57"/>
      <c r="N6" s="57"/>
      <c r="O6" s="57"/>
      <c r="P6" s="58"/>
      <c r="Q6" s="187"/>
      <c r="R6" s="188"/>
      <c r="S6" s="59"/>
    </row>
    <row r="7" spans="1:19" s="62" customFormat="1" ht="32.25" customHeight="1" x14ac:dyDescent="0.25">
      <c r="A7" s="99" t="s">
        <v>118</v>
      </c>
      <c r="B7" s="99">
        <v>2</v>
      </c>
      <c r="C7" s="99" t="s">
        <v>119</v>
      </c>
      <c r="D7" s="123">
        <v>0</v>
      </c>
      <c r="E7" s="99" t="s">
        <v>120</v>
      </c>
      <c r="F7" s="101">
        <v>403.6</v>
      </c>
      <c r="G7" s="51"/>
      <c r="H7" s="53"/>
      <c r="I7" s="54"/>
      <c r="J7" s="55"/>
      <c r="K7" s="103"/>
      <c r="L7" s="57"/>
      <c r="M7" s="57"/>
      <c r="N7" s="57"/>
      <c r="O7" s="57"/>
      <c r="P7" s="58"/>
      <c r="Q7" s="187"/>
      <c r="R7" s="189"/>
      <c r="S7" s="61"/>
    </row>
    <row r="8" spans="1:19" s="62" customFormat="1" ht="45" customHeight="1" x14ac:dyDescent="0.25">
      <c r="A8" s="99" t="s">
        <v>121</v>
      </c>
      <c r="B8" s="99">
        <v>18</v>
      </c>
      <c r="C8" s="99" t="s">
        <v>122</v>
      </c>
      <c r="D8" s="101">
        <v>108.8</v>
      </c>
      <c r="E8" s="99" t="s">
        <v>123</v>
      </c>
      <c r="F8" s="101">
        <v>178.1</v>
      </c>
      <c r="G8" s="51"/>
      <c r="H8" s="53"/>
      <c r="I8" s="54"/>
      <c r="J8" s="55"/>
      <c r="K8" s="103"/>
      <c r="L8" s="57"/>
      <c r="M8" s="57"/>
      <c r="N8" s="57"/>
      <c r="O8" s="57"/>
      <c r="P8" s="58"/>
      <c r="Q8" s="187"/>
      <c r="R8" s="188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03"/>
      <c r="L9" s="57"/>
      <c r="M9" s="57"/>
      <c r="N9" s="57"/>
      <c r="O9" s="57"/>
      <c r="P9" s="51"/>
      <c r="Q9" s="103"/>
      <c r="R9" s="104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02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2" t="s">
        <v>124</v>
      </c>
      <c r="B11" s="183"/>
      <c r="C11" s="183"/>
      <c r="D11" s="183"/>
      <c r="E11" s="184"/>
      <c r="F11" s="69" t="s">
        <v>125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6" customFormat="1" ht="30" customHeight="1" x14ac:dyDescent="0.25">
      <c r="A12" s="191" t="s">
        <v>126</v>
      </c>
      <c r="B12" s="192"/>
      <c r="C12" s="192"/>
      <c r="D12" s="192"/>
      <c r="E12" s="193"/>
      <c r="F12" s="94">
        <v>-18755.614999999932</v>
      </c>
      <c r="G12" s="95"/>
    </row>
    <row r="13" spans="1:19" s="96" customFormat="1" ht="30" customHeight="1" x14ac:dyDescent="0.25">
      <c r="A13" s="191" t="s">
        <v>127</v>
      </c>
      <c r="B13" s="192"/>
      <c r="C13" s="192"/>
      <c r="D13" s="192"/>
      <c r="E13" s="193"/>
      <c r="F13" s="94">
        <v>63102.260000000009</v>
      </c>
    </row>
    <row r="14" spans="1:19" s="96" customFormat="1" ht="30" customHeight="1" x14ac:dyDescent="0.25">
      <c r="A14" s="191" t="s">
        <v>128</v>
      </c>
      <c r="B14" s="192"/>
      <c r="C14" s="192"/>
      <c r="D14" s="192"/>
      <c r="E14" s="193"/>
      <c r="F14" s="97">
        <f>SUM(F15:F17)</f>
        <v>200565.08000000002</v>
      </c>
    </row>
    <row r="15" spans="1:19" s="68" customFormat="1" ht="28.5" customHeight="1" x14ac:dyDescent="0.25">
      <c r="A15" s="194" t="s">
        <v>129</v>
      </c>
      <c r="B15" s="195"/>
      <c r="C15" s="195"/>
      <c r="D15" s="195"/>
      <c r="E15" s="196"/>
      <c r="F15" s="90">
        <f>200+170722.32+29642.76</f>
        <v>200565.08000000002</v>
      </c>
    </row>
    <row r="16" spans="1:19" s="68" customFormat="1" ht="24.75" hidden="1" customHeight="1" x14ac:dyDescent="0.25">
      <c r="A16" s="194" t="s">
        <v>130</v>
      </c>
      <c r="B16" s="195"/>
      <c r="C16" s="195"/>
      <c r="D16" s="195"/>
      <c r="E16" s="196"/>
      <c r="F16" s="90"/>
    </row>
    <row r="17" spans="1:19" s="68" customFormat="1" ht="30" hidden="1" customHeight="1" x14ac:dyDescent="0.25">
      <c r="A17" s="194" t="s">
        <v>131</v>
      </c>
      <c r="B17" s="195"/>
      <c r="C17" s="195"/>
      <c r="D17" s="195"/>
      <c r="E17" s="196"/>
      <c r="F17" s="90"/>
    </row>
    <row r="18" spans="1:19" s="96" customFormat="1" ht="30" customHeight="1" x14ac:dyDescent="0.25">
      <c r="A18" s="191" t="s">
        <v>132</v>
      </c>
      <c r="B18" s="192"/>
      <c r="C18" s="192"/>
      <c r="D18" s="192"/>
      <c r="E18" s="193"/>
      <c r="F18" s="97">
        <f>SUM(F19:F21)</f>
        <v>189706.23</v>
      </c>
    </row>
    <row r="19" spans="1:19" s="68" customFormat="1" ht="27.75" customHeight="1" x14ac:dyDescent="0.25">
      <c r="A19" s="194" t="s">
        <v>129</v>
      </c>
      <c r="B19" s="195"/>
      <c r="C19" s="195"/>
      <c r="D19" s="195"/>
      <c r="E19" s="196"/>
      <c r="F19" s="90">
        <f>200+189506.23</f>
        <v>189706.23</v>
      </c>
    </row>
    <row r="20" spans="1:19" s="68" customFormat="1" ht="30" hidden="1" customHeight="1" x14ac:dyDescent="0.25">
      <c r="A20" s="194" t="s">
        <v>130</v>
      </c>
      <c r="B20" s="195"/>
      <c r="C20" s="195"/>
      <c r="D20" s="195"/>
      <c r="E20" s="196"/>
      <c r="F20" s="90"/>
    </row>
    <row r="21" spans="1:19" s="71" customFormat="1" ht="30" hidden="1" customHeight="1" x14ac:dyDescent="0.2">
      <c r="A21" s="194" t="s">
        <v>131</v>
      </c>
      <c r="B21" s="195"/>
      <c r="C21" s="195"/>
      <c r="D21" s="195"/>
      <c r="E21" s="196"/>
      <c r="F21" s="90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98" customFormat="1" ht="30" customHeight="1" x14ac:dyDescent="0.25">
      <c r="A22" s="191" t="s">
        <v>133</v>
      </c>
      <c r="B22" s="192"/>
      <c r="C22" s="192"/>
      <c r="D22" s="192"/>
      <c r="E22" s="193"/>
      <c r="F22" s="97">
        <f>F12+F18</f>
        <v>170950.61500000008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</row>
    <row r="23" spans="1:19" s="98" customFormat="1" ht="30" customHeight="1" x14ac:dyDescent="0.25">
      <c r="A23" s="191" t="s">
        <v>134</v>
      </c>
      <c r="B23" s="192"/>
      <c r="C23" s="192"/>
      <c r="D23" s="192"/>
      <c r="E23" s="193"/>
      <c r="F23" s="97">
        <f>Лист3!E83</f>
        <v>181224.41699999996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91" t="s">
        <v>135</v>
      </c>
      <c r="B24" s="192"/>
      <c r="C24" s="192"/>
      <c r="D24" s="192"/>
      <c r="E24" s="193"/>
      <c r="F24" s="97">
        <f>F22-F23</f>
        <v>-10273.80199999988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91" t="s">
        <v>136</v>
      </c>
      <c r="B25" s="192"/>
      <c r="C25" s="192"/>
      <c r="D25" s="192"/>
      <c r="E25" s="193"/>
      <c r="F25" s="94">
        <f>F13+F14-F18</f>
        <v>73961.110000000015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90" t="s">
        <v>137</v>
      </c>
      <c r="B27" s="190"/>
      <c r="C27" s="190"/>
      <c r="D27" s="190"/>
    </row>
    <row r="28" spans="1:19" s="46" customFormat="1" ht="21.75" customHeight="1" x14ac:dyDescent="0.25">
      <c r="A28" s="200" t="s">
        <v>138</v>
      </c>
      <c r="B28" s="200"/>
      <c r="C28" s="200"/>
      <c r="D28" s="200"/>
    </row>
    <row r="29" spans="1:19" s="46" customFormat="1" ht="22.5" customHeight="1" x14ac:dyDescent="0.25">
      <c r="A29" s="190" t="s">
        <v>47</v>
      </c>
      <c r="B29" s="190"/>
      <c r="C29" s="190"/>
      <c r="D29" s="190"/>
    </row>
    <row r="30" spans="1:19" s="46" customFormat="1" ht="22.5" customHeight="1" x14ac:dyDescent="0.25">
      <c r="A30" s="190" t="s">
        <v>48</v>
      </c>
      <c r="B30" s="190"/>
      <c r="C30" s="190"/>
      <c r="D30" s="47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8"/>
  <sheetViews>
    <sheetView view="pageBreakPreview" topLeftCell="A57" zoomScale="60" zoomScaleNormal="100" workbookViewId="0">
      <selection activeCell="A80" sqref="A80:XFD82"/>
    </sheetView>
  </sheetViews>
  <sheetFormatPr defaultRowHeight="15" x14ac:dyDescent="0.25"/>
  <cols>
    <col min="1" max="1" width="53.42578125" style="105" customWidth="1"/>
    <col min="2" max="2" width="13.85546875" style="114" customWidth="1"/>
    <col min="3" max="3" width="12.28515625" style="112" customWidth="1"/>
    <col min="4" max="4" width="17.5703125" style="107" customWidth="1"/>
    <col min="5" max="5" width="14.7109375" style="107" customWidth="1"/>
    <col min="6" max="255" width="8.140625" style="105" customWidth="1"/>
    <col min="256" max="256" width="8.7109375" style="106" customWidth="1"/>
    <col min="257" max="257" width="31.5703125" style="106" customWidth="1"/>
    <col min="258" max="258" width="13.85546875" style="106" customWidth="1"/>
    <col min="259" max="259" width="19.140625" style="106" customWidth="1"/>
    <col min="260" max="260" width="17.5703125" style="106" customWidth="1"/>
    <col min="261" max="261" width="14.7109375" style="106" customWidth="1"/>
    <col min="262" max="511" width="8.140625" style="106" customWidth="1"/>
    <col min="512" max="512" width="8.7109375" style="106" customWidth="1"/>
    <col min="513" max="513" width="31.5703125" style="106" customWidth="1"/>
    <col min="514" max="514" width="13.85546875" style="106" customWidth="1"/>
    <col min="515" max="515" width="19.140625" style="106" customWidth="1"/>
    <col min="516" max="516" width="17.5703125" style="106" customWidth="1"/>
    <col min="517" max="517" width="14.7109375" style="106" customWidth="1"/>
    <col min="518" max="767" width="8.140625" style="106" customWidth="1"/>
    <col min="768" max="768" width="8.7109375" style="106" customWidth="1"/>
    <col min="769" max="769" width="31.5703125" style="106" customWidth="1"/>
    <col min="770" max="770" width="13.85546875" style="106" customWidth="1"/>
    <col min="771" max="771" width="19.140625" style="106" customWidth="1"/>
    <col min="772" max="772" width="17.5703125" style="106" customWidth="1"/>
    <col min="773" max="773" width="14.7109375" style="106" customWidth="1"/>
    <col min="774" max="1023" width="8.140625" style="106" customWidth="1"/>
    <col min="1024" max="1024" width="8.7109375" style="106" customWidth="1"/>
    <col min="1025" max="1025" width="31.5703125" style="106" customWidth="1"/>
    <col min="1026" max="1026" width="13.85546875" style="106" customWidth="1"/>
    <col min="1027" max="1027" width="19.140625" style="106" customWidth="1"/>
    <col min="1028" max="1028" width="17.5703125" style="106" customWidth="1"/>
    <col min="1029" max="1029" width="14.7109375" style="106" customWidth="1"/>
    <col min="1030" max="1279" width="8.140625" style="106" customWidth="1"/>
    <col min="1280" max="1280" width="8.7109375" style="106" customWidth="1"/>
    <col min="1281" max="1281" width="31.5703125" style="106" customWidth="1"/>
    <col min="1282" max="1282" width="13.85546875" style="106" customWidth="1"/>
    <col min="1283" max="1283" width="19.140625" style="106" customWidth="1"/>
    <col min="1284" max="1284" width="17.5703125" style="106" customWidth="1"/>
    <col min="1285" max="1285" width="14.7109375" style="106" customWidth="1"/>
    <col min="1286" max="1535" width="8.140625" style="106" customWidth="1"/>
    <col min="1536" max="1536" width="8.7109375" style="106" customWidth="1"/>
    <col min="1537" max="1537" width="31.5703125" style="106" customWidth="1"/>
    <col min="1538" max="1538" width="13.85546875" style="106" customWidth="1"/>
    <col min="1539" max="1539" width="19.140625" style="106" customWidth="1"/>
    <col min="1540" max="1540" width="17.5703125" style="106" customWidth="1"/>
    <col min="1541" max="1541" width="14.7109375" style="106" customWidth="1"/>
    <col min="1542" max="1791" width="8.140625" style="106" customWidth="1"/>
    <col min="1792" max="1792" width="8.7109375" style="106" customWidth="1"/>
    <col min="1793" max="1793" width="31.5703125" style="106" customWidth="1"/>
    <col min="1794" max="1794" width="13.85546875" style="106" customWidth="1"/>
    <col min="1795" max="1795" width="19.140625" style="106" customWidth="1"/>
    <col min="1796" max="1796" width="17.5703125" style="106" customWidth="1"/>
    <col min="1797" max="1797" width="14.7109375" style="106" customWidth="1"/>
    <col min="1798" max="2047" width="8.140625" style="106" customWidth="1"/>
    <col min="2048" max="2048" width="8.7109375" style="106" customWidth="1"/>
    <col min="2049" max="2049" width="31.5703125" style="106" customWidth="1"/>
    <col min="2050" max="2050" width="13.85546875" style="106" customWidth="1"/>
    <col min="2051" max="2051" width="19.140625" style="106" customWidth="1"/>
    <col min="2052" max="2052" width="17.5703125" style="106" customWidth="1"/>
    <col min="2053" max="2053" width="14.7109375" style="106" customWidth="1"/>
    <col min="2054" max="2303" width="8.140625" style="106" customWidth="1"/>
    <col min="2304" max="2304" width="8.7109375" style="106" customWidth="1"/>
    <col min="2305" max="2305" width="31.5703125" style="106" customWidth="1"/>
    <col min="2306" max="2306" width="13.85546875" style="106" customWidth="1"/>
    <col min="2307" max="2307" width="19.140625" style="106" customWidth="1"/>
    <col min="2308" max="2308" width="17.5703125" style="106" customWidth="1"/>
    <col min="2309" max="2309" width="14.7109375" style="106" customWidth="1"/>
    <col min="2310" max="2559" width="8.140625" style="106" customWidth="1"/>
    <col min="2560" max="2560" width="8.7109375" style="106" customWidth="1"/>
    <col min="2561" max="2561" width="31.5703125" style="106" customWidth="1"/>
    <col min="2562" max="2562" width="13.85546875" style="106" customWidth="1"/>
    <col min="2563" max="2563" width="19.140625" style="106" customWidth="1"/>
    <col min="2564" max="2564" width="17.5703125" style="106" customWidth="1"/>
    <col min="2565" max="2565" width="14.7109375" style="106" customWidth="1"/>
    <col min="2566" max="2815" width="8.140625" style="106" customWidth="1"/>
    <col min="2816" max="2816" width="8.7109375" style="106" customWidth="1"/>
    <col min="2817" max="2817" width="31.5703125" style="106" customWidth="1"/>
    <col min="2818" max="2818" width="13.85546875" style="106" customWidth="1"/>
    <col min="2819" max="2819" width="19.140625" style="106" customWidth="1"/>
    <col min="2820" max="2820" width="17.5703125" style="106" customWidth="1"/>
    <col min="2821" max="2821" width="14.7109375" style="106" customWidth="1"/>
    <col min="2822" max="3071" width="8.140625" style="106" customWidth="1"/>
    <col min="3072" max="3072" width="8.7109375" style="106" customWidth="1"/>
    <col min="3073" max="3073" width="31.5703125" style="106" customWidth="1"/>
    <col min="3074" max="3074" width="13.85546875" style="106" customWidth="1"/>
    <col min="3075" max="3075" width="19.140625" style="106" customWidth="1"/>
    <col min="3076" max="3076" width="17.5703125" style="106" customWidth="1"/>
    <col min="3077" max="3077" width="14.7109375" style="106" customWidth="1"/>
    <col min="3078" max="3327" width="8.140625" style="106" customWidth="1"/>
    <col min="3328" max="3328" width="8.7109375" style="106" customWidth="1"/>
    <col min="3329" max="3329" width="31.5703125" style="106" customWidth="1"/>
    <col min="3330" max="3330" width="13.85546875" style="106" customWidth="1"/>
    <col min="3331" max="3331" width="19.140625" style="106" customWidth="1"/>
    <col min="3332" max="3332" width="17.5703125" style="106" customWidth="1"/>
    <col min="3333" max="3333" width="14.7109375" style="106" customWidth="1"/>
    <col min="3334" max="3583" width="8.140625" style="106" customWidth="1"/>
    <col min="3584" max="3584" width="8.7109375" style="106" customWidth="1"/>
    <col min="3585" max="3585" width="31.5703125" style="106" customWidth="1"/>
    <col min="3586" max="3586" width="13.85546875" style="106" customWidth="1"/>
    <col min="3587" max="3587" width="19.140625" style="106" customWidth="1"/>
    <col min="3588" max="3588" width="17.5703125" style="106" customWidth="1"/>
    <col min="3589" max="3589" width="14.7109375" style="106" customWidth="1"/>
    <col min="3590" max="3839" width="8.140625" style="106" customWidth="1"/>
    <col min="3840" max="3840" width="8.7109375" style="106" customWidth="1"/>
    <col min="3841" max="3841" width="31.5703125" style="106" customWidth="1"/>
    <col min="3842" max="3842" width="13.85546875" style="106" customWidth="1"/>
    <col min="3843" max="3843" width="19.140625" style="106" customWidth="1"/>
    <col min="3844" max="3844" width="17.5703125" style="106" customWidth="1"/>
    <col min="3845" max="3845" width="14.7109375" style="106" customWidth="1"/>
    <col min="3846" max="4095" width="8.140625" style="106" customWidth="1"/>
    <col min="4096" max="4096" width="8.7109375" style="106" customWidth="1"/>
    <col min="4097" max="4097" width="31.5703125" style="106" customWidth="1"/>
    <col min="4098" max="4098" width="13.85546875" style="106" customWidth="1"/>
    <col min="4099" max="4099" width="19.140625" style="106" customWidth="1"/>
    <col min="4100" max="4100" width="17.5703125" style="106" customWidth="1"/>
    <col min="4101" max="4101" width="14.7109375" style="106" customWidth="1"/>
    <col min="4102" max="4351" width="8.140625" style="106" customWidth="1"/>
    <col min="4352" max="4352" width="8.7109375" style="106" customWidth="1"/>
    <col min="4353" max="4353" width="31.5703125" style="106" customWidth="1"/>
    <col min="4354" max="4354" width="13.85546875" style="106" customWidth="1"/>
    <col min="4355" max="4355" width="19.140625" style="106" customWidth="1"/>
    <col min="4356" max="4356" width="17.5703125" style="106" customWidth="1"/>
    <col min="4357" max="4357" width="14.7109375" style="106" customWidth="1"/>
    <col min="4358" max="4607" width="8.140625" style="106" customWidth="1"/>
    <col min="4608" max="4608" width="8.7109375" style="106" customWidth="1"/>
    <col min="4609" max="4609" width="31.5703125" style="106" customWidth="1"/>
    <col min="4610" max="4610" width="13.85546875" style="106" customWidth="1"/>
    <col min="4611" max="4611" width="19.140625" style="106" customWidth="1"/>
    <col min="4612" max="4612" width="17.5703125" style="106" customWidth="1"/>
    <col min="4613" max="4613" width="14.7109375" style="106" customWidth="1"/>
    <col min="4614" max="4863" width="8.140625" style="106" customWidth="1"/>
    <col min="4864" max="4864" width="8.7109375" style="106" customWidth="1"/>
    <col min="4865" max="4865" width="31.5703125" style="106" customWidth="1"/>
    <col min="4866" max="4866" width="13.85546875" style="106" customWidth="1"/>
    <col min="4867" max="4867" width="19.140625" style="106" customWidth="1"/>
    <col min="4868" max="4868" width="17.5703125" style="106" customWidth="1"/>
    <col min="4869" max="4869" width="14.7109375" style="106" customWidth="1"/>
    <col min="4870" max="5119" width="8.140625" style="106" customWidth="1"/>
    <col min="5120" max="5120" width="8.7109375" style="106" customWidth="1"/>
    <col min="5121" max="5121" width="31.5703125" style="106" customWidth="1"/>
    <col min="5122" max="5122" width="13.85546875" style="106" customWidth="1"/>
    <col min="5123" max="5123" width="19.140625" style="106" customWidth="1"/>
    <col min="5124" max="5124" width="17.5703125" style="106" customWidth="1"/>
    <col min="5125" max="5125" width="14.7109375" style="106" customWidth="1"/>
    <col min="5126" max="5375" width="8.140625" style="106" customWidth="1"/>
    <col min="5376" max="5376" width="8.7109375" style="106" customWidth="1"/>
    <col min="5377" max="5377" width="31.5703125" style="106" customWidth="1"/>
    <col min="5378" max="5378" width="13.85546875" style="106" customWidth="1"/>
    <col min="5379" max="5379" width="19.140625" style="106" customWidth="1"/>
    <col min="5380" max="5380" width="17.5703125" style="106" customWidth="1"/>
    <col min="5381" max="5381" width="14.7109375" style="106" customWidth="1"/>
    <col min="5382" max="5631" width="8.140625" style="106" customWidth="1"/>
    <col min="5632" max="5632" width="8.7109375" style="106" customWidth="1"/>
    <col min="5633" max="5633" width="31.5703125" style="106" customWidth="1"/>
    <col min="5634" max="5634" width="13.85546875" style="106" customWidth="1"/>
    <col min="5635" max="5635" width="19.140625" style="106" customWidth="1"/>
    <col min="5636" max="5636" width="17.5703125" style="106" customWidth="1"/>
    <col min="5637" max="5637" width="14.7109375" style="106" customWidth="1"/>
    <col min="5638" max="5887" width="8.140625" style="106" customWidth="1"/>
    <col min="5888" max="5888" width="8.7109375" style="106" customWidth="1"/>
    <col min="5889" max="5889" width="31.5703125" style="106" customWidth="1"/>
    <col min="5890" max="5890" width="13.85546875" style="106" customWidth="1"/>
    <col min="5891" max="5891" width="19.140625" style="106" customWidth="1"/>
    <col min="5892" max="5892" width="17.5703125" style="106" customWidth="1"/>
    <col min="5893" max="5893" width="14.7109375" style="106" customWidth="1"/>
    <col min="5894" max="6143" width="8.140625" style="106" customWidth="1"/>
    <col min="6144" max="6144" width="8.7109375" style="106" customWidth="1"/>
    <col min="6145" max="6145" width="31.5703125" style="106" customWidth="1"/>
    <col min="6146" max="6146" width="13.85546875" style="106" customWidth="1"/>
    <col min="6147" max="6147" width="19.140625" style="106" customWidth="1"/>
    <col min="6148" max="6148" width="17.5703125" style="106" customWidth="1"/>
    <col min="6149" max="6149" width="14.7109375" style="106" customWidth="1"/>
    <col min="6150" max="6399" width="8.140625" style="106" customWidth="1"/>
    <col min="6400" max="6400" width="8.7109375" style="106" customWidth="1"/>
    <col min="6401" max="6401" width="31.5703125" style="106" customWidth="1"/>
    <col min="6402" max="6402" width="13.85546875" style="106" customWidth="1"/>
    <col min="6403" max="6403" width="19.140625" style="106" customWidth="1"/>
    <col min="6404" max="6404" width="17.5703125" style="106" customWidth="1"/>
    <col min="6405" max="6405" width="14.7109375" style="106" customWidth="1"/>
    <col min="6406" max="6655" width="8.140625" style="106" customWidth="1"/>
    <col min="6656" max="6656" width="8.7109375" style="106" customWidth="1"/>
    <col min="6657" max="6657" width="31.5703125" style="106" customWidth="1"/>
    <col min="6658" max="6658" width="13.85546875" style="106" customWidth="1"/>
    <col min="6659" max="6659" width="19.140625" style="106" customWidth="1"/>
    <col min="6660" max="6660" width="17.5703125" style="106" customWidth="1"/>
    <col min="6661" max="6661" width="14.7109375" style="106" customWidth="1"/>
    <col min="6662" max="6911" width="8.140625" style="106" customWidth="1"/>
    <col min="6912" max="6912" width="8.7109375" style="106" customWidth="1"/>
    <col min="6913" max="6913" width="31.5703125" style="106" customWidth="1"/>
    <col min="6914" max="6914" width="13.85546875" style="106" customWidth="1"/>
    <col min="6915" max="6915" width="19.140625" style="106" customWidth="1"/>
    <col min="6916" max="6916" width="17.5703125" style="106" customWidth="1"/>
    <col min="6917" max="6917" width="14.7109375" style="106" customWidth="1"/>
    <col min="6918" max="7167" width="8.140625" style="106" customWidth="1"/>
    <col min="7168" max="7168" width="8.7109375" style="106" customWidth="1"/>
    <col min="7169" max="7169" width="31.5703125" style="106" customWidth="1"/>
    <col min="7170" max="7170" width="13.85546875" style="106" customWidth="1"/>
    <col min="7171" max="7171" width="19.140625" style="106" customWidth="1"/>
    <col min="7172" max="7172" width="17.5703125" style="106" customWidth="1"/>
    <col min="7173" max="7173" width="14.7109375" style="106" customWidth="1"/>
    <col min="7174" max="7423" width="8.140625" style="106" customWidth="1"/>
    <col min="7424" max="7424" width="8.7109375" style="106" customWidth="1"/>
    <col min="7425" max="7425" width="31.5703125" style="106" customWidth="1"/>
    <col min="7426" max="7426" width="13.85546875" style="106" customWidth="1"/>
    <col min="7427" max="7427" width="19.140625" style="106" customWidth="1"/>
    <col min="7428" max="7428" width="17.5703125" style="106" customWidth="1"/>
    <col min="7429" max="7429" width="14.7109375" style="106" customWidth="1"/>
    <col min="7430" max="7679" width="8.140625" style="106" customWidth="1"/>
    <col min="7680" max="7680" width="8.7109375" style="106" customWidth="1"/>
    <col min="7681" max="7681" width="31.5703125" style="106" customWidth="1"/>
    <col min="7682" max="7682" width="13.85546875" style="106" customWidth="1"/>
    <col min="7683" max="7683" width="19.140625" style="106" customWidth="1"/>
    <col min="7684" max="7684" width="17.5703125" style="106" customWidth="1"/>
    <col min="7685" max="7685" width="14.7109375" style="106" customWidth="1"/>
    <col min="7686" max="7935" width="8.140625" style="106" customWidth="1"/>
    <col min="7936" max="7936" width="8.7109375" style="106" customWidth="1"/>
    <col min="7937" max="7937" width="31.5703125" style="106" customWidth="1"/>
    <col min="7938" max="7938" width="13.85546875" style="106" customWidth="1"/>
    <col min="7939" max="7939" width="19.140625" style="106" customWidth="1"/>
    <col min="7940" max="7940" width="17.5703125" style="106" customWidth="1"/>
    <col min="7941" max="7941" width="14.7109375" style="106" customWidth="1"/>
    <col min="7942" max="8191" width="8.140625" style="106" customWidth="1"/>
    <col min="8192" max="8192" width="8.7109375" style="106" customWidth="1"/>
    <col min="8193" max="8193" width="31.5703125" style="106" customWidth="1"/>
    <col min="8194" max="8194" width="13.85546875" style="106" customWidth="1"/>
    <col min="8195" max="8195" width="19.140625" style="106" customWidth="1"/>
    <col min="8196" max="8196" width="17.5703125" style="106" customWidth="1"/>
    <col min="8197" max="8197" width="14.7109375" style="106" customWidth="1"/>
    <col min="8198" max="8447" width="8.140625" style="106" customWidth="1"/>
    <col min="8448" max="8448" width="8.7109375" style="106" customWidth="1"/>
    <col min="8449" max="8449" width="31.5703125" style="106" customWidth="1"/>
    <col min="8450" max="8450" width="13.85546875" style="106" customWidth="1"/>
    <col min="8451" max="8451" width="19.140625" style="106" customWidth="1"/>
    <col min="8452" max="8452" width="17.5703125" style="106" customWidth="1"/>
    <col min="8453" max="8453" width="14.7109375" style="106" customWidth="1"/>
    <col min="8454" max="8703" width="8.140625" style="106" customWidth="1"/>
    <col min="8704" max="8704" width="8.7109375" style="106" customWidth="1"/>
    <col min="8705" max="8705" width="31.5703125" style="106" customWidth="1"/>
    <col min="8706" max="8706" width="13.85546875" style="106" customWidth="1"/>
    <col min="8707" max="8707" width="19.140625" style="106" customWidth="1"/>
    <col min="8708" max="8708" width="17.5703125" style="106" customWidth="1"/>
    <col min="8709" max="8709" width="14.7109375" style="106" customWidth="1"/>
    <col min="8710" max="8959" width="8.140625" style="106" customWidth="1"/>
    <col min="8960" max="8960" width="8.7109375" style="106" customWidth="1"/>
    <col min="8961" max="8961" width="31.5703125" style="106" customWidth="1"/>
    <col min="8962" max="8962" width="13.85546875" style="106" customWidth="1"/>
    <col min="8963" max="8963" width="19.140625" style="106" customWidth="1"/>
    <col min="8964" max="8964" width="17.5703125" style="106" customWidth="1"/>
    <col min="8965" max="8965" width="14.7109375" style="106" customWidth="1"/>
    <col min="8966" max="9215" width="8.140625" style="106" customWidth="1"/>
    <col min="9216" max="9216" width="8.7109375" style="106" customWidth="1"/>
    <col min="9217" max="9217" width="31.5703125" style="106" customWidth="1"/>
    <col min="9218" max="9218" width="13.85546875" style="106" customWidth="1"/>
    <col min="9219" max="9219" width="19.140625" style="106" customWidth="1"/>
    <col min="9220" max="9220" width="17.5703125" style="106" customWidth="1"/>
    <col min="9221" max="9221" width="14.7109375" style="106" customWidth="1"/>
    <col min="9222" max="9471" width="8.140625" style="106" customWidth="1"/>
    <col min="9472" max="9472" width="8.7109375" style="106" customWidth="1"/>
    <col min="9473" max="9473" width="31.5703125" style="106" customWidth="1"/>
    <col min="9474" max="9474" width="13.85546875" style="106" customWidth="1"/>
    <col min="9475" max="9475" width="19.140625" style="106" customWidth="1"/>
    <col min="9476" max="9476" width="17.5703125" style="106" customWidth="1"/>
    <col min="9477" max="9477" width="14.7109375" style="106" customWidth="1"/>
    <col min="9478" max="9727" width="8.140625" style="106" customWidth="1"/>
    <col min="9728" max="9728" width="8.7109375" style="106" customWidth="1"/>
    <col min="9729" max="9729" width="31.5703125" style="106" customWidth="1"/>
    <col min="9730" max="9730" width="13.85546875" style="106" customWidth="1"/>
    <col min="9731" max="9731" width="19.140625" style="106" customWidth="1"/>
    <col min="9732" max="9732" width="17.5703125" style="106" customWidth="1"/>
    <col min="9733" max="9733" width="14.7109375" style="106" customWidth="1"/>
    <col min="9734" max="9983" width="8.140625" style="106" customWidth="1"/>
    <col min="9984" max="9984" width="8.7109375" style="106" customWidth="1"/>
    <col min="9985" max="9985" width="31.5703125" style="106" customWidth="1"/>
    <col min="9986" max="9986" width="13.85546875" style="106" customWidth="1"/>
    <col min="9987" max="9987" width="19.140625" style="106" customWidth="1"/>
    <col min="9988" max="9988" width="17.5703125" style="106" customWidth="1"/>
    <col min="9989" max="9989" width="14.7109375" style="106" customWidth="1"/>
    <col min="9990" max="10239" width="8.140625" style="106" customWidth="1"/>
    <col min="10240" max="10240" width="8.7109375" style="106" customWidth="1"/>
    <col min="10241" max="10241" width="31.5703125" style="106" customWidth="1"/>
    <col min="10242" max="10242" width="13.85546875" style="106" customWidth="1"/>
    <col min="10243" max="10243" width="19.140625" style="106" customWidth="1"/>
    <col min="10244" max="10244" width="17.5703125" style="106" customWidth="1"/>
    <col min="10245" max="10245" width="14.7109375" style="106" customWidth="1"/>
    <col min="10246" max="10495" width="8.140625" style="106" customWidth="1"/>
    <col min="10496" max="10496" width="8.7109375" style="106" customWidth="1"/>
    <col min="10497" max="10497" width="31.5703125" style="106" customWidth="1"/>
    <col min="10498" max="10498" width="13.85546875" style="106" customWidth="1"/>
    <col min="10499" max="10499" width="19.140625" style="106" customWidth="1"/>
    <col min="10500" max="10500" width="17.5703125" style="106" customWidth="1"/>
    <col min="10501" max="10501" width="14.7109375" style="106" customWidth="1"/>
    <col min="10502" max="10751" width="8.140625" style="106" customWidth="1"/>
    <col min="10752" max="10752" width="8.7109375" style="106" customWidth="1"/>
    <col min="10753" max="10753" width="31.5703125" style="106" customWidth="1"/>
    <col min="10754" max="10754" width="13.85546875" style="106" customWidth="1"/>
    <col min="10755" max="10755" width="19.140625" style="106" customWidth="1"/>
    <col min="10756" max="10756" width="17.5703125" style="106" customWidth="1"/>
    <col min="10757" max="10757" width="14.7109375" style="106" customWidth="1"/>
    <col min="10758" max="11007" width="8.140625" style="106" customWidth="1"/>
    <col min="11008" max="11008" width="8.7109375" style="106" customWidth="1"/>
    <col min="11009" max="11009" width="31.5703125" style="106" customWidth="1"/>
    <col min="11010" max="11010" width="13.85546875" style="106" customWidth="1"/>
    <col min="11011" max="11011" width="19.140625" style="106" customWidth="1"/>
    <col min="11012" max="11012" width="17.5703125" style="106" customWidth="1"/>
    <col min="11013" max="11013" width="14.7109375" style="106" customWidth="1"/>
    <col min="11014" max="11263" width="8.140625" style="106" customWidth="1"/>
    <col min="11264" max="11264" width="8.7109375" style="106" customWidth="1"/>
    <col min="11265" max="11265" width="31.5703125" style="106" customWidth="1"/>
    <col min="11266" max="11266" width="13.85546875" style="106" customWidth="1"/>
    <col min="11267" max="11267" width="19.140625" style="106" customWidth="1"/>
    <col min="11268" max="11268" width="17.5703125" style="106" customWidth="1"/>
    <col min="11269" max="11269" width="14.7109375" style="106" customWidth="1"/>
    <col min="11270" max="11519" width="8.140625" style="106" customWidth="1"/>
    <col min="11520" max="11520" width="8.7109375" style="106" customWidth="1"/>
    <col min="11521" max="11521" width="31.5703125" style="106" customWidth="1"/>
    <col min="11522" max="11522" width="13.85546875" style="106" customWidth="1"/>
    <col min="11523" max="11523" width="19.140625" style="106" customWidth="1"/>
    <col min="11524" max="11524" width="17.5703125" style="106" customWidth="1"/>
    <col min="11525" max="11525" width="14.7109375" style="106" customWidth="1"/>
    <col min="11526" max="11775" width="8.140625" style="106" customWidth="1"/>
    <col min="11776" max="11776" width="8.7109375" style="106" customWidth="1"/>
    <col min="11777" max="11777" width="31.5703125" style="106" customWidth="1"/>
    <col min="11778" max="11778" width="13.85546875" style="106" customWidth="1"/>
    <col min="11779" max="11779" width="19.140625" style="106" customWidth="1"/>
    <col min="11780" max="11780" width="17.5703125" style="106" customWidth="1"/>
    <col min="11781" max="11781" width="14.7109375" style="106" customWidth="1"/>
    <col min="11782" max="12031" width="8.140625" style="106" customWidth="1"/>
    <col min="12032" max="12032" width="8.7109375" style="106" customWidth="1"/>
    <col min="12033" max="12033" width="31.5703125" style="106" customWidth="1"/>
    <col min="12034" max="12034" width="13.85546875" style="106" customWidth="1"/>
    <col min="12035" max="12035" width="19.140625" style="106" customWidth="1"/>
    <col min="12036" max="12036" width="17.5703125" style="106" customWidth="1"/>
    <col min="12037" max="12037" width="14.7109375" style="106" customWidth="1"/>
    <col min="12038" max="12287" width="8.140625" style="106" customWidth="1"/>
    <col min="12288" max="12288" width="8.7109375" style="106" customWidth="1"/>
    <col min="12289" max="12289" width="31.5703125" style="106" customWidth="1"/>
    <col min="12290" max="12290" width="13.85546875" style="106" customWidth="1"/>
    <col min="12291" max="12291" width="19.140625" style="106" customWidth="1"/>
    <col min="12292" max="12292" width="17.5703125" style="106" customWidth="1"/>
    <col min="12293" max="12293" width="14.7109375" style="106" customWidth="1"/>
    <col min="12294" max="12543" width="8.140625" style="106" customWidth="1"/>
    <col min="12544" max="12544" width="8.7109375" style="106" customWidth="1"/>
    <col min="12545" max="12545" width="31.5703125" style="106" customWidth="1"/>
    <col min="12546" max="12546" width="13.85546875" style="106" customWidth="1"/>
    <col min="12547" max="12547" width="19.140625" style="106" customWidth="1"/>
    <col min="12548" max="12548" width="17.5703125" style="106" customWidth="1"/>
    <col min="12549" max="12549" width="14.7109375" style="106" customWidth="1"/>
    <col min="12550" max="12799" width="8.140625" style="106" customWidth="1"/>
    <col min="12800" max="12800" width="8.7109375" style="106" customWidth="1"/>
    <col min="12801" max="12801" width="31.5703125" style="106" customWidth="1"/>
    <col min="12802" max="12802" width="13.85546875" style="106" customWidth="1"/>
    <col min="12803" max="12803" width="19.140625" style="106" customWidth="1"/>
    <col min="12804" max="12804" width="17.5703125" style="106" customWidth="1"/>
    <col min="12805" max="12805" width="14.7109375" style="106" customWidth="1"/>
    <col min="12806" max="13055" width="8.140625" style="106" customWidth="1"/>
    <col min="13056" max="13056" width="8.7109375" style="106" customWidth="1"/>
    <col min="13057" max="13057" width="31.5703125" style="106" customWidth="1"/>
    <col min="13058" max="13058" width="13.85546875" style="106" customWidth="1"/>
    <col min="13059" max="13059" width="19.140625" style="106" customWidth="1"/>
    <col min="13060" max="13060" width="17.5703125" style="106" customWidth="1"/>
    <col min="13061" max="13061" width="14.7109375" style="106" customWidth="1"/>
    <col min="13062" max="13311" width="8.140625" style="106" customWidth="1"/>
    <col min="13312" max="13312" width="8.7109375" style="106" customWidth="1"/>
    <col min="13313" max="13313" width="31.5703125" style="106" customWidth="1"/>
    <col min="13314" max="13314" width="13.85546875" style="106" customWidth="1"/>
    <col min="13315" max="13315" width="19.140625" style="106" customWidth="1"/>
    <col min="13316" max="13316" width="17.5703125" style="106" customWidth="1"/>
    <col min="13317" max="13317" width="14.7109375" style="106" customWidth="1"/>
    <col min="13318" max="13567" width="8.140625" style="106" customWidth="1"/>
    <col min="13568" max="13568" width="8.7109375" style="106" customWidth="1"/>
    <col min="13569" max="13569" width="31.5703125" style="106" customWidth="1"/>
    <col min="13570" max="13570" width="13.85546875" style="106" customWidth="1"/>
    <col min="13571" max="13571" width="19.140625" style="106" customWidth="1"/>
    <col min="13572" max="13572" width="17.5703125" style="106" customWidth="1"/>
    <col min="13573" max="13573" width="14.7109375" style="106" customWidth="1"/>
    <col min="13574" max="13823" width="8.140625" style="106" customWidth="1"/>
    <col min="13824" max="13824" width="8.7109375" style="106" customWidth="1"/>
    <col min="13825" max="13825" width="31.5703125" style="106" customWidth="1"/>
    <col min="13826" max="13826" width="13.85546875" style="106" customWidth="1"/>
    <col min="13827" max="13827" width="19.140625" style="106" customWidth="1"/>
    <col min="13828" max="13828" width="17.5703125" style="106" customWidth="1"/>
    <col min="13829" max="13829" width="14.7109375" style="106" customWidth="1"/>
    <col min="13830" max="14079" width="8.140625" style="106" customWidth="1"/>
    <col min="14080" max="14080" width="8.7109375" style="106" customWidth="1"/>
    <col min="14081" max="14081" width="31.5703125" style="106" customWidth="1"/>
    <col min="14082" max="14082" width="13.85546875" style="106" customWidth="1"/>
    <col min="14083" max="14083" width="19.140625" style="106" customWidth="1"/>
    <col min="14084" max="14084" width="17.5703125" style="106" customWidth="1"/>
    <col min="14085" max="14085" width="14.7109375" style="106" customWidth="1"/>
    <col min="14086" max="14335" width="8.140625" style="106" customWidth="1"/>
    <col min="14336" max="14336" width="8.7109375" style="106" customWidth="1"/>
    <col min="14337" max="14337" width="31.5703125" style="106" customWidth="1"/>
    <col min="14338" max="14338" width="13.85546875" style="106" customWidth="1"/>
    <col min="14339" max="14339" width="19.140625" style="106" customWidth="1"/>
    <col min="14340" max="14340" width="17.5703125" style="106" customWidth="1"/>
    <col min="14341" max="14341" width="14.7109375" style="106" customWidth="1"/>
    <col min="14342" max="14591" width="8.140625" style="106" customWidth="1"/>
    <col min="14592" max="14592" width="8.7109375" style="106" customWidth="1"/>
    <col min="14593" max="14593" width="31.5703125" style="106" customWidth="1"/>
    <col min="14594" max="14594" width="13.85546875" style="106" customWidth="1"/>
    <col min="14595" max="14595" width="19.140625" style="106" customWidth="1"/>
    <col min="14596" max="14596" width="17.5703125" style="106" customWidth="1"/>
    <col min="14597" max="14597" width="14.7109375" style="106" customWidth="1"/>
    <col min="14598" max="14847" width="8.140625" style="106" customWidth="1"/>
    <col min="14848" max="14848" width="8.7109375" style="106" customWidth="1"/>
    <col min="14849" max="14849" width="31.5703125" style="106" customWidth="1"/>
    <col min="14850" max="14850" width="13.85546875" style="106" customWidth="1"/>
    <col min="14851" max="14851" width="19.140625" style="106" customWidth="1"/>
    <col min="14852" max="14852" width="17.5703125" style="106" customWidth="1"/>
    <col min="14853" max="14853" width="14.7109375" style="106" customWidth="1"/>
    <col min="14854" max="15103" width="8.140625" style="106" customWidth="1"/>
    <col min="15104" max="15104" width="8.7109375" style="106" customWidth="1"/>
    <col min="15105" max="15105" width="31.5703125" style="106" customWidth="1"/>
    <col min="15106" max="15106" width="13.85546875" style="106" customWidth="1"/>
    <col min="15107" max="15107" width="19.140625" style="106" customWidth="1"/>
    <col min="15108" max="15108" width="17.5703125" style="106" customWidth="1"/>
    <col min="15109" max="15109" width="14.7109375" style="106" customWidth="1"/>
    <col min="15110" max="15359" width="8.140625" style="106" customWidth="1"/>
    <col min="15360" max="15360" width="8.7109375" style="106" customWidth="1"/>
    <col min="15361" max="15361" width="31.5703125" style="106" customWidth="1"/>
    <col min="15362" max="15362" width="13.85546875" style="106" customWidth="1"/>
    <col min="15363" max="15363" width="19.140625" style="106" customWidth="1"/>
    <col min="15364" max="15364" width="17.5703125" style="106" customWidth="1"/>
    <col min="15365" max="15365" width="14.7109375" style="106" customWidth="1"/>
    <col min="15366" max="15615" width="8.140625" style="106" customWidth="1"/>
    <col min="15616" max="15616" width="8.7109375" style="106" customWidth="1"/>
    <col min="15617" max="15617" width="31.5703125" style="106" customWidth="1"/>
    <col min="15618" max="15618" width="13.85546875" style="106" customWidth="1"/>
    <col min="15619" max="15619" width="19.140625" style="106" customWidth="1"/>
    <col min="15620" max="15620" width="17.5703125" style="106" customWidth="1"/>
    <col min="15621" max="15621" width="14.7109375" style="106" customWidth="1"/>
    <col min="15622" max="15871" width="8.140625" style="106" customWidth="1"/>
    <col min="15872" max="15872" width="8.7109375" style="106" customWidth="1"/>
    <col min="15873" max="15873" width="31.5703125" style="106" customWidth="1"/>
    <col min="15874" max="15874" width="13.85546875" style="106" customWidth="1"/>
    <col min="15875" max="15875" width="19.140625" style="106" customWidth="1"/>
    <col min="15876" max="15876" width="17.5703125" style="106" customWidth="1"/>
    <col min="15877" max="15877" width="14.7109375" style="106" customWidth="1"/>
    <col min="15878" max="16127" width="8.140625" style="106" customWidth="1"/>
    <col min="16128" max="16128" width="8.7109375" style="106" customWidth="1"/>
    <col min="16129" max="16129" width="31.5703125" style="106" customWidth="1"/>
    <col min="16130" max="16130" width="13.85546875" style="106" customWidth="1"/>
    <col min="16131" max="16131" width="19.140625" style="106" customWidth="1"/>
    <col min="16132" max="16132" width="17.5703125" style="106" customWidth="1"/>
    <col min="16133" max="16133" width="14.7109375" style="106" customWidth="1"/>
    <col min="16134" max="16384" width="8.140625" style="106" customWidth="1"/>
  </cols>
  <sheetData>
    <row r="1" spans="1:5" s="105" customFormat="1" ht="23.25" customHeight="1" x14ac:dyDescent="0.25">
      <c r="A1" s="203"/>
      <c r="B1" s="203"/>
      <c r="C1" s="203"/>
      <c r="D1" s="203"/>
      <c r="E1" s="203"/>
    </row>
    <row r="2" spans="1:5" s="105" customFormat="1" x14ac:dyDescent="0.25">
      <c r="A2" s="203" t="s">
        <v>198</v>
      </c>
      <c r="B2" s="203"/>
      <c r="C2" s="203"/>
      <c r="D2" s="203"/>
      <c r="E2" s="203"/>
    </row>
    <row r="3" spans="1:5" s="105" customFormat="1" ht="15.75" customHeight="1" x14ac:dyDescent="0.25">
      <c r="A3" s="205" t="s">
        <v>256</v>
      </c>
      <c r="B3" s="205"/>
      <c r="C3" s="205"/>
      <c r="D3" s="205"/>
      <c r="E3" s="205"/>
    </row>
    <row r="4" spans="1:5" s="105" customFormat="1" x14ac:dyDescent="0.25">
      <c r="A4" s="205" t="s">
        <v>199</v>
      </c>
      <c r="B4" s="205"/>
      <c r="C4" s="205"/>
      <c r="D4" s="205"/>
      <c r="E4" s="205"/>
    </row>
    <row r="5" spans="1:5" s="105" customFormat="1" x14ac:dyDescent="0.25">
      <c r="A5" s="205" t="s">
        <v>200</v>
      </c>
      <c r="B5" s="205"/>
      <c r="C5" s="205"/>
      <c r="D5" s="205"/>
      <c r="E5" s="205"/>
    </row>
    <row r="6" spans="1:5" s="105" customFormat="1" ht="26.25" customHeight="1" x14ac:dyDescent="0.25">
      <c r="A6" s="203" t="s">
        <v>201</v>
      </c>
      <c r="B6" s="203"/>
      <c r="C6" s="203"/>
      <c r="D6" s="203"/>
      <c r="E6" s="107" t="s">
        <v>202</v>
      </c>
    </row>
    <row r="7" spans="1:5" s="105" customFormat="1" x14ac:dyDescent="0.25">
      <c r="A7" s="203"/>
      <c r="B7" s="203"/>
      <c r="C7" s="203"/>
      <c r="D7" s="203"/>
      <c r="E7" s="203"/>
    </row>
    <row r="8" spans="1:5" s="105" customFormat="1" ht="28.5" customHeight="1" x14ac:dyDescent="0.25">
      <c r="A8" s="206" t="s">
        <v>203</v>
      </c>
      <c r="B8" s="206"/>
      <c r="C8" s="206"/>
      <c r="D8" s="206"/>
      <c r="E8" s="206"/>
    </row>
    <row r="9" spans="1:5" s="105" customFormat="1" ht="29.25" customHeight="1" x14ac:dyDescent="0.25">
      <c r="A9" s="206" t="s">
        <v>204</v>
      </c>
      <c r="B9" s="206"/>
      <c r="C9" s="206"/>
      <c r="D9" s="206"/>
      <c r="E9" s="206"/>
    </row>
    <row r="10" spans="1:5" s="105" customFormat="1" ht="30" customHeight="1" x14ac:dyDescent="0.25">
      <c r="A10" s="206" t="s">
        <v>205</v>
      </c>
      <c r="B10" s="206"/>
      <c r="C10" s="206"/>
      <c r="D10" s="206"/>
      <c r="E10" s="206"/>
    </row>
    <row r="11" spans="1:5" s="105" customFormat="1" ht="30" customHeight="1" x14ac:dyDescent="0.25">
      <c r="A11" s="206" t="s">
        <v>206</v>
      </c>
      <c r="B11" s="206"/>
      <c r="C11" s="206"/>
      <c r="D11" s="206"/>
      <c r="E11" s="206"/>
    </row>
    <row r="12" spans="1:5" s="105" customFormat="1" ht="29.25" customHeight="1" x14ac:dyDescent="0.25">
      <c r="A12" s="206" t="s">
        <v>207</v>
      </c>
      <c r="B12" s="206"/>
      <c r="C12" s="206"/>
      <c r="D12" s="206"/>
      <c r="E12" s="206"/>
    </row>
    <row r="13" spans="1:5" s="105" customFormat="1" ht="28.5" customHeight="1" x14ac:dyDescent="0.25">
      <c r="A13" s="206" t="s">
        <v>208</v>
      </c>
      <c r="B13" s="206"/>
      <c r="C13" s="206"/>
      <c r="D13" s="206"/>
      <c r="E13" s="206"/>
    </row>
    <row r="14" spans="1:5" s="105" customFormat="1" ht="15.75" customHeight="1" x14ac:dyDescent="0.25">
      <c r="A14" s="203"/>
      <c r="B14" s="203"/>
      <c r="C14" s="203"/>
      <c r="D14" s="203"/>
      <c r="E14" s="203"/>
    </row>
    <row r="15" spans="1:5" s="105" customFormat="1" ht="150" x14ac:dyDescent="0.25">
      <c r="A15" s="109" t="s">
        <v>2</v>
      </c>
      <c r="B15" s="108" t="s">
        <v>210</v>
      </c>
      <c r="C15" s="110" t="s">
        <v>0</v>
      </c>
      <c r="D15" s="110" t="s">
        <v>209</v>
      </c>
      <c r="E15" s="110" t="s">
        <v>1</v>
      </c>
    </row>
    <row r="16" spans="1:5" s="118" customFormat="1" ht="14.25" x14ac:dyDescent="0.25">
      <c r="A16" s="115" t="s">
        <v>8</v>
      </c>
      <c r="B16" s="116"/>
      <c r="C16" s="117"/>
      <c r="D16" s="117"/>
      <c r="E16" s="117"/>
    </row>
    <row r="17" spans="1:5" s="105" customFormat="1" x14ac:dyDescent="0.25">
      <c r="A17" s="109" t="s">
        <v>59</v>
      </c>
      <c r="B17" s="33" t="s">
        <v>23</v>
      </c>
      <c r="C17" s="110" t="s">
        <v>11</v>
      </c>
      <c r="D17" s="111">
        <v>0.13</v>
      </c>
      <c r="E17" s="111">
        <v>1616.47</v>
      </c>
    </row>
    <row r="18" spans="1:5" s="118" customFormat="1" ht="28.5" x14ac:dyDescent="0.25">
      <c r="A18" s="115" t="s">
        <v>211</v>
      </c>
      <c r="B18" s="116"/>
      <c r="C18" s="117"/>
      <c r="D18" s="117"/>
      <c r="E18" s="117"/>
    </row>
    <row r="19" spans="1:5" s="105" customFormat="1" x14ac:dyDescent="0.25">
      <c r="A19" s="109" t="s">
        <v>212</v>
      </c>
      <c r="B19" s="113" t="s">
        <v>24</v>
      </c>
      <c r="C19" s="110" t="s">
        <v>257</v>
      </c>
      <c r="D19" s="111">
        <f>E19</f>
        <v>2666.67</v>
      </c>
      <c r="E19" s="111">
        <v>2666.67</v>
      </c>
    </row>
    <row r="20" spans="1:5" s="105" customFormat="1" x14ac:dyDescent="0.25">
      <c r="A20" s="109" t="s">
        <v>213</v>
      </c>
      <c r="B20" s="113">
        <v>1</v>
      </c>
      <c r="C20" s="110" t="s">
        <v>13</v>
      </c>
      <c r="D20" s="111">
        <f t="shared" ref="D20:D26" si="0">E20</f>
        <v>4467.1000000000004</v>
      </c>
      <c r="E20" s="111">
        <v>4467.1000000000004</v>
      </c>
    </row>
    <row r="21" spans="1:5" s="105" customFormat="1" ht="30" x14ac:dyDescent="0.25">
      <c r="A21" s="109" t="s">
        <v>214</v>
      </c>
      <c r="B21" s="113" t="s">
        <v>192</v>
      </c>
      <c r="C21" s="110" t="s">
        <v>12</v>
      </c>
      <c r="D21" s="111">
        <f t="shared" si="0"/>
        <v>54266.68</v>
      </c>
      <c r="E21" s="111">
        <v>54266.68</v>
      </c>
    </row>
    <row r="22" spans="1:5" s="105" customFormat="1" x14ac:dyDescent="0.25">
      <c r="A22" s="109" t="s">
        <v>215</v>
      </c>
      <c r="B22" s="113" t="s">
        <v>192</v>
      </c>
      <c r="C22" s="110" t="s">
        <v>12</v>
      </c>
      <c r="D22" s="111">
        <f t="shared" si="0"/>
        <v>1036.4000000000001</v>
      </c>
      <c r="E22" s="111">
        <v>1036.4000000000001</v>
      </c>
    </row>
    <row r="23" spans="1:5" s="105" customFormat="1" ht="30" x14ac:dyDescent="0.25">
      <c r="A23" s="109" t="s">
        <v>216</v>
      </c>
      <c r="B23" s="113" t="s">
        <v>24</v>
      </c>
      <c r="C23" s="110" t="s">
        <v>11</v>
      </c>
      <c r="D23" s="111">
        <f t="shared" si="0"/>
        <v>570.48</v>
      </c>
      <c r="E23" s="111">
        <v>570.48</v>
      </c>
    </row>
    <row r="24" spans="1:5" s="118" customFormat="1" x14ac:dyDescent="0.25">
      <c r="A24" s="115" t="s">
        <v>148</v>
      </c>
      <c r="B24" s="116"/>
      <c r="C24" s="117"/>
      <c r="D24" s="111"/>
      <c r="E24" s="117"/>
    </row>
    <row r="25" spans="1:5" s="105" customFormat="1" x14ac:dyDescent="0.25">
      <c r="A25" s="109" t="s">
        <v>217</v>
      </c>
      <c r="B25" s="113" t="s">
        <v>191</v>
      </c>
      <c r="C25" s="110" t="s">
        <v>11</v>
      </c>
      <c r="D25" s="111">
        <f t="shared" si="0"/>
        <v>8100</v>
      </c>
      <c r="E25" s="111">
        <v>8100</v>
      </c>
    </row>
    <row r="26" spans="1:5" s="105" customFormat="1" x14ac:dyDescent="0.25">
      <c r="A26" s="109" t="s">
        <v>149</v>
      </c>
      <c r="B26" s="113" t="s">
        <v>191</v>
      </c>
      <c r="C26" s="110" t="s">
        <v>218</v>
      </c>
      <c r="D26" s="111">
        <f t="shared" si="0"/>
        <v>1700</v>
      </c>
      <c r="E26" s="111">
        <v>1700</v>
      </c>
    </row>
    <row r="27" spans="1:5" s="118" customFormat="1" ht="28.5" x14ac:dyDescent="0.25">
      <c r="A27" s="115" t="s">
        <v>219</v>
      </c>
      <c r="B27" s="116"/>
      <c r="C27" s="117"/>
      <c r="D27" s="117"/>
      <c r="E27" s="117"/>
    </row>
    <row r="28" spans="1:5" s="105" customFormat="1" x14ac:dyDescent="0.25">
      <c r="A28" s="109" t="s">
        <v>220</v>
      </c>
      <c r="B28" s="113">
        <v>1.5</v>
      </c>
      <c r="C28" s="110" t="s">
        <v>89</v>
      </c>
      <c r="D28" s="111">
        <f>E28/B28</f>
        <v>836.4</v>
      </c>
      <c r="E28" s="111">
        <v>1254.5999999999999</v>
      </c>
    </row>
    <row r="29" spans="1:5" s="105" customFormat="1" ht="30" x14ac:dyDescent="0.25">
      <c r="A29" s="109" t="s">
        <v>221</v>
      </c>
      <c r="B29" s="113">
        <v>1</v>
      </c>
      <c r="C29" s="110" t="s">
        <v>13</v>
      </c>
      <c r="D29" s="111">
        <f t="shared" ref="D29:D73" si="1">E29/B29</f>
        <v>303.61</v>
      </c>
      <c r="E29" s="111">
        <v>303.61</v>
      </c>
    </row>
    <row r="30" spans="1:5" s="105" customFormat="1" x14ac:dyDescent="0.25">
      <c r="A30" s="109" t="s">
        <v>222</v>
      </c>
      <c r="B30" s="113">
        <v>0.35</v>
      </c>
      <c r="C30" s="110" t="s">
        <v>12</v>
      </c>
      <c r="D30" s="111">
        <f t="shared" si="1"/>
        <v>2538.7428571428572</v>
      </c>
      <c r="E30" s="111">
        <v>888.56</v>
      </c>
    </row>
    <row r="31" spans="1:5" s="105" customFormat="1" ht="30" x14ac:dyDescent="0.25">
      <c r="A31" s="109" t="s">
        <v>223</v>
      </c>
      <c r="B31" s="113">
        <v>5.7</v>
      </c>
      <c r="C31" s="110" t="s">
        <v>224</v>
      </c>
      <c r="D31" s="111">
        <f t="shared" si="1"/>
        <v>95.319298245614036</v>
      </c>
      <c r="E31" s="111">
        <v>543.32000000000005</v>
      </c>
    </row>
    <row r="32" spans="1:5" s="105" customFormat="1" x14ac:dyDescent="0.25">
      <c r="A32" s="109" t="s">
        <v>151</v>
      </c>
      <c r="B32" s="113">
        <v>2</v>
      </c>
      <c r="C32" s="110" t="s">
        <v>152</v>
      </c>
      <c r="D32" s="111">
        <f t="shared" si="1"/>
        <v>91.07</v>
      </c>
      <c r="E32" s="111">
        <v>182.14</v>
      </c>
    </row>
    <row r="33" spans="1:5" s="105" customFormat="1" x14ac:dyDescent="0.25">
      <c r="A33" s="109" t="s">
        <v>63</v>
      </c>
      <c r="B33" s="113">
        <v>1</v>
      </c>
      <c r="C33" s="110" t="s">
        <v>14</v>
      </c>
      <c r="D33" s="111">
        <f t="shared" si="1"/>
        <v>907.5</v>
      </c>
      <c r="E33" s="111">
        <v>907.5</v>
      </c>
    </row>
    <row r="34" spans="1:5" s="105" customFormat="1" ht="30" x14ac:dyDescent="0.25">
      <c r="A34" s="109" t="s">
        <v>225</v>
      </c>
      <c r="B34" s="113">
        <v>1</v>
      </c>
      <c r="C34" s="110" t="s">
        <v>13</v>
      </c>
      <c r="D34" s="111">
        <f t="shared" si="1"/>
        <v>150.94</v>
      </c>
      <c r="E34" s="111">
        <v>150.94</v>
      </c>
    </row>
    <row r="35" spans="1:5" s="105" customFormat="1" ht="30" x14ac:dyDescent="0.25">
      <c r="A35" s="109" t="s">
        <v>226</v>
      </c>
      <c r="B35" s="113">
        <v>0.1</v>
      </c>
      <c r="C35" s="110" t="s">
        <v>16</v>
      </c>
      <c r="D35" s="111">
        <f t="shared" si="1"/>
        <v>1791.3</v>
      </c>
      <c r="E35" s="111">
        <v>179.13</v>
      </c>
    </row>
    <row r="36" spans="1:5" s="105" customFormat="1" ht="30" x14ac:dyDescent="0.25">
      <c r="A36" s="109" t="s">
        <v>227</v>
      </c>
      <c r="B36" s="113">
        <v>1.2709999999999999</v>
      </c>
      <c r="C36" s="110" t="s">
        <v>16</v>
      </c>
      <c r="D36" s="111">
        <f t="shared" si="1"/>
        <v>1815.0275373721481</v>
      </c>
      <c r="E36" s="111">
        <v>2306.9</v>
      </c>
    </row>
    <row r="37" spans="1:5" s="105" customFormat="1" x14ac:dyDescent="0.25">
      <c r="A37" s="109" t="s">
        <v>65</v>
      </c>
      <c r="B37" s="113">
        <v>0.08</v>
      </c>
      <c r="C37" s="110" t="s">
        <v>17</v>
      </c>
      <c r="D37" s="111">
        <f t="shared" si="1"/>
        <v>27226.625</v>
      </c>
      <c r="E37" s="111">
        <v>2178.13</v>
      </c>
    </row>
    <row r="38" spans="1:5" s="105" customFormat="1" ht="30" x14ac:dyDescent="0.25">
      <c r="A38" s="109" t="s">
        <v>66</v>
      </c>
      <c r="B38" s="113">
        <v>1.379</v>
      </c>
      <c r="C38" s="110" t="s">
        <v>16</v>
      </c>
      <c r="D38" s="111">
        <f t="shared" si="1"/>
        <v>1822.0884699057287</v>
      </c>
      <c r="E38" s="111">
        <v>2512.66</v>
      </c>
    </row>
    <row r="39" spans="1:5" s="105" customFormat="1" ht="30" x14ac:dyDescent="0.25">
      <c r="A39" s="109" t="s">
        <v>68</v>
      </c>
      <c r="B39" s="113">
        <v>1</v>
      </c>
      <c r="C39" s="110" t="s">
        <v>14</v>
      </c>
      <c r="D39" s="111">
        <f t="shared" si="1"/>
        <v>549.39</v>
      </c>
      <c r="E39" s="111">
        <v>549.39</v>
      </c>
    </row>
    <row r="40" spans="1:5" s="105" customFormat="1" x14ac:dyDescent="0.25">
      <c r="A40" s="109" t="s">
        <v>154</v>
      </c>
      <c r="B40" s="113">
        <v>0.1</v>
      </c>
      <c r="C40" s="110" t="s">
        <v>15</v>
      </c>
      <c r="D40" s="111">
        <f t="shared" si="1"/>
        <v>15537.699999999999</v>
      </c>
      <c r="E40" s="111">
        <v>1553.77</v>
      </c>
    </row>
    <row r="41" spans="1:5" s="105" customFormat="1" ht="30" x14ac:dyDescent="0.25">
      <c r="A41" s="109" t="s">
        <v>69</v>
      </c>
      <c r="B41" s="113">
        <v>7</v>
      </c>
      <c r="C41" s="110" t="s">
        <v>20</v>
      </c>
      <c r="D41" s="111">
        <f t="shared" si="1"/>
        <v>227.80428571428573</v>
      </c>
      <c r="E41" s="111">
        <v>1594.63</v>
      </c>
    </row>
    <row r="42" spans="1:5" s="105" customFormat="1" x14ac:dyDescent="0.25">
      <c r="A42" s="109" t="s">
        <v>155</v>
      </c>
      <c r="B42" s="113">
        <v>3</v>
      </c>
      <c r="C42" s="110" t="s">
        <v>152</v>
      </c>
      <c r="D42" s="111">
        <f t="shared" si="1"/>
        <v>73.010000000000005</v>
      </c>
      <c r="E42" s="111">
        <v>219.03</v>
      </c>
    </row>
    <row r="43" spans="1:5" s="105" customFormat="1" x14ac:dyDescent="0.25">
      <c r="A43" s="109" t="s">
        <v>70</v>
      </c>
      <c r="B43" s="113">
        <v>1</v>
      </c>
      <c r="C43" s="110" t="s">
        <v>13</v>
      </c>
      <c r="D43" s="111">
        <f t="shared" si="1"/>
        <v>3886.75</v>
      </c>
      <c r="E43" s="111">
        <v>3886.75</v>
      </c>
    </row>
    <row r="44" spans="1:5" s="105" customFormat="1" x14ac:dyDescent="0.25">
      <c r="A44" s="109" t="s">
        <v>87</v>
      </c>
      <c r="B44" s="113">
        <v>1</v>
      </c>
      <c r="C44" s="110" t="s">
        <v>14</v>
      </c>
      <c r="D44" s="111">
        <f t="shared" si="1"/>
        <v>6066.4</v>
      </c>
      <c r="E44" s="111">
        <v>6066.4</v>
      </c>
    </row>
    <row r="45" spans="1:5" s="105" customFormat="1" ht="30" x14ac:dyDescent="0.25">
      <c r="A45" s="109" t="s">
        <v>228</v>
      </c>
      <c r="B45" s="113">
        <v>1</v>
      </c>
      <c r="C45" s="110" t="s">
        <v>158</v>
      </c>
      <c r="D45" s="111">
        <f t="shared" si="1"/>
        <v>103.51</v>
      </c>
      <c r="E45" s="111">
        <v>103.51</v>
      </c>
    </row>
    <row r="46" spans="1:5" s="105" customFormat="1" ht="30" x14ac:dyDescent="0.25">
      <c r="A46" s="109" t="s">
        <v>159</v>
      </c>
      <c r="B46" s="113">
        <v>1</v>
      </c>
      <c r="C46" s="110" t="s">
        <v>21</v>
      </c>
      <c r="D46" s="111">
        <f t="shared" si="1"/>
        <v>1174.1099999999999</v>
      </c>
      <c r="E46" s="111">
        <v>1174.1099999999999</v>
      </c>
    </row>
    <row r="47" spans="1:5" s="105" customFormat="1" ht="30" x14ac:dyDescent="0.25">
      <c r="A47" s="109" t="s">
        <v>229</v>
      </c>
      <c r="B47" s="113">
        <v>1</v>
      </c>
      <c r="C47" s="110" t="s">
        <v>21</v>
      </c>
      <c r="D47" s="111">
        <f t="shared" si="1"/>
        <v>604.44000000000005</v>
      </c>
      <c r="E47" s="111">
        <v>604.44000000000005</v>
      </c>
    </row>
    <row r="48" spans="1:5" s="105" customFormat="1" x14ac:dyDescent="0.25">
      <c r="A48" s="109" t="s">
        <v>72</v>
      </c>
      <c r="B48" s="113">
        <v>32</v>
      </c>
      <c r="C48" s="110" t="s">
        <v>21</v>
      </c>
      <c r="D48" s="111">
        <f t="shared" si="1"/>
        <v>271.35218750000001</v>
      </c>
      <c r="E48" s="111">
        <v>8683.27</v>
      </c>
    </row>
    <row r="49" spans="1:5" s="118" customFormat="1" ht="28.5" x14ac:dyDescent="0.25">
      <c r="A49" s="115" t="s">
        <v>230</v>
      </c>
      <c r="B49" s="116"/>
      <c r="C49" s="117"/>
      <c r="D49" s="111"/>
      <c r="E49" s="117"/>
    </row>
    <row r="50" spans="1:5" s="105" customFormat="1" x14ac:dyDescent="0.25">
      <c r="A50" s="109" t="s">
        <v>231</v>
      </c>
      <c r="B50" s="113">
        <v>0.02</v>
      </c>
      <c r="C50" s="110" t="s">
        <v>19</v>
      </c>
      <c r="D50" s="111">
        <f t="shared" si="1"/>
        <v>20353.5</v>
      </c>
      <c r="E50" s="111">
        <v>407.07</v>
      </c>
    </row>
    <row r="51" spans="1:5" s="105" customFormat="1" x14ac:dyDescent="0.25">
      <c r="A51" s="109" t="s">
        <v>76</v>
      </c>
      <c r="B51" s="113">
        <v>0.08</v>
      </c>
      <c r="C51" s="110" t="s">
        <v>18</v>
      </c>
      <c r="D51" s="111">
        <f t="shared" si="1"/>
        <v>4060.4999999999995</v>
      </c>
      <c r="E51" s="111">
        <v>324.83999999999997</v>
      </c>
    </row>
    <row r="52" spans="1:5" s="105" customFormat="1" x14ac:dyDescent="0.25">
      <c r="A52" s="109" t="s">
        <v>232</v>
      </c>
      <c r="B52" s="113">
        <v>2.5000000000000001E-2</v>
      </c>
      <c r="C52" s="110" t="s">
        <v>19</v>
      </c>
      <c r="D52" s="111">
        <f t="shared" si="1"/>
        <v>50533.599999999991</v>
      </c>
      <c r="E52" s="111">
        <v>1263.3399999999999</v>
      </c>
    </row>
    <row r="53" spans="1:5" s="105" customFormat="1" ht="30" x14ac:dyDescent="0.25">
      <c r="A53" s="109" t="s">
        <v>233</v>
      </c>
      <c r="B53" s="113">
        <v>0.03</v>
      </c>
      <c r="C53" s="110" t="s">
        <v>15</v>
      </c>
      <c r="D53" s="111">
        <f t="shared" si="1"/>
        <v>22235</v>
      </c>
      <c r="E53" s="111">
        <v>667.05</v>
      </c>
    </row>
    <row r="54" spans="1:5" s="105" customFormat="1" ht="30" x14ac:dyDescent="0.25">
      <c r="A54" s="109" t="s">
        <v>234</v>
      </c>
      <c r="B54" s="113">
        <v>5.0000000000000001E-3</v>
      </c>
      <c r="C54" s="110" t="s">
        <v>12</v>
      </c>
      <c r="D54" s="111">
        <f t="shared" si="1"/>
        <v>110488.00000000001</v>
      </c>
      <c r="E54" s="111">
        <v>552.44000000000005</v>
      </c>
    </row>
    <row r="55" spans="1:5" s="105" customFormat="1" x14ac:dyDescent="0.25">
      <c r="A55" s="109" t="s">
        <v>235</v>
      </c>
      <c r="B55" s="113">
        <v>0.04</v>
      </c>
      <c r="C55" s="110" t="s">
        <v>15</v>
      </c>
      <c r="D55" s="111">
        <f t="shared" si="1"/>
        <v>23229.25</v>
      </c>
      <c r="E55" s="111">
        <v>929.17</v>
      </c>
    </row>
    <row r="56" spans="1:5" s="105" customFormat="1" x14ac:dyDescent="0.25">
      <c r="A56" s="109" t="s">
        <v>236</v>
      </c>
      <c r="B56" s="113">
        <v>1</v>
      </c>
      <c r="C56" s="110" t="s">
        <v>12</v>
      </c>
      <c r="D56" s="111">
        <f t="shared" si="1"/>
        <v>242.37</v>
      </c>
      <c r="E56" s="111">
        <v>242.37</v>
      </c>
    </row>
    <row r="57" spans="1:5" s="105" customFormat="1" ht="30" x14ac:dyDescent="0.25">
      <c r="A57" s="109" t="s">
        <v>237</v>
      </c>
      <c r="B57" s="113">
        <v>3.0000000000000001E-3</v>
      </c>
      <c r="C57" s="110" t="s">
        <v>15</v>
      </c>
      <c r="D57" s="111">
        <f t="shared" si="1"/>
        <v>61763.333333333328</v>
      </c>
      <c r="E57" s="111">
        <v>185.29</v>
      </c>
    </row>
    <row r="58" spans="1:5" s="105" customFormat="1" x14ac:dyDescent="0.25">
      <c r="A58" s="109" t="s">
        <v>185</v>
      </c>
      <c r="B58" s="113">
        <v>0.02</v>
      </c>
      <c r="C58" s="110" t="s">
        <v>18</v>
      </c>
      <c r="D58" s="111">
        <f t="shared" si="1"/>
        <v>55638</v>
      </c>
      <c r="E58" s="111">
        <v>1112.76</v>
      </c>
    </row>
    <row r="59" spans="1:5" s="105" customFormat="1" x14ac:dyDescent="0.25">
      <c r="A59" s="109" t="s">
        <v>238</v>
      </c>
      <c r="B59" s="113">
        <v>2.1999999999999999E-2</v>
      </c>
      <c r="C59" s="110" t="s">
        <v>15</v>
      </c>
      <c r="D59" s="111">
        <f t="shared" si="1"/>
        <v>49755.454545454544</v>
      </c>
      <c r="E59" s="111">
        <v>1094.6199999999999</v>
      </c>
    </row>
    <row r="60" spans="1:5" s="105" customFormat="1" x14ac:dyDescent="0.25">
      <c r="A60" s="109" t="s">
        <v>239</v>
      </c>
      <c r="B60" s="113">
        <v>0.5</v>
      </c>
      <c r="C60" s="110" t="s">
        <v>240</v>
      </c>
      <c r="D60" s="111">
        <f t="shared" si="1"/>
        <v>2128.44</v>
      </c>
      <c r="E60" s="111">
        <v>1064.22</v>
      </c>
    </row>
    <row r="61" spans="1:5" s="105" customFormat="1" ht="30" x14ac:dyDescent="0.25">
      <c r="A61" s="109" t="s">
        <v>241</v>
      </c>
      <c r="B61" s="113">
        <v>5</v>
      </c>
      <c r="C61" s="110" t="s">
        <v>242</v>
      </c>
      <c r="D61" s="111">
        <f t="shared" si="1"/>
        <v>389.76799999999997</v>
      </c>
      <c r="E61" s="111">
        <v>1948.84</v>
      </c>
    </row>
    <row r="62" spans="1:5" s="105" customFormat="1" x14ac:dyDescent="0.25">
      <c r="A62" s="109" t="s">
        <v>243</v>
      </c>
      <c r="B62" s="113">
        <v>0.2</v>
      </c>
      <c r="C62" s="110" t="s">
        <v>16</v>
      </c>
      <c r="D62" s="111">
        <f t="shared" si="1"/>
        <v>1214.05</v>
      </c>
      <c r="E62" s="111">
        <v>242.81</v>
      </c>
    </row>
    <row r="63" spans="1:5" s="105" customFormat="1" x14ac:dyDescent="0.25">
      <c r="A63" s="109" t="s">
        <v>102</v>
      </c>
      <c r="B63" s="113">
        <v>0.01</v>
      </c>
      <c r="C63" s="110" t="s">
        <v>17</v>
      </c>
      <c r="D63" s="111">
        <f t="shared" si="1"/>
        <v>28516.000000000004</v>
      </c>
      <c r="E63" s="111">
        <v>285.16000000000003</v>
      </c>
    </row>
    <row r="64" spans="1:5" s="105" customFormat="1" x14ac:dyDescent="0.25">
      <c r="A64" s="109" t="s">
        <v>244</v>
      </c>
      <c r="B64" s="113">
        <v>0.17</v>
      </c>
      <c r="C64" s="110" t="s">
        <v>16</v>
      </c>
      <c r="D64" s="111">
        <f t="shared" si="1"/>
        <v>1901.5882352941173</v>
      </c>
      <c r="E64" s="111">
        <v>323.27</v>
      </c>
    </row>
    <row r="65" spans="1:7" s="105" customFormat="1" ht="30" x14ac:dyDescent="0.25">
      <c r="A65" s="109" t="s">
        <v>73</v>
      </c>
      <c r="B65" s="113">
        <v>0.69</v>
      </c>
      <c r="C65" s="110" t="s">
        <v>16</v>
      </c>
      <c r="D65" s="111">
        <f t="shared" si="1"/>
        <v>1814.2753623188405</v>
      </c>
      <c r="E65" s="111">
        <v>1251.8499999999999</v>
      </c>
    </row>
    <row r="66" spans="1:7" s="105" customFormat="1" ht="30" x14ac:dyDescent="0.25">
      <c r="A66" s="109" t="s">
        <v>163</v>
      </c>
      <c r="B66" s="113">
        <v>0.68899999999999995</v>
      </c>
      <c r="C66" s="110" t="s">
        <v>16</v>
      </c>
      <c r="D66" s="111">
        <f t="shared" si="1"/>
        <v>1834.4121915820031</v>
      </c>
      <c r="E66" s="111">
        <v>1263.9100000000001</v>
      </c>
    </row>
    <row r="67" spans="1:7" s="105" customFormat="1" ht="30" x14ac:dyDescent="0.25">
      <c r="A67" s="109" t="s">
        <v>245</v>
      </c>
      <c r="B67" s="113">
        <v>16</v>
      </c>
      <c r="C67" s="110" t="s">
        <v>246</v>
      </c>
      <c r="D67" s="111">
        <f t="shared" si="1"/>
        <v>72.540625000000006</v>
      </c>
      <c r="E67" s="111">
        <v>1160.6500000000001</v>
      </c>
    </row>
    <row r="68" spans="1:7" s="105" customFormat="1" ht="30" x14ac:dyDescent="0.25">
      <c r="A68" s="109" t="s">
        <v>90</v>
      </c>
      <c r="B68" s="113">
        <v>95</v>
      </c>
      <c r="C68" s="110" t="s">
        <v>89</v>
      </c>
      <c r="D68" s="111">
        <f t="shared" si="1"/>
        <v>52.498105263157889</v>
      </c>
      <c r="E68" s="111">
        <v>4987.32</v>
      </c>
    </row>
    <row r="69" spans="1:7" s="105" customFormat="1" x14ac:dyDescent="0.25">
      <c r="A69" s="109" t="s">
        <v>247</v>
      </c>
      <c r="B69" s="113">
        <v>1.0999999999999999E-2</v>
      </c>
      <c r="C69" s="110" t="s">
        <v>15</v>
      </c>
      <c r="D69" s="111">
        <f t="shared" si="1"/>
        <v>50723.636363636368</v>
      </c>
      <c r="E69" s="111">
        <v>557.96</v>
      </c>
    </row>
    <row r="70" spans="1:7" s="105" customFormat="1" ht="30" x14ac:dyDescent="0.25">
      <c r="A70" s="109" t="s">
        <v>166</v>
      </c>
      <c r="B70" s="113" t="s">
        <v>258</v>
      </c>
      <c r="C70" s="110" t="s">
        <v>16</v>
      </c>
      <c r="D70" s="111">
        <f>E70</f>
        <v>1375.88</v>
      </c>
      <c r="E70" s="111">
        <v>1375.88</v>
      </c>
    </row>
    <row r="71" spans="1:7" s="105" customFormat="1" x14ac:dyDescent="0.25">
      <c r="A71" s="109" t="s">
        <v>248</v>
      </c>
      <c r="B71" s="113">
        <v>11</v>
      </c>
      <c r="C71" s="110" t="s">
        <v>249</v>
      </c>
      <c r="D71" s="111">
        <f t="shared" si="1"/>
        <v>237.99909090909088</v>
      </c>
      <c r="E71" s="111">
        <v>2617.9899999999998</v>
      </c>
    </row>
    <row r="72" spans="1:7" s="105" customFormat="1" ht="30" x14ac:dyDescent="0.25">
      <c r="A72" s="109" t="s">
        <v>250</v>
      </c>
      <c r="B72" s="113">
        <v>2E-3</v>
      </c>
      <c r="C72" s="110" t="s">
        <v>19</v>
      </c>
      <c r="D72" s="111">
        <f t="shared" si="1"/>
        <v>190540</v>
      </c>
      <c r="E72" s="111">
        <v>381.08</v>
      </c>
    </row>
    <row r="73" spans="1:7" s="105" customFormat="1" ht="30" x14ac:dyDescent="0.25">
      <c r="A73" s="109" t="s">
        <v>251</v>
      </c>
      <c r="B73" s="113">
        <v>0.02</v>
      </c>
      <c r="C73" s="110" t="s">
        <v>19</v>
      </c>
      <c r="D73" s="111">
        <f t="shared" si="1"/>
        <v>8952.5</v>
      </c>
      <c r="E73" s="111">
        <v>179.05</v>
      </c>
    </row>
    <row r="74" spans="1:7" s="118" customFormat="1" ht="28.5" x14ac:dyDescent="0.25">
      <c r="A74" s="115" t="s">
        <v>40</v>
      </c>
      <c r="B74" s="116"/>
      <c r="C74" s="117"/>
      <c r="D74" s="117"/>
      <c r="E74" s="117"/>
    </row>
    <row r="75" spans="1:7" s="105" customFormat="1" ht="30" x14ac:dyDescent="0.25">
      <c r="A75" s="109" t="s">
        <v>62</v>
      </c>
      <c r="B75" s="113" t="s">
        <v>191</v>
      </c>
      <c r="C75" s="110" t="s">
        <v>11</v>
      </c>
      <c r="D75" s="111">
        <f>E75</f>
        <v>2943.94</v>
      </c>
      <c r="E75" s="111">
        <v>2943.94</v>
      </c>
    </row>
    <row r="76" spans="1:7" s="118" customFormat="1" ht="14.25" x14ac:dyDescent="0.25">
      <c r="A76" s="115" t="s">
        <v>85</v>
      </c>
      <c r="B76" s="116"/>
      <c r="C76" s="117"/>
      <c r="D76" s="117"/>
      <c r="E76" s="117"/>
    </row>
    <row r="77" spans="1:7" s="105" customFormat="1" x14ac:dyDescent="0.25">
      <c r="A77" s="109" t="s">
        <v>167</v>
      </c>
      <c r="B77" s="113" t="s">
        <v>191</v>
      </c>
      <c r="C77" s="110" t="s">
        <v>11</v>
      </c>
      <c r="D77" s="111">
        <f>E77</f>
        <v>21600</v>
      </c>
      <c r="E77" s="111">
        <v>21600</v>
      </c>
    </row>
    <row r="78" spans="1:7" s="118" customFormat="1" ht="28.5" x14ac:dyDescent="0.25">
      <c r="A78" s="115" t="s">
        <v>43</v>
      </c>
      <c r="B78" s="116"/>
      <c r="C78" s="117"/>
      <c r="D78" s="117"/>
      <c r="E78" s="117"/>
    </row>
    <row r="79" spans="1:7" s="105" customFormat="1" x14ac:dyDescent="0.25">
      <c r="A79" s="109" t="s">
        <v>74</v>
      </c>
      <c r="B79" s="113" t="s">
        <v>24</v>
      </c>
      <c r="C79" s="110" t="s">
        <v>11</v>
      </c>
      <c r="D79" s="111">
        <f>E79</f>
        <v>1200</v>
      </c>
      <c r="E79" s="111">
        <v>1200</v>
      </c>
    </row>
    <row r="80" spans="1:7" s="1" customFormat="1" ht="14.25" x14ac:dyDescent="0.2">
      <c r="A80" s="39" t="s">
        <v>10</v>
      </c>
      <c r="B80" s="40"/>
      <c r="C80" s="40"/>
      <c r="D80" s="40"/>
      <c r="E80" s="41"/>
      <c r="G80" s="17"/>
    </row>
    <row r="81" spans="1:7" s="127" customFormat="1" x14ac:dyDescent="0.25">
      <c r="A81" s="124" t="s">
        <v>261</v>
      </c>
      <c r="B81" s="125"/>
      <c r="C81" s="125"/>
      <c r="D81" s="126"/>
      <c r="E81" s="78">
        <v>4320</v>
      </c>
    </row>
    <row r="82" spans="1:7" s="1" customFormat="1" x14ac:dyDescent="0.2">
      <c r="A82" s="32" t="s">
        <v>80</v>
      </c>
      <c r="B82" s="33" t="s">
        <v>23</v>
      </c>
      <c r="C82" s="33" t="s">
        <v>11</v>
      </c>
      <c r="D82" s="33">
        <f>E82</f>
        <v>16474.946999999996</v>
      </c>
      <c r="E82" s="25">
        <f>SUM(E16:E81)*10%</f>
        <v>16474.946999999996</v>
      </c>
      <c r="G82" s="17"/>
    </row>
    <row r="83" spans="1:7" s="118" customFormat="1" ht="14.25" x14ac:dyDescent="0.25">
      <c r="A83" s="119" t="s">
        <v>26</v>
      </c>
      <c r="B83" s="120"/>
      <c r="C83" s="121"/>
      <c r="D83" s="122"/>
      <c r="E83" s="122">
        <f>SUM(E17:E82)</f>
        <v>181224.41699999996</v>
      </c>
    </row>
    <row r="84" spans="1:7" s="105" customFormat="1" x14ac:dyDescent="0.25">
      <c r="A84" s="203"/>
      <c r="B84" s="203"/>
      <c r="C84" s="203"/>
      <c r="D84" s="203"/>
      <c r="E84" s="203"/>
    </row>
    <row r="85" spans="1:7" s="105" customFormat="1" x14ac:dyDescent="0.25">
      <c r="A85" s="203"/>
      <c r="B85" s="203"/>
      <c r="C85" s="203"/>
      <c r="D85" s="203"/>
      <c r="E85" s="203"/>
    </row>
    <row r="86" spans="1:7" s="105" customFormat="1" ht="39.75" customHeight="1" x14ac:dyDescent="0.25">
      <c r="A86" s="206" t="s">
        <v>262</v>
      </c>
      <c r="B86" s="206"/>
      <c r="C86" s="206"/>
      <c r="D86" s="206"/>
      <c r="E86" s="206"/>
    </row>
    <row r="87" spans="1:7" s="105" customFormat="1" ht="27.75" customHeight="1" x14ac:dyDescent="0.25">
      <c r="A87" s="206" t="s">
        <v>252</v>
      </c>
      <c r="B87" s="206"/>
      <c r="C87" s="206"/>
      <c r="D87" s="206"/>
      <c r="E87" s="206"/>
    </row>
    <row r="88" spans="1:7" s="105" customFormat="1" ht="24" customHeight="1" x14ac:dyDescent="0.25">
      <c r="A88" s="206" t="s">
        <v>253</v>
      </c>
      <c r="B88" s="206"/>
      <c r="C88" s="206"/>
      <c r="D88" s="206"/>
      <c r="E88" s="206"/>
    </row>
    <row r="89" spans="1:7" s="105" customFormat="1" ht="30.75" customHeight="1" x14ac:dyDescent="0.25">
      <c r="A89" s="206" t="s">
        <v>254</v>
      </c>
      <c r="B89" s="206"/>
      <c r="C89" s="206"/>
      <c r="D89" s="206"/>
      <c r="E89" s="206"/>
    </row>
    <row r="90" spans="1:7" s="105" customFormat="1" x14ac:dyDescent="0.25">
      <c r="A90" s="203"/>
      <c r="B90" s="203"/>
      <c r="C90" s="203"/>
      <c r="D90" s="203"/>
      <c r="E90" s="203"/>
    </row>
    <row r="91" spans="1:7" s="105" customFormat="1" ht="24.75" customHeight="1" x14ac:dyDescent="0.25">
      <c r="B91" s="204"/>
      <c r="C91" s="204"/>
      <c r="D91" s="204"/>
      <c r="E91" s="204"/>
    </row>
    <row r="92" spans="1:7" s="105" customFormat="1" ht="18.75" customHeight="1" x14ac:dyDescent="0.25">
      <c r="A92" s="203" t="s">
        <v>255</v>
      </c>
      <c r="B92" s="203"/>
      <c r="C92" s="203"/>
      <c r="D92" s="203"/>
      <c r="E92" s="203"/>
    </row>
    <row r="93" spans="1:7" s="105" customFormat="1" ht="15.75" customHeight="1" x14ac:dyDescent="0.25">
      <c r="A93" s="203" t="s">
        <v>263</v>
      </c>
      <c r="B93" s="203"/>
      <c r="C93" s="203"/>
      <c r="D93" s="203"/>
      <c r="E93" s="203"/>
    </row>
    <row r="94" spans="1:7" s="105" customFormat="1" ht="10.5" customHeight="1" x14ac:dyDescent="0.25">
      <c r="B94" s="205"/>
      <c r="C94" s="205"/>
      <c r="D94" s="205" t="s">
        <v>28</v>
      </c>
      <c r="E94" s="205"/>
    </row>
    <row r="95" spans="1:7" s="105" customFormat="1" x14ac:dyDescent="0.25">
      <c r="A95" s="203"/>
      <c r="B95" s="203"/>
      <c r="C95" s="203"/>
      <c r="D95" s="203"/>
      <c r="E95" s="203"/>
    </row>
    <row r="96" spans="1:7" s="105" customFormat="1" x14ac:dyDescent="0.25">
      <c r="A96" s="203" t="s">
        <v>264</v>
      </c>
      <c r="B96" s="203"/>
      <c r="C96" s="203"/>
      <c r="D96" s="203"/>
      <c r="E96" s="203"/>
    </row>
    <row r="97" spans="1:5" s="105" customFormat="1" ht="10.5" customHeight="1" x14ac:dyDescent="0.25">
      <c r="B97" s="205"/>
      <c r="C97" s="205"/>
      <c r="D97" s="205" t="s">
        <v>28</v>
      </c>
      <c r="E97" s="205"/>
    </row>
    <row r="98" spans="1:5" s="105" customFormat="1" ht="11.25" customHeight="1" x14ac:dyDescent="0.25">
      <c r="A98" s="203"/>
      <c r="B98" s="203"/>
      <c r="C98" s="203"/>
      <c r="D98" s="203"/>
      <c r="E98" s="203"/>
    </row>
  </sheetData>
  <mergeCells count="31">
    <mergeCell ref="A6:D6"/>
    <mergeCell ref="A7:E7"/>
    <mergeCell ref="A8:E8"/>
    <mergeCell ref="A9:E9"/>
    <mergeCell ref="A1:E1"/>
    <mergeCell ref="A2:E2"/>
    <mergeCell ref="A5:E5"/>
    <mergeCell ref="A4:E4"/>
    <mergeCell ref="A3:E3"/>
    <mergeCell ref="A10:E10"/>
    <mergeCell ref="A11:E11"/>
    <mergeCell ref="A12:E12"/>
    <mergeCell ref="A13:E13"/>
    <mergeCell ref="A14:E14"/>
    <mergeCell ref="A84:E84"/>
    <mergeCell ref="A85:E85"/>
    <mergeCell ref="A86:E86"/>
    <mergeCell ref="A87:E87"/>
    <mergeCell ref="A88:E88"/>
    <mergeCell ref="A89:E89"/>
    <mergeCell ref="A95:E95"/>
    <mergeCell ref="A96:E96"/>
    <mergeCell ref="B97:C97"/>
    <mergeCell ref="D97:E97"/>
    <mergeCell ref="A98:E98"/>
    <mergeCell ref="A90:E90"/>
    <mergeCell ref="B91:E91"/>
    <mergeCell ref="A92:E92"/>
    <mergeCell ref="A93:E93"/>
    <mergeCell ref="B94:C94"/>
    <mergeCell ref="D94:E9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sqref="A1:XFD1048576"/>
    </sheetView>
  </sheetViews>
  <sheetFormatPr defaultColWidth="9.140625"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5" t="s">
        <v>265</v>
      </c>
      <c r="B1" s="185"/>
      <c r="C1" s="185"/>
      <c r="D1" s="185"/>
      <c r="E1" s="185"/>
      <c r="F1" s="185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266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6" t="s">
        <v>114</v>
      </c>
      <c r="B5" s="186"/>
      <c r="C5" s="186"/>
      <c r="D5" s="186"/>
      <c r="E5" s="186"/>
      <c r="F5" s="186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99" t="s">
        <v>115</v>
      </c>
      <c r="B6" s="99">
        <v>3</v>
      </c>
      <c r="C6" s="99" t="s">
        <v>116</v>
      </c>
      <c r="D6" s="123">
        <v>1036.7</v>
      </c>
      <c r="E6" s="99" t="s">
        <v>117</v>
      </c>
      <c r="F6" s="101">
        <v>625.6</v>
      </c>
      <c r="G6" s="51"/>
      <c r="H6" s="53"/>
      <c r="I6" s="54"/>
      <c r="J6" s="55"/>
      <c r="K6" s="129"/>
      <c r="L6" s="57"/>
      <c r="M6" s="57"/>
      <c r="N6" s="57"/>
      <c r="O6" s="57"/>
      <c r="P6" s="58"/>
      <c r="Q6" s="187"/>
      <c r="R6" s="188"/>
      <c r="S6" s="59"/>
    </row>
    <row r="7" spans="1:19" s="62" customFormat="1" ht="32.25" customHeight="1" x14ac:dyDescent="0.25">
      <c r="A7" s="99" t="s">
        <v>118</v>
      </c>
      <c r="B7" s="99">
        <v>2</v>
      </c>
      <c r="C7" s="99" t="s">
        <v>119</v>
      </c>
      <c r="D7" s="123">
        <v>0</v>
      </c>
      <c r="E7" s="99" t="s">
        <v>120</v>
      </c>
      <c r="F7" s="101">
        <v>403.6</v>
      </c>
      <c r="G7" s="51"/>
      <c r="H7" s="53"/>
      <c r="I7" s="54"/>
      <c r="J7" s="55"/>
      <c r="K7" s="129"/>
      <c r="L7" s="57"/>
      <c r="M7" s="57"/>
      <c r="N7" s="57"/>
      <c r="O7" s="57"/>
      <c r="P7" s="58"/>
      <c r="Q7" s="187"/>
      <c r="R7" s="189"/>
      <c r="S7" s="61"/>
    </row>
    <row r="8" spans="1:19" s="62" customFormat="1" ht="45" customHeight="1" x14ac:dyDescent="0.25">
      <c r="A8" s="99" t="s">
        <v>121</v>
      </c>
      <c r="B8" s="99">
        <v>18</v>
      </c>
      <c r="C8" s="99" t="s">
        <v>122</v>
      </c>
      <c r="D8" s="101">
        <v>108.8</v>
      </c>
      <c r="E8" s="99" t="s">
        <v>123</v>
      </c>
      <c r="F8" s="101">
        <v>178.1</v>
      </c>
      <c r="G8" s="51"/>
      <c r="H8" s="53"/>
      <c r="I8" s="54"/>
      <c r="J8" s="55"/>
      <c r="K8" s="129"/>
      <c r="L8" s="57"/>
      <c r="M8" s="57"/>
      <c r="N8" s="57"/>
      <c r="O8" s="57"/>
      <c r="P8" s="58"/>
      <c r="Q8" s="187"/>
      <c r="R8" s="188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29"/>
      <c r="L9" s="57"/>
      <c r="M9" s="57"/>
      <c r="N9" s="57"/>
      <c r="O9" s="57"/>
      <c r="P9" s="51"/>
      <c r="Q9" s="129"/>
      <c r="R9" s="130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28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2" t="s">
        <v>124</v>
      </c>
      <c r="B11" s="183"/>
      <c r="C11" s="183"/>
      <c r="D11" s="183"/>
      <c r="E11" s="184"/>
      <c r="F11" s="69" t="s">
        <v>125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6" customFormat="1" ht="30" customHeight="1" x14ac:dyDescent="0.25">
      <c r="A12" s="191" t="s">
        <v>126</v>
      </c>
      <c r="B12" s="192"/>
      <c r="C12" s="192"/>
      <c r="D12" s="192"/>
      <c r="E12" s="193"/>
      <c r="F12" s="94">
        <v>-10273.80199999988</v>
      </c>
      <c r="G12" s="95"/>
    </row>
    <row r="13" spans="1:19" s="96" customFormat="1" ht="30" customHeight="1" x14ac:dyDescent="0.25">
      <c r="A13" s="191" t="s">
        <v>127</v>
      </c>
      <c r="B13" s="192"/>
      <c r="C13" s="192"/>
      <c r="D13" s="192"/>
      <c r="E13" s="193"/>
      <c r="F13" s="94">
        <v>73961.110000000015</v>
      </c>
    </row>
    <row r="14" spans="1:19" s="96" customFormat="1" ht="30" customHeight="1" x14ac:dyDescent="0.25">
      <c r="A14" s="191" t="s">
        <v>128</v>
      </c>
      <c r="B14" s="192"/>
      <c r="C14" s="192"/>
      <c r="D14" s="192"/>
      <c r="E14" s="193"/>
      <c r="F14" s="97">
        <f>SUM(F15:F17)</f>
        <v>192501.72</v>
      </c>
    </row>
    <row r="15" spans="1:19" s="68" customFormat="1" ht="28.5" customHeight="1" x14ac:dyDescent="0.25">
      <c r="A15" s="194" t="s">
        <v>129</v>
      </c>
      <c r="B15" s="195"/>
      <c r="C15" s="195"/>
      <c r="D15" s="195"/>
      <c r="E15" s="196"/>
      <c r="F15" s="90">
        <v>192501.72</v>
      </c>
    </row>
    <row r="16" spans="1:19" s="68" customFormat="1" ht="24.75" hidden="1" customHeight="1" x14ac:dyDescent="0.25">
      <c r="A16" s="194" t="s">
        <v>130</v>
      </c>
      <c r="B16" s="195"/>
      <c r="C16" s="195"/>
      <c r="D16" s="195"/>
      <c r="E16" s="196"/>
      <c r="F16" s="90"/>
    </row>
    <row r="17" spans="1:19" s="68" customFormat="1" ht="30" hidden="1" customHeight="1" x14ac:dyDescent="0.25">
      <c r="A17" s="194" t="s">
        <v>131</v>
      </c>
      <c r="B17" s="195"/>
      <c r="C17" s="195"/>
      <c r="D17" s="195"/>
      <c r="E17" s="196"/>
      <c r="F17" s="90"/>
    </row>
    <row r="18" spans="1:19" s="96" customFormat="1" ht="30" customHeight="1" x14ac:dyDescent="0.25">
      <c r="A18" s="191" t="s">
        <v>132</v>
      </c>
      <c r="B18" s="192"/>
      <c r="C18" s="192"/>
      <c r="D18" s="192"/>
      <c r="E18" s="193"/>
      <c r="F18" s="97">
        <f>SUM(F19:F21)</f>
        <v>180506.7</v>
      </c>
    </row>
    <row r="19" spans="1:19" s="68" customFormat="1" ht="27.75" customHeight="1" x14ac:dyDescent="0.25">
      <c r="A19" s="194" t="s">
        <v>129</v>
      </c>
      <c r="B19" s="195"/>
      <c r="C19" s="195"/>
      <c r="D19" s="195"/>
      <c r="E19" s="196"/>
      <c r="F19" s="90">
        <v>180506.7</v>
      </c>
    </row>
    <row r="20" spans="1:19" s="68" customFormat="1" ht="30" hidden="1" customHeight="1" x14ac:dyDescent="0.25">
      <c r="A20" s="194" t="s">
        <v>130</v>
      </c>
      <c r="B20" s="195"/>
      <c r="C20" s="195"/>
      <c r="D20" s="195"/>
      <c r="E20" s="196"/>
      <c r="F20" s="90"/>
    </row>
    <row r="21" spans="1:19" s="71" customFormat="1" ht="30" hidden="1" customHeight="1" x14ac:dyDescent="0.2">
      <c r="A21" s="194" t="s">
        <v>131</v>
      </c>
      <c r="B21" s="195"/>
      <c r="C21" s="195"/>
      <c r="D21" s="195"/>
      <c r="E21" s="196"/>
      <c r="F21" s="90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98" customFormat="1" ht="30" customHeight="1" x14ac:dyDescent="0.25">
      <c r="A22" s="191" t="s">
        <v>133</v>
      </c>
      <c r="B22" s="192"/>
      <c r="C22" s="192"/>
      <c r="D22" s="192"/>
      <c r="E22" s="193"/>
      <c r="F22" s="97">
        <f>F12+F18</f>
        <v>170232.89800000013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</row>
    <row r="23" spans="1:19" s="98" customFormat="1" ht="30" customHeight="1" x14ac:dyDescent="0.25">
      <c r="A23" s="191" t="s">
        <v>134</v>
      </c>
      <c r="B23" s="192"/>
      <c r="C23" s="192"/>
      <c r="D23" s="192"/>
      <c r="E23" s="193"/>
      <c r="F23" s="97">
        <f>Лист1!E69</f>
        <v>157605.44799999997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91" t="s">
        <v>267</v>
      </c>
      <c r="B24" s="192"/>
      <c r="C24" s="192"/>
      <c r="D24" s="192"/>
      <c r="E24" s="193"/>
      <c r="F24" s="97">
        <f>F22-F23</f>
        <v>12627.450000000157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91" t="s">
        <v>136</v>
      </c>
      <c r="B25" s="192"/>
      <c r="C25" s="192"/>
      <c r="D25" s="192"/>
      <c r="E25" s="193"/>
      <c r="F25" s="94">
        <f>F13+F14-F18</f>
        <v>85956.13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90" t="s">
        <v>137</v>
      </c>
      <c r="B27" s="190"/>
      <c r="C27" s="190"/>
      <c r="D27" s="190"/>
    </row>
    <row r="28" spans="1:19" s="46" customFormat="1" ht="21.75" customHeight="1" x14ac:dyDescent="0.25">
      <c r="A28" s="200" t="s">
        <v>138</v>
      </c>
      <c r="B28" s="200"/>
      <c r="C28" s="200"/>
      <c r="D28" s="200"/>
    </row>
    <row r="29" spans="1:19" s="46" customFormat="1" ht="22.5" customHeight="1" x14ac:dyDescent="0.25">
      <c r="A29" s="190" t="s">
        <v>47</v>
      </c>
      <c r="B29" s="190"/>
      <c r="C29" s="190"/>
      <c r="D29" s="190"/>
    </row>
    <row r="30" spans="1:19" s="46" customFormat="1" ht="22.5" customHeight="1" x14ac:dyDescent="0.25">
      <c r="A30" s="190" t="s">
        <v>48</v>
      </c>
      <c r="B30" s="190"/>
      <c r="C30" s="190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4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7109375" style="131" customWidth="1"/>
    <col min="2" max="2" width="13.85546875" style="131" customWidth="1"/>
    <col min="3" max="3" width="13.140625" style="131" customWidth="1"/>
    <col min="4" max="4" width="14.5703125" style="131" customWidth="1"/>
    <col min="5" max="5" width="14.7109375" style="131" customWidth="1"/>
    <col min="6" max="255" width="8.140625" style="131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1" customFormat="1" ht="23.25" customHeight="1" x14ac:dyDescent="0.25">
      <c r="A1" s="207"/>
      <c r="B1" s="207"/>
      <c r="C1" s="207"/>
      <c r="D1" s="207"/>
      <c r="E1" s="207"/>
    </row>
    <row r="2" spans="1:5" s="131" customFormat="1" x14ac:dyDescent="0.25">
      <c r="A2" s="207" t="s">
        <v>198</v>
      </c>
      <c r="B2" s="207"/>
      <c r="C2" s="207"/>
      <c r="D2" s="207"/>
      <c r="E2" s="207"/>
    </row>
    <row r="3" spans="1:5" s="131" customFormat="1" ht="15.75" customHeight="1" x14ac:dyDescent="0.25">
      <c r="B3" s="207" t="s">
        <v>256</v>
      </c>
      <c r="C3" s="207"/>
      <c r="D3" s="207"/>
      <c r="E3" s="207"/>
    </row>
    <row r="4" spans="1:5" s="131" customFormat="1" x14ac:dyDescent="0.25">
      <c r="A4" s="208" t="s">
        <v>199</v>
      </c>
      <c r="B4" s="208"/>
      <c r="C4" s="208"/>
      <c r="D4" s="208"/>
      <c r="E4" s="208"/>
    </row>
    <row r="5" spans="1:5" s="131" customFormat="1" x14ac:dyDescent="0.25">
      <c r="A5" s="208" t="s">
        <v>200</v>
      </c>
      <c r="B5" s="208"/>
      <c r="C5" s="208"/>
      <c r="D5" s="208"/>
      <c r="E5" s="208"/>
    </row>
    <row r="6" spans="1:5" s="131" customFormat="1" ht="26.25" customHeight="1" x14ac:dyDescent="0.25">
      <c r="A6" s="207" t="s">
        <v>201</v>
      </c>
      <c r="B6" s="207"/>
      <c r="C6" s="207"/>
      <c r="D6" s="207"/>
      <c r="E6" s="131" t="s">
        <v>268</v>
      </c>
    </row>
    <row r="7" spans="1:5" s="131" customFormat="1" x14ac:dyDescent="0.25">
      <c r="A7" s="207"/>
      <c r="B7" s="207"/>
      <c r="C7" s="207"/>
      <c r="D7" s="207"/>
      <c r="E7" s="207"/>
    </row>
    <row r="8" spans="1:5" s="131" customFormat="1" ht="28.5" customHeight="1" x14ac:dyDescent="0.25">
      <c r="A8" s="209" t="s">
        <v>203</v>
      </c>
      <c r="B8" s="209"/>
      <c r="C8" s="209"/>
      <c r="D8" s="209"/>
      <c r="E8" s="209"/>
    </row>
    <row r="9" spans="1:5" s="131" customFormat="1" ht="29.25" customHeight="1" x14ac:dyDescent="0.25">
      <c r="A9" s="209" t="s">
        <v>204</v>
      </c>
      <c r="B9" s="209"/>
      <c r="C9" s="209"/>
      <c r="D9" s="209"/>
      <c r="E9" s="209"/>
    </row>
    <row r="10" spans="1:5" s="131" customFormat="1" ht="30" customHeight="1" x14ac:dyDescent="0.25">
      <c r="A10" s="209" t="s">
        <v>205</v>
      </c>
      <c r="B10" s="209"/>
      <c r="C10" s="209"/>
      <c r="D10" s="209"/>
      <c r="E10" s="209"/>
    </row>
    <row r="11" spans="1:5" s="131" customFormat="1" ht="30" customHeight="1" x14ac:dyDescent="0.25">
      <c r="A11" s="209" t="s">
        <v>206</v>
      </c>
      <c r="B11" s="209"/>
      <c r="C11" s="209"/>
      <c r="D11" s="209"/>
      <c r="E11" s="209"/>
    </row>
    <row r="12" spans="1:5" s="131" customFormat="1" ht="29.25" customHeight="1" x14ac:dyDescent="0.25">
      <c r="A12" s="209" t="s">
        <v>207</v>
      </c>
      <c r="B12" s="209"/>
      <c r="C12" s="209"/>
      <c r="D12" s="209"/>
      <c r="E12" s="209"/>
    </row>
    <row r="13" spans="1:5" s="131" customFormat="1" ht="28.5" customHeight="1" x14ac:dyDescent="0.25">
      <c r="A13" s="209" t="s">
        <v>208</v>
      </c>
      <c r="B13" s="209"/>
      <c r="C13" s="209"/>
      <c r="D13" s="209"/>
      <c r="E13" s="209"/>
    </row>
    <row r="14" spans="1:5" s="131" customFormat="1" ht="15.75" customHeight="1" x14ac:dyDescent="0.25">
      <c r="A14" s="207"/>
      <c r="B14" s="207"/>
      <c r="C14" s="207"/>
      <c r="D14" s="207"/>
      <c r="E14" s="207"/>
    </row>
    <row r="15" spans="1:5" s="131" customFormat="1" ht="135" x14ac:dyDescent="0.25">
      <c r="A15" s="132" t="s">
        <v>2</v>
      </c>
      <c r="B15" s="133" t="s">
        <v>210</v>
      </c>
      <c r="C15" s="133" t="s">
        <v>0</v>
      </c>
      <c r="D15" s="133" t="s">
        <v>209</v>
      </c>
      <c r="E15" s="133" t="s">
        <v>1</v>
      </c>
    </row>
    <row r="16" spans="1:5" s="131" customFormat="1" x14ac:dyDescent="0.25">
      <c r="A16" s="142" t="s">
        <v>8</v>
      </c>
      <c r="B16" s="138"/>
      <c r="C16" s="138"/>
      <c r="D16" s="138"/>
      <c r="E16" s="138"/>
    </row>
    <row r="17" spans="1:5" s="131" customFormat="1" x14ac:dyDescent="0.25">
      <c r="A17" s="132" t="s">
        <v>59</v>
      </c>
      <c r="B17" s="139" t="s">
        <v>23</v>
      </c>
      <c r="C17" s="139" t="s">
        <v>11</v>
      </c>
      <c r="D17" s="139">
        <v>0.13</v>
      </c>
      <c r="E17" s="139">
        <v>1617.25</v>
      </c>
    </row>
    <row r="18" spans="1:5" s="131" customFormat="1" ht="28.5" x14ac:dyDescent="0.25">
      <c r="A18" s="142" t="s">
        <v>211</v>
      </c>
      <c r="B18" s="138"/>
      <c r="C18" s="138"/>
      <c r="D18" s="138"/>
      <c r="E18" s="138"/>
    </row>
    <row r="19" spans="1:5" s="131" customFormat="1" x14ac:dyDescent="0.25">
      <c r="A19" s="132" t="s">
        <v>269</v>
      </c>
      <c r="B19" s="139" t="s">
        <v>24</v>
      </c>
      <c r="C19" s="139" t="s">
        <v>12</v>
      </c>
      <c r="D19" s="139">
        <f>E19</f>
        <v>154.06</v>
      </c>
      <c r="E19" s="139">
        <v>154.06</v>
      </c>
    </row>
    <row r="20" spans="1:5" s="131" customFormat="1" x14ac:dyDescent="0.25">
      <c r="A20" s="132" t="s">
        <v>270</v>
      </c>
      <c r="B20" s="139" t="s">
        <v>24</v>
      </c>
      <c r="C20" s="139" t="s">
        <v>12</v>
      </c>
      <c r="D20" s="139">
        <f t="shared" ref="D20:D24" si="0">E20</f>
        <v>2611.1999999999998</v>
      </c>
      <c r="E20" s="139">
        <v>2611.1999999999998</v>
      </c>
    </row>
    <row r="21" spans="1:5" s="131" customFormat="1" ht="30" x14ac:dyDescent="0.25">
      <c r="A21" s="132" t="s">
        <v>271</v>
      </c>
      <c r="B21" s="139">
        <v>0.13</v>
      </c>
      <c r="C21" s="139" t="s">
        <v>18</v>
      </c>
      <c r="D21" s="139">
        <f>E21/B21</f>
        <v>3364.1538461538457</v>
      </c>
      <c r="E21" s="139">
        <v>437.34</v>
      </c>
    </row>
    <row r="22" spans="1:5" s="131" customFormat="1" x14ac:dyDescent="0.25">
      <c r="A22" s="132" t="s">
        <v>272</v>
      </c>
      <c r="B22" s="139" t="s">
        <v>24</v>
      </c>
      <c r="C22" s="139" t="s">
        <v>13</v>
      </c>
      <c r="D22" s="139">
        <f t="shared" si="0"/>
        <v>1350.91</v>
      </c>
      <c r="E22" s="139">
        <v>1350.91</v>
      </c>
    </row>
    <row r="23" spans="1:5" s="131" customFormat="1" x14ac:dyDescent="0.25">
      <c r="A23" s="132" t="s">
        <v>214</v>
      </c>
      <c r="B23" s="139" t="s">
        <v>192</v>
      </c>
      <c r="C23" s="139" t="s">
        <v>12</v>
      </c>
      <c r="D23" s="139">
        <f t="shared" si="0"/>
        <v>54364.55</v>
      </c>
      <c r="E23" s="139">
        <v>54364.55</v>
      </c>
    </row>
    <row r="24" spans="1:5" s="131" customFormat="1" x14ac:dyDescent="0.25">
      <c r="A24" s="132" t="s">
        <v>215</v>
      </c>
      <c r="B24" s="139" t="s">
        <v>192</v>
      </c>
      <c r="C24" s="139" t="s">
        <v>12</v>
      </c>
      <c r="D24" s="139">
        <f t="shared" si="0"/>
        <v>207.04</v>
      </c>
      <c r="E24" s="139">
        <v>207.04</v>
      </c>
    </row>
    <row r="25" spans="1:5" s="131" customFormat="1" x14ac:dyDescent="0.25">
      <c r="A25" s="142" t="s">
        <v>148</v>
      </c>
      <c r="B25" s="138"/>
      <c r="C25" s="138"/>
      <c r="D25" s="138"/>
      <c r="E25" s="138"/>
    </row>
    <row r="26" spans="1:5" s="131" customFormat="1" x14ac:dyDescent="0.25">
      <c r="A26" s="132" t="s">
        <v>149</v>
      </c>
      <c r="B26" s="139" t="s">
        <v>191</v>
      </c>
      <c r="C26" s="139" t="s">
        <v>218</v>
      </c>
      <c r="D26" s="139">
        <f>E26</f>
        <v>1910</v>
      </c>
      <c r="E26" s="139">
        <v>1910</v>
      </c>
    </row>
    <row r="27" spans="1:5" s="131" customFormat="1" ht="28.5" x14ac:dyDescent="0.25">
      <c r="A27" s="142" t="s">
        <v>219</v>
      </c>
      <c r="B27" s="138"/>
      <c r="C27" s="138"/>
      <c r="D27" s="138"/>
      <c r="E27" s="138"/>
    </row>
    <row r="28" spans="1:5" s="131" customFormat="1" ht="30" x14ac:dyDescent="0.25">
      <c r="A28" s="132" t="s">
        <v>273</v>
      </c>
      <c r="B28" s="139">
        <v>1</v>
      </c>
      <c r="C28" s="139" t="s">
        <v>274</v>
      </c>
      <c r="D28" s="139">
        <f>E28/B28</f>
        <v>1062.8800000000001</v>
      </c>
      <c r="E28" s="139">
        <v>1062.8800000000001</v>
      </c>
    </row>
    <row r="29" spans="1:5" s="131" customFormat="1" ht="30" x14ac:dyDescent="0.25">
      <c r="A29" s="132" t="s">
        <v>275</v>
      </c>
      <c r="B29" s="139">
        <v>4.4999999999999998E-2</v>
      </c>
      <c r="C29" s="139" t="s">
        <v>93</v>
      </c>
      <c r="D29" s="139">
        <f t="shared" ref="D29:D59" si="1">E29/B29</f>
        <v>22786.222222222226</v>
      </c>
      <c r="E29" s="139">
        <v>1025.3800000000001</v>
      </c>
    </row>
    <row r="30" spans="1:5" s="131" customFormat="1" x14ac:dyDescent="0.25">
      <c r="A30" s="132" t="s">
        <v>276</v>
      </c>
      <c r="B30" s="139">
        <v>1</v>
      </c>
      <c r="C30" s="139" t="s">
        <v>15</v>
      </c>
      <c r="D30" s="139">
        <f t="shared" si="1"/>
        <v>724.61</v>
      </c>
      <c r="E30" s="139">
        <v>724.61</v>
      </c>
    </row>
    <row r="31" spans="1:5" s="131" customFormat="1" ht="30" x14ac:dyDescent="0.25">
      <c r="A31" s="132" t="s">
        <v>277</v>
      </c>
      <c r="B31" s="139" t="s">
        <v>24</v>
      </c>
      <c r="C31" s="139" t="s">
        <v>16</v>
      </c>
      <c r="D31" s="139">
        <f>E31</f>
        <v>1383.82</v>
      </c>
      <c r="E31" s="139">
        <v>1383.82</v>
      </c>
    </row>
    <row r="32" spans="1:5" s="131" customFormat="1" ht="30" x14ac:dyDescent="0.25">
      <c r="A32" s="132" t="s">
        <v>278</v>
      </c>
      <c r="B32" s="139">
        <v>0.01</v>
      </c>
      <c r="C32" s="139" t="s">
        <v>18</v>
      </c>
      <c r="D32" s="139">
        <f t="shared" si="1"/>
        <v>30407</v>
      </c>
      <c r="E32" s="139">
        <v>304.07</v>
      </c>
    </row>
    <row r="33" spans="1:5" s="131" customFormat="1" x14ac:dyDescent="0.25">
      <c r="A33" s="132" t="s">
        <v>279</v>
      </c>
      <c r="B33" s="139">
        <v>7</v>
      </c>
      <c r="C33" s="139" t="s">
        <v>152</v>
      </c>
      <c r="D33" s="139">
        <f t="shared" si="1"/>
        <v>100.95571428571429</v>
      </c>
      <c r="E33" s="139">
        <v>706.69</v>
      </c>
    </row>
    <row r="34" spans="1:5" s="131" customFormat="1" x14ac:dyDescent="0.25">
      <c r="A34" s="132" t="s">
        <v>63</v>
      </c>
      <c r="B34" s="139">
        <v>1</v>
      </c>
      <c r="C34" s="139" t="s">
        <v>14</v>
      </c>
      <c r="D34" s="139">
        <f t="shared" si="1"/>
        <v>1012.36</v>
      </c>
      <c r="E34" s="139">
        <v>1012.36</v>
      </c>
    </row>
    <row r="35" spans="1:5" s="131" customFormat="1" x14ac:dyDescent="0.25">
      <c r="A35" s="132" t="s">
        <v>280</v>
      </c>
      <c r="B35" s="139">
        <v>0.17</v>
      </c>
      <c r="C35" s="139" t="s">
        <v>16</v>
      </c>
      <c r="D35" s="139">
        <f t="shared" si="1"/>
        <v>1813.705882352941</v>
      </c>
      <c r="E35" s="139">
        <v>308.33</v>
      </c>
    </row>
    <row r="36" spans="1:5" s="131" customFormat="1" x14ac:dyDescent="0.25">
      <c r="A36" s="132" t="s">
        <v>65</v>
      </c>
      <c r="B36" s="139">
        <v>0.02</v>
      </c>
      <c r="C36" s="139" t="s">
        <v>17</v>
      </c>
      <c r="D36" s="139">
        <f t="shared" si="1"/>
        <v>30123.5</v>
      </c>
      <c r="E36" s="139">
        <v>602.47</v>
      </c>
    </row>
    <row r="37" spans="1:5" s="131" customFormat="1" ht="30" x14ac:dyDescent="0.25">
      <c r="A37" s="132" t="s">
        <v>66</v>
      </c>
      <c r="B37" s="139">
        <v>1.38</v>
      </c>
      <c r="C37" s="139" t="s">
        <v>16</v>
      </c>
      <c r="D37" s="139">
        <f t="shared" si="1"/>
        <v>2008.7101449275365</v>
      </c>
      <c r="E37" s="139">
        <v>2772.02</v>
      </c>
    </row>
    <row r="38" spans="1:5" s="131" customFormat="1" ht="30" x14ac:dyDescent="0.25">
      <c r="A38" s="132" t="s">
        <v>281</v>
      </c>
      <c r="B38" s="139">
        <v>0.3</v>
      </c>
      <c r="C38" s="139" t="s">
        <v>16</v>
      </c>
      <c r="D38" s="139">
        <f t="shared" si="1"/>
        <v>2003.5333333333333</v>
      </c>
      <c r="E38" s="139">
        <v>601.05999999999995</v>
      </c>
    </row>
    <row r="39" spans="1:5" s="131" customFormat="1" ht="30" x14ac:dyDescent="0.25">
      <c r="A39" s="132" t="s">
        <v>69</v>
      </c>
      <c r="B39" s="139">
        <v>8</v>
      </c>
      <c r="C39" s="139" t="s">
        <v>20</v>
      </c>
      <c r="D39" s="139">
        <f t="shared" si="1"/>
        <v>246.01</v>
      </c>
      <c r="E39" s="139">
        <v>1968.08</v>
      </c>
    </row>
    <row r="40" spans="1:5" s="131" customFormat="1" x14ac:dyDescent="0.25">
      <c r="A40" s="132" t="s">
        <v>282</v>
      </c>
      <c r="B40" s="139">
        <v>7</v>
      </c>
      <c r="C40" s="139" t="s">
        <v>152</v>
      </c>
      <c r="D40" s="139">
        <f t="shared" si="1"/>
        <v>80.775714285714272</v>
      </c>
      <c r="E40" s="139">
        <v>565.42999999999995</v>
      </c>
    </row>
    <row r="41" spans="1:5" s="131" customFormat="1" x14ac:dyDescent="0.25">
      <c r="A41" s="132" t="s">
        <v>283</v>
      </c>
      <c r="B41" s="139">
        <v>1</v>
      </c>
      <c r="C41" s="139" t="s">
        <v>13</v>
      </c>
      <c r="D41" s="139">
        <f t="shared" si="1"/>
        <v>4397.99</v>
      </c>
      <c r="E41" s="139">
        <v>4397.99</v>
      </c>
    </row>
    <row r="42" spans="1:5" s="131" customFormat="1" x14ac:dyDescent="0.25">
      <c r="A42" s="132" t="s">
        <v>87</v>
      </c>
      <c r="B42" s="139">
        <v>1</v>
      </c>
      <c r="C42" s="139" t="s">
        <v>14</v>
      </c>
      <c r="D42" s="139">
        <f t="shared" si="1"/>
        <v>8045.48</v>
      </c>
      <c r="E42" s="139">
        <v>8045.48</v>
      </c>
    </row>
    <row r="43" spans="1:5" s="131" customFormat="1" ht="30" x14ac:dyDescent="0.25">
      <c r="A43" s="132" t="s">
        <v>159</v>
      </c>
      <c r="B43" s="139">
        <v>1</v>
      </c>
      <c r="C43" s="139" t="s">
        <v>21</v>
      </c>
      <c r="D43" s="139">
        <f t="shared" si="1"/>
        <v>868.12</v>
      </c>
      <c r="E43" s="139">
        <v>868.12</v>
      </c>
    </row>
    <row r="44" spans="1:5" s="131" customFormat="1" ht="30" x14ac:dyDescent="0.25">
      <c r="A44" s="132" t="s">
        <v>229</v>
      </c>
      <c r="B44" s="139">
        <v>0.01</v>
      </c>
      <c r="C44" s="139" t="s">
        <v>21</v>
      </c>
      <c r="D44" s="139">
        <f t="shared" si="1"/>
        <v>30424</v>
      </c>
      <c r="E44" s="139">
        <v>304.24</v>
      </c>
    </row>
    <row r="45" spans="1:5" s="131" customFormat="1" x14ac:dyDescent="0.25">
      <c r="A45" s="132" t="s">
        <v>72</v>
      </c>
      <c r="B45" s="139">
        <v>33</v>
      </c>
      <c r="C45" s="139" t="s">
        <v>21</v>
      </c>
      <c r="D45" s="139">
        <f t="shared" si="1"/>
        <v>300.79181818181814</v>
      </c>
      <c r="E45" s="139">
        <v>9926.1299999999992</v>
      </c>
    </row>
    <row r="46" spans="1:5" s="131" customFormat="1" ht="28.5" x14ac:dyDescent="0.25">
      <c r="A46" s="142" t="s">
        <v>230</v>
      </c>
      <c r="B46" s="138"/>
      <c r="C46" s="138"/>
      <c r="D46" s="139"/>
      <c r="E46" s="138"/>
    </row>
    <row r="47" spans="1:5" s="131" customFormat="1" x14ac:dyDescent="0.25">
      <c r="A47" s="132" t="s">
        <v>284</v>
      </c>
      <c r="B47" s="139">
        <v>0.01</v>
      </c>
      <c r="C47" s="139" t="s">
        <v>18</v>
      </c>
      <c r="D47" s="139">
        <f t="shared" si="1"/>
        <v>34929</v>
      </c>
      <c r="E47" s="139">
        <v>349.29</v>
      </c>
    </row>
    <row r="48" spans="1:5" s="131" customFormat="1" x14ac:dyDescent="0.25">
      <c r="A48" s="132" t="s">
        <v>285</v>
      </c>
      <c r="B48" s="139">
        <v>2.1999999999999999E-2</v>
      </c>
      <c r="C48" s="139" t="s">
        <v>15</v>
      </c>
      <c r="D48" s="139">
        <f t="shared" si="1"/>
        <v>18871.36363636364</v>
      </c>
      <c r="E48" s="139">
        <v>415.17</v>
      </c>
    </row>
    <row r="49" spans="1:5" s="131" customFormat="1" ht="30" x14ac:dyDescent="0.25">
      <c r="A49" s="132" t="s">
        <v>286</v>
      </c>
      <c r="B49" s="139">
        <v>5.0000000000000001E-3</v>
      </c>
      <c r="C49" s="139" t="s">
        <v>19</v>
      </c>
      <c r="D49" s="139">
        <f t="shared" si="1"/>
        <v>32600</v>
      </c>
      <c r="E49" s="139">
        <v>163</v>
      </c>
    </row>
    <row r="50" spans="1:5" s="131" customFormat="1" ht="30" x14ac:dyDescent="0.25">
      <c r="A50" s="132" t="s">
        <v>277</v>
      </c>
      <c r="B50" s="139" t="s">
        <v>24</v>
      </c>
      <c r="C50" s="139" t="s">
        <v>16</v>
      </c>
      <c r="D50" s="139">
        <f>E50</f>
        <v>1474.06</v>
      </c>
      <c r="E50" s="139">
        <v>1474.06</v>
      </c>
    </row>
    <row r="51" spans="1:5" s="131" customFormat="1" x14ac:dyDescent="0.25">
      <c r="A51" s="132" t="s">
        <v>76</v>
      </c>
      <c r="B51" s="139">
        <v>0.12</v>
      </c>
      <c r="C51" s="139" t="s">
        <v>18</v>
      </c>
      <c r="D51" s="139">
        <f t="shared" si="1"/>
        <v>4344.75</v>
      </c>
      <c r="E51" s="139">
        <v>521.37</v>
      </c>
    </row>
    <row r="52" spans="1:5" s="131" customFormat="1" x14ac:dyDescent="0.25">
      <c r="A52" s="132" t="s">
        <v>287</v>
      </c>
      <c r="B52" s="139">
        <v>0.01</v>
      </c>
      <c r="C52" s="139" t="s">
        <v>19</v>
      </c>
      <c r="D52" s="139">
        <f t="shared" si="1"/>
        <v>27995</v>
      </c>
      <c r="E52" s="139">
        <v>279.95</v>
      </c>
    </row>
    <row r="53" spans="1:5" s="131" customFormat="1" x14ac:dyDescent="0.25">
      <c r="A53" s="132" t="s">
        <v>288</v>
      </c>
      <c r="B53" s="139">
        <v>0.01</v>
      </c>
      <c r="C53" s="139" t="s">
        <v>18</v>
      </c>
      <c r="D53" s="139">
        <f t="shared" si="1"/>
        <v>52973</v>
      </c>
      <c r="E53" s="139">
        <v>529.73</v>
      </c>
    </row>
    <row r="54" spans="1:5" s="131" customFormat="1" x14ac:dyDescent="0.25">
      <c r="A54" s="132" t="s">
        <v>289</v>
      </c>
      <c r="B54" s="139">
        <v>0.01</v>
      </c>
      <c r="C54" s="139" t="s">
        <v>18</v>
      </c>
      <c r="D54" s="139">
        <f t="shared" si="1"/>
        <v>47301</v>
      </c>
      <c r="E54" s="139">
        <v>473.01</v>
      </c>
    </row>
    <row r="55" spans="1:5" s="131" customFormat="1" ht="30" x14ac:dyDescent="0.25">
      <c r="A55" s="132" t="s">
        <v>84</v>
      </c>
      <c r="B55" s="139">
        <v>2.1999999999999999E-2</v>
      </c>
      <c r="C55" s="139" t="s">
        <v>15</v>
      </c>
      <c r="D55" s="139">
        <f t="shared" si="1"/>
        <v>44058.636363636368</v>
      </c>
      <c r="E55" s="139">
        <v>969.29</v>
      </c>
    </row>
    <row r="56" spans="1:5" s="131" customFormat="1" x14ac:dyDescent="0.25">
      <c r="A56" s="132" t="s">
        <v>239</v>
      </c>
      <c r="B56" s="139">
        <v>0.1</v>
      </c>
      <c r="C56" s="139" t="s">
        <v>240</v>
      </c>
      <c r="D56" s="139">
        <f t="shared" si="1"/>
        <v>2322.6</v>
      </c>
      <c r="E56" s="139">
        <v>232.26</v>
      </c>
    </row>
    <row r="57" spans="1:5" s="131" customFormat="1" ht="30" x14ac:dyDescent="0.25">
      <c r="A57" s="132" t="s">
        <v>73</v>
      </c>
      <c r="B57" s="139">
        <v>0.69</v>
      </c>
      <c r="C57" s="139" t="s">
        <v>16</v>
      </c>
      <c r="D57" s="139">
        <f t="shared" si="1"/>
        <v>2025.449275362319</v>
      </c>
      <c r="E57" s="139">
        <v>1397.56</v>
      </c>
    </row>
    <row r="58" spans="1:5" s="131" customFormat="1" ht="30" x14ac:dyDescent="0.25">
      <c r="A58" s="132" t="s">
        <v>163</v>
      </c>
      <c r="B58" s="139">
        <v>0.69</v>
      </c>
      <c r="C58" s="139" t="s">
        <v>16</v>
      </c>
      <c r="D58" s="139">
        <f t="shared" si="1"/>
        <v>2007.9275362318842</v>
      </c>
      <c r="E58" s="139">
        <v>1385.47</v>
      </c>
    </row>
    <row r="59" spans="1:5" s="131" customFormat="1" ht="30" x14ac:dyDescent="0.25">
      <c r="A59" s="132" t="s">
        <v>90</v>
      </c>
      <c r="B59" s="139">
        <v>90</v>
      </c>
      <c r="C59" s="139" t="s">
        <v>89</v>
      </c>
      <c r="D59" s="139">
        <f t="shared" si="1"/>
        <v>58.171000000000006</v>
      </c>
      <c r="E59" s="139">
        <v>5235.3900000000003</v>
      </c>
    </row>
    <row r="60" spans="1:5" s="131" customFormat="1" ht="30" x14ac:dyDescent="0.25">
      <c r="A60" s="132" t="s">
        <v>166</v>
      </c>
      <c r="B60" s="139" t="s">
        <v>25</v>
      </c>
      <c r="C60" s="139" t="s">
        <v>16</v>
      </c>
      <c r="D60" s="139">
        <f>E60</f>
        <v>2215.38</v>
      </c>
      <c r="E60" s="139">
        <v>2215.38</v>
      </c>
    </row>
    <row r="61" spans="1:5" s="131" customFormat="1" ht="28.5" x14ac:dyDescent="0.25">
      <c r="A61" s="142" t="s">
        <v>40</v>
      </c>
      <c r="B61" s="138"/>
      <c r="C61" s="138"/>
      <c r="D61" s="139"/>
      <c r="E61" s="138"/>
    </row>
    <row r="62" spans="1:5" s="131" customFormat="1" ht="30" x14ac:dyDescent="0.25">
      <c r="A62" s="132" t="s">
        <v>62</v>
      </c>
      <c r="B62" s="139" t="s">
        <v>191</v>
      </c>
      <c r="C62" s="139" t="s">
        <v>11</v>
      </c>
      <c r="D62" s="139">
        <f t="shared" ref="D62:D66" si="2">E62</f>
        <v>3997.9</v>
      </c>
      <c r="E62" s="139">
        <v>3997.9</v>
      </c>
    </row>
    <row r="63" spans="1:5" s="131" customFormat="1" x14ac:dyDescent="0.25">
      <c r="A63" s="142" t="s">
        <v>85</v>
      </c>
      <c r="B63" s="138"/>
      <c r="C63" s="138"/>
      <c r="D63" s="139"/>
      <c r="E63" s="138"/>
    </row>
    <row r="64" spans="1:5" s="131" customFormat="1" x14ac:dyDescent="0.25">
      <c r="A64" s="132" t="s">
        <v>167</v>
      </c>
      <c r="B64" s="139" t="s">
        <v>191</v>
      </c>
      <c r="C64" s="139" t="s">
        <v>11</v>
      </c>
      <c r="D64" s="139">
        <f t="shared" si="2"/>
        <v>21600</v>
      </c>
      <c r="E64" s="139">
        <v>21600</v>
      </c>
    </row>
    <row r="65" spans="1:7" s="131" customFormat="1" ht="42.75" x14ac:dyDescent="0.25">
      <c r="A65" s="142" t="s">
        <v>290</v>
      </c>
      <c r="B65" s="138"/>
      <c r="C65" s="138"/>
      <c r="D65" s="139"/>
      <c r="E65" s="138"/>
    </row>
    <row r="66" spans="1:7" s="131" customFormat="1" ht="30" x14ac:dyDescent="0.25">
      <c r="A66" s="132" t="s">
        <v>291</v>
      </c>
      <c r="B66" s="139" t="s">
        <v>24</v>
      </c>
      <c r="C66" s="139" t="s">
        <v>11</v>
      </c>
      <c r="D66" s="139">
        <f t="shared" si="2"/>
        <v>248.81</v>
      </c>
      <c r="E66" s="139">
        <v>248.81</v>
      </c>
    </row>
    <row r="67" spans="1:7" s="1" customFormat="1" ht="14.25" x14ac:dyDescent="0.2">
      <c r="A67" s="39" t="s">
        <v>10</v>
      </c>
      <c r="B67" s="41"/>
      <c r="C67" s="41"/>
      <c r="D67" s="41"/>
      <c r="E67" s="41"/>
      <c r="G67" s="17"/>
    </row>
    <row r="68" spans="1:7" s="1" customFormat="1" x14ac:dyDescent="0.2">
      <c r="A68" s="32" t="s">
        <v>80</v>
      </c>
      <c r="B68" s="25" t="s">
        <v>23</v>
      </c>
      <c r="C68" s="25" t="s">
        <v>11</v>
      </c>
      <c r="D68" s="25">
        <f>E68</f>
        <v>16886.297999999995</v>
      </c>
      <c r="E68" s="25">
        <f>SUM(E16:E67)*12%</f>
        <v>16886.297999999995</v>
      </c>
      <c r="G68" s="17"/>
    </row>
    <row r="69" spans="1:7" s="131" customFormat="1" x14ac:dyDescent="0.25">
      <c r="A69" s="140" t="s">
        <v>26</v>
      </c>
      <c r="B69" s="139"/>
      <c r="C69" s="139"/>
      <c r="D69" s="139"/>
      <c r="E69" s="141">
        <f>SUM(E16:E68)</f>
        <v>157605.44799999997</v>
      </c>
    </row>
    <row r="70" spans="1:7" s="131" customFormat="1" x14ac:dyDescent="0.25">
      <c r="A70" s="207"/>
      <c r="B70" s="207"/>
      <c r="C70" s="207"/>
      <c r="D70" s="207"/>
      <c r="E70" s="207"/>
    </row>
    <row r="71" spans="1:7" s="131" customFormat="1" x14ac:dyDescent="0.25">
      <c r="A71" s="207"/>
      <c r="B71" s="207"/>
      <c r="C71" s="207"/>
      <c r="D71" s="207"/>
      <c r="E71" s="207"/>
    </row>
    <row r="72" spans="1:7" s="131" customFormat="1" ht="39.75" customHeight="1" x14ac:dyDescent="0.25">
      <c r="A72" s="209" t="s">
        <v>293</v>
      </c>
      <c r="B72" s="209"/>
      <c r="C72" s="209"/>
      <c r="D72" s="209"/>
      <c r="E72" s="209"/>
    </row>
    <row r="73" spans="1:7" s="131" customFormat="1" ht="27.75" customHeight="1" x14ac:dyDescent="0.25">
      <c r="A73" s="209" t="s">
        <v>252</v>
      </c>
      <c r="B73" s="209"/>
      <c r="C73" s="209"/>
      <c r="D73" s="209"/>
      <c r="E73" s="209"/>
    </row>
    <row r="74" spans="1:7" s="131" customFormat="1" ht="24" customHeight="1" x14ac:dyDescent="0.25">
      <c r="A74" s="209" t="s">
        <v>253</v>
      </c>
      <c r="B74" s="209"/>
      <c r="C74" s="209"/>
      <c r="D74" s="209"/>
      <c r="E74" s="209"/>
    </row>
    <row r="75" spans="1:7" s="131" customFormat="1" ht="30.75" customHeight="1" x14ac:dyDescent="0.25">
      <c r="A75" s="209" t="s">
        <v>254</v>
      </c>
      <c r="B75" s="209"/>
      <c r="C75" s="209"/>
      <c r="D75" s="209"/>
      <c r="E75" s="209"/>
    </row>
    <row r="76" spans="1:7" s="131" customFormat="1" x14ac:dyDescent="0.25">
      <c r="A76" s="207"/>
      <c r="B76" s="207"/>
      <c r="C76" s="207"/>
      <c r="D76" s="207"/>
      <c r="E76" s="207"/>
    </row>
    <row r="77" spans="1:7" s="131" customFormat="1" ht="15" customHeight="1" x14ac:dyDescent="0.25">
      <c r="B77" s="209"/>
      <c r="C77" s="209"/>
      <c r="D77" s="209"/>
      <c r="E77" s="209"/>
    </row>
    <row r="78" spans="1:7" s="131" customFormat="1" ht="18.75" customHeight="1" x14ac:dyDescent="0.25">
      <c r="A78" s="207" t="s">
        <v>255</v>
      </c>
      <c r="B78" s="207"/>
      <c r="C78" s="207"/>
      <c r="D78" s="207"/>
      <c r="E78" s="207"/>
    </row>
    <row r="79" spans="1:7" s="131" customFormat="1" ht="15.75" customHeight="1" x14ac:dyDescent="0.25">
      <c r="A79" s="207" t="s">
        <v>294</v>
      </c>
      <c r="B79" s="207"/>
      <c r="C79" s="207"/>
      <c r="D79" s="207"/>
      <c r="E79" s="207"/>
    </row>
    <row r="80" spans="1:7" s="131" customFormat="1" ht="10.5" customHeight="1" x14ac:dyDescent="0.25">
      <c r="B80" s="207"/>
      <c r="C80" s="207"/>
      <c r="D80" s="207" t="s">
        <v>28</v>
      </c>
      <c r="E80" s="207"/>
    </row>
    <row r="81" spans="1:5" s="131" customFormat="1" x14ac:dyDescent="0.25">
      <c r="A81" s="207"/>
      <c r="B81" s="207"/>
      <c r="C81" s="207"/>
      <c r="D81" s="207"/>
      <c r="E81" s="207"/>
    </row>
    <row r="82" spans="1:5" s="131" customFormat="1" x14ac:dyDescent="0.25">
      <c r="A82" s="207" t="s">
        <v>292</v>
      </c>
      <c r="B82" s="207"/>
      <c r="C82" s="207"/>
      <c r="D82" s="207"/>
      <c r="E82" s="207"/>
    </row>
    <row r="83" spans="1:5" s="131" customFormat="1" ht="10.5" customHeight="1" x14ac:dyDescent="0.25">
      <c r="B83" s="207"/>
      <c r="C83" s="207"/>
      <c r="D83" s="207" t="s">
        <v>28</v>
      </c>
      <c r="E83" s="207"/>
    </row>
    <row r="84" spans="1:5" s="131" customFormat="1" ht="11.25" customHeight="1" x14ac:dyDescent="0.25">
      <c r="A84" s="207"/>
      <c r="B84" s="207"/>
      <c r="C84" s="207"/>
      <c r="D84" s="207"/>
      <c r="E84" s="207"/>
    </row>
  </sheetData>
  <mergeCells count="31">
    <mergeCell ref="A72:E72"/>
    <mergeCell ref="A73:E73"/>
    <mergeCell ref="A74:E74"/>
    <mergeCell ref="A84:E84"/>
    <mergeCell ref="A76:E76"/>
    <mergeCell ref="B77:E77"/>
    <mergeCell ref="A78:E78"/>
    <mergeCell ref="A79:E79"/>
    <mergeCell ref="B80:C80"/>
    <mergeCell ref="D80:E80"/>
    <mergeCell ref="A81:E81"/>
    <mergeCell ref="A82:E82"/>
    <mergeCell ref="B83:C83"/>
    <mergeCell ref="D83:E83"/>
    <mergeCell ref="A75:E75"/>
    <mergeCell ref="A1:E1"/>
    <mergeCell ref="A2:E2"/>
    <mergeCell ref="B3:E3"/>
    <mergeCell ref="A70:E70"/>
    <mergeCell ref="A71:E71"/>
    <mergeCell ref="A5:E5"/>
    <mergeCell ref="A4:E4"/>
    <mergeCell ref="A6:D6"/>
    <mergeCell ref="A7:E7"/>
    <mergeCell ref="A8:E8"/>
    <mergeCell ref="A9:E9"/>
    <mergeCell ref="A10:E10"/>
    <mergeCell ref="A11:E11"/>
    <mergeCell ref="A12:E12"/>
    <mergeCell ref="A13:E13"/>
    <mergeCell ref="A14:E1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0" workbookViewId="0">
      <selection activeCell="A28" sqref="A28:XFD28"/>
    </sheetView>
  </sheetViews>
  <sheetFormatPr defaultColWidth="9.140625"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5" t="s">
        <v>295</v>
      </c>
      <c r="B1" s="185"/>
      <c r="C1" s="185"/>
      <c r="D1" s="185"/>
      <c r="E1" s="185"/>
      <c r="F1" s="185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296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6" t="s">
        <v>114</v>
      </c>
      <c r="B5" s="186"/>
      <c r="C5" s="186"/>
      <c r="D5" s="186"/>
      <c r="E5" s="186"/>
      <c r="F5" s="186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99" t="s">
        <v>115</v>
      </c>
      <c r="B6" s="99">
        <v>3</v>
      </c>
      <c r="C6" s="99" t="s">
        <v>116</v>
      </c>
      <c r="D6" s="123">
        <v>1036.7</v>
      </c>
      <c r="E6" s="99" t="s">
        <v>117</v>
      </c>
      <c r="F6" s="101">
        <v>625.6</v>
      </c>
      <c r="G6" s="51"/>
      <c r="H6" s="53"/>
      <c r="I6" s="54"/>
      <c r="J6" s="55"/>
      <c r="K6" s="134"/>
      <c r="L6" s="57"/>
      <c r="M6" s="57"/>
      <c r="N6" s="57"/>
      <c r="O6" s="57"/>
      <c r="P6" s="58"/>
      <c r="Q6" s="187"/>
      <c r="R6" s="188"/>
      <c r="S6" s="59"/>
    </row>
    <row r="7" spans="1:19" s="62" customFormat="1" ht="32.25" customHeight="1" x14ac:dyDescent="0.25">
      <c r="A7" s="99" t="s">
        <v>118</v>
      </c>
      <c r="B7" s="99">
        <v>2</v>
      </c>
      <c r="C7" s="99" t="s">
        <v>119</v>
      </c>
      <c r="D7" s="123">
        <v>0</v>
      </c>
      <c r="E7" s="99" t="s">
        <v>120</v>
      </c>
      <c r="F7" s="101">
        <v>403.6</v>
      </c>
      <c r="G7" s="51"/>
      <c r="H7" s="53"/>
      <c r="I7" s="54"/>
      <c r="J7" s="55"/>
      <c r="K7" s="134"/>
      <c r="L7" s="57"/>
      <c r="M7" s="57"/>
      <c r="N7" s="57"/>
      <c r="O7" s="57"/>
      <c r="P7" s="58"/>
      <c r="Q7" s="187"/>
      <c r="R7" s="189"/>
      <c r="S7" s="61"/>
    </row>
    <row r="8" spans="1:19" s="62" customFormat="1" ht="45" customHeight="1" x14ac:dyDescent="0.25">
      <c r="A8" s="99" t="s">
        <v>121</v>
      </c>
      <c r="B8" s="99">
        <v>18</v>
      </c>
      <c r="C8" s="99" t="s">
        <v>122</v>
      </c>
      <c r="D8" s="101">
        <v>108.8</v>
      </c>
      <c r="E8" s="99" t="s">
        <v>123</v>
      </c>
      <c r="F8" s="101">
        <v>178.1</v>
      </c>
      <c r="G8" s="51"/>
      <c r="H8" s="53"/>
      <c r="I8" s="54"/>
      <c r="J8" s="55"/>
      <c r="K8" s="134"/>
      <c r="L8" s="57"/>
      <c r="M8" s="57"/>
      <c r="N8" s="57"/>
      <c r="O8" s="57"/>
      <c r="P8" s="58"/>
      <c r="Q8" s="187"/>
      <c r="R8" s="188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34"/>
      <c r="L9" s="57"/>
      <c r="M9" s="57"/>
      <c r="N9" s="57"/>
      <c r="O9" s="57"/>
      <c r="P9" s="51"/>
      <c r="Q9" s="134"/>
      <c r="R9" s="13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3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2" t="s">
        <v>124</v>
      </c>
      <c r="B11" s="183"/>
      <c r="C11" s="183"/>
      <c r="D11" s="183"/>
      <c r="E11" s="184"/>
      <c r="F11" s="69" t="s">
        <v>125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6" customFormat="1" ht="30" customHeight="1" x14ac:dyDescent="0.25">
      <c r="A12" s="191" t="s">
        <v>126</v>
      </c>
      <c r="B12" s="192"/>
      <c r="C12" s="192"/>
      <c r="D12" s="192"/>
      <c r="E12" s="193"/>
      <c r="F12" s="94">
        <v>12627.450000000157</v>
      </c>
      <c r="G12" s="144"/>
    </row>
    <row r="13" spans="1:19" s="96" customFormat="1" ht="30" customHeight="1" x14ac:dyDescent="0.25">
      <c r="A13" s="191" t="s">
        <v>127</v>
      </c>
      <c r="B13" s="192"/>
      <c r="C13" s="192"/>
      <c r="D13" s="192"/>
      <c r="E13" s="193"/>
      <c r="F13" s="94">
        <v>85956.13</v>
      </c>
    </row>
    <row r="14" spans="1:19" s="96" customFormat="1" ht="30" customHeight="1" x14ac:dyDescent="0.25">
      <c r="A14" s="191" t="s">
        <v>128</v>
      </c>
      <c r="B14" s="192"/>
      <c r="C14" s="192"/>
      <c r="D14" s="192"/>
      <c r="E14" s="193"/>
      <c r="F14" s="97">
        <f>SUM(F15:F17)</f>
        <v>192495.59</v>
      </c>
    </row>
    <row r="15" spans="1:19" s="68" customFormat="1" ht="28.5" customHeight="1" x14ac:dyDescent="0.25">
      <c r="A15" s="194" t="s">
        <v>129</v>
      </c>
      <c r="B15" s="195"/>
      <c r="C15" s="195"/>
      <c r="D15" s="195"/>
      <c r="E15" s="196"/>
      <c r="F15" s="90">
        <v>192495.59</v>
      </c>
    </row>
    <row r="16" spans="1:19" s="68" customFormat="1" ht="24.75" hidden="1" customHeight="1" x14ac:dyDescent="0.25">
      <c r="A16" s="194" t="s">
        <v>130</v>
      </c>
      <c r="B16" s="195"/>
      <c r="C16" s="195"/>
      <c r="D16" s="195"/>
      <c r="E16" s="196"/>
      <c r="F16" s="90"/>
    </row>
    <row r="17" spans="1:19" s="68" customFormat="1" ht="30" hidden="1" customHeight="1" x14ac:dyDescent="0.25">
      <c r="A17" s="194" t="s">
        <v>131</v>
      </c>
      <c r="B17" s="195"/>
      <c r="C17" s="195"/>
      <c r="D17" s="195"/>
      <c r="E17" s="196"/>
      <c r="F17" s="90"/>
    </row>
    <row r="18" spans="1:19" s="96" customFormat="1" ht="30" customHeight="1" x14ac:dyDescent="0.25">
      <c r="A18" s="191" t="s">
        <v>132</v>
      </c>
      <c r="B18" s="192"/>
      <c r="C18" s="192"/>
      <c r="D18" s="192"/>
      <c r="E18" s="193"/>
      <c r="F18" s="97">
        <f>SUM(F19:F21)</f>
        <v>247417.32</v>
      </c>
    </row>
    <row r="19" spans="1:19" s="68" customFormat="1" ht="27.75" customHeight="1" x14ac:dyDescent="0.25">
      <c r="A19" s="194" t="s">
        <v>129</v>
      </c>
      <c r="B19" s="195"/>
      <c r="C19" s="195"/>
      <c r="D19" s="195"/>
      <c r="E19" s="196"/>
      <c r="F19" s="90">
        <v>247417.32</v>
      </c>
    </row>
    <row r="20" spans="1:19" s="68" customFormat="1" ht="30" hidden="1" customHeight="1" x14ac:dyDescent="0.25">
      <c r="A20" s="194" t="s">
        <v>130</v>
      </c>
      <c r="B20" s="195"/>
      <c r="C20" s="195"/>
      <c r="D20" s="195"/>
      <c r="E20" s="196"/>
      <c r="F20" s="90"/>
    </row>
    <row r="21" spans="1:19" s="71" customFormat="1" ht="30" hidden="1" customHeight="1" x14ac:dyDescent="0.2">
      <c r="A21" s="194" t="s">
        <v>131</v>
      </c>
      <c r="B21" s="195"/>
      <c r="C21" s="195"/>
      <c r="D21" s="195"/>
      <c r="E21" s="196"/>
      <c r="F21" s="90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98" customFormat="1" ht="30" customHeight="1" x14ac:dyDescent="0.25">
      <c r="A22" s="191" t="s">
        <v>133</v>
      </c>
      <c r="B22" s="192"/>
      <c r="C22" s="192"/>
      <c r="D22" s="192"/>
      <c r="E22" s="193"/>
      <c r="F22" s="97">
        <f>F12+F18</f>
        <v>260044.77000000016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</row>
    <row r="23" spans="1:19" s="98" customFormat="1" ht="30" customHeight="1" x14ac:dyDescent="0.25">
      <c r="A23" s="191" t="s">
        <v>134</v>
      </c>
      <c r="B23" s="192"/>
      <c r="C23" s="192"/>
      <c r="D23" s="192"/>
      <c r="E23" s="193"/>
      <c r="F23" s="97">
        <f>акт21!E80</f>
        <v>178293.83799999999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91" t="s">
        <v>267</v>
      </c>
      <c r="B24" s="192"/>
      <c r="C24" s="192"/>
      <c r="D24" s="192"/>
      <c r="E24" s="193"/>
      <c r="F24" s="97">
        <f>F22-F23</f>
        <v>81750.932000000175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91" t="s">
        <v>136</v>
      </c>
      <c r="B25" s="192"/>
      <c r="C25" s="192"/>
      <c r="D25" s="192"/>
      <c r="E25" s="193"/>
      <c r="F25" s="94">
        <f>F13+F14-F18</f>
        <v>31034.399999999965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90" t="s">
        <v>137</v>
      </c>
      <c r="B27" s="190"/>
      <c r="C27" s="190"/>
      <c r="D27" s="190"/>
    </row>
    <row r="28" spans="1:19" s="46" customFormat="1" ht="21.75" hidden="1" customHeight="1" x14ac:dyDescent="0.25">
      <c r="A28" s="200" t="s">
        <v>324</v>
      </c>
      <c r="B28" s="200"/>
      <c r="C28" s="200"/>
      <c r="D28" s="200"/>
    </row>
    <row r="29" spans="1:19" s="46" customFormat="1" ht="22.5" customHeight="1" x14ac:dyDescent="0.25">
      <c r="A29" s="190" t="s">
        <v>47</v>
      </c>
      <c r="B29" s="190"/>
      <c r="C29" s="190"/>
      <c r="D29" s="190"/>
    </row>
    <row r="30" spans="1:19" s="46" customFormat="1" ht="22.5" customHeight="1" x14ac:dyDescent="0.25">
      <c r="A30" s="190" t="s">
        <v>48</v>
      </c>
      <c r="B30" s="190"/>
      <c r="C30" s="190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2"/>
  <sheetViews>
    <sheetView topLeftCell="A69" workbookViewId="0">
      <selection activeCell="E80" sqref="E80"/>
    </sheetView>
  </sheetViews>
  <sheetFormatPr defaultColWidth="8.140625" defaultRowHeight="15" x14ac:dyDescent="0.25"/>
  <cols>
    <col min="1" max="1" width="58.85546875" style="137" customWidth="1"/>
    <col min="2" max="5" width="16.42578125" style="137" customWidth="1"/>
    <col min="6" max="6" width="9.42578125" style="137" bestFit="1" customWidth="1"/>
    <col min="7" max="255" width="8.140625" style="137"/>
    <col min="256" max="256" width="8.7109375" style="137" customWidth="1"/>
    <col min="257" max="257" width="31.5703125" style="137" customWidth="1"/>
    <col min="258" max="258" width="13.85546875" style="137" customWidth="1"/>
    <col min="259" max="259" width="19.140625" style="137" customWidth="1"/>
    <col min="260" max="260" width="17.5703125" style="137" customWidth="1"/>
    <col min="261" max="261" width="14.7109375" style="137" customWidth="1"/>
    <col min="262" max="511" width="8.140625" style="137"/>
    <col min="512" max="512" width="8.7109375" style="137" customWidth="1"/>
    <col min="513" max="513" width="31.5703125" style="137" customWidth="1"/>
    <col min="514" max="514" width="13.85546875" style="137" customWidth="1"/>
    <col min="515" max="515" width="19.140625" style="137" customWidth="1"/>
    <col min="516" max="516" width="17.5703125" style="137" customWidth="1"/>
    <col min="517" max="517" width="14.7109375" style="137" customWidth="1"/>
    <col min="518" max="767" width="8.140625" style="137"/>
    <col min="768" max="768" width="8.7109375" style="137" customWidth="1"/>
    <col min="769" max="769" width="31.5703125" style="137" customWidth="1"/>
    <col min="770" max="770" width="13.85546875" style="137" customWidth="1"/>
    <col min="771" max="771" width="19.140625" style="137" customWidth="1"/>
    <col min="772" max="772" width="17.5703125" style="137" customWidth="1"/>
    <col min="773" max="773" width="14.7109375" style="137" customWidth="1"/>
    <col min="774" max="1023" width="8.140625" style="137"/>
    <col min="1024" max="1024" width="8.7109375" style="137" customWidth="1"/>
    <col min="1025" max="1025" width="31.5703125" style="137" customWidth="1"/>
    <col min="1026" max="1026" width="13.85546875" style="137" customWidth="1"/>
    <col min="1027" max="1027" width="19.140625" style="137" customWidth="1"/>
    <col min="1028" max="1028" width="17.5703125" style="137" customWidth="1"/>
    <col min="1029" max="1029" width="14.7109375" style="137" customWidth="1"/>
    <col min="1030" max="1279" width="8.140625" style="137"/>
    <col min="1280" max="1280" width="8.7109375" style="137" customWidth="1"/>
    <col min="1281" max="1281" width="31.5703125" style="137" customWidth="1"/>
    <col min="1282" max="1282" width="13.85546875" style="137" customWidth="1"/>
    <col min="1283" max="1283" width="19.140625" style="137" customWidth="1"/>
    <col min="1284" max="1284" width="17.5703125" style="137" customWidth="1"/>
    <col min="1285" max="1285" width="14.7109375" style="137" customWidth="1"/>
    <col min="1286" max="1535" width="8.140625" style="137"/>
    <col min="1536" max="1536" width="8.7109375" style="137" customWidth="1"/>
    <col min="1537" max="1537" width="31.5703125" style="137" customWidth="1"/>
    <col min="1538" max="1538" width="13.85546875" style="137" customWidth="1"/>
    <col min="1539" max="1539" width="19.140625" style="137" customWidth="1"/>
    <col min="1540" max="1540" width="17.5703125" style="137" customWidth="1"/>
    <col min="1541" max="1541" width="14.7109375" style="137" customWidth="1"/>
    <col min="1542" max="1791" width="8.140625" style="137"/>
    <col min="1792" max="1792" width="8.7109375" style="137" customWidth="1"/>
    <col min="1793" max="1793" width="31.5703125" style="137" customWidth="1"/>
    <col min="1794" max="1794" width="13.85546875" style="137" customWidth="1"/>
    <col min="1795" max="1795" width="19.140625" style="137" customWidth="1"/>
    <col min="1796" max="1796" width="17.5703125" style="137" customWidth="1"/>
    <col min="1797" max="1797" width="14.7109375" style="137" customWidth="1"/>
    <col min="1798" max="2047" width="8.140625" style="137"/>
    <col min="2048" max="2048" width="8.7109375" style="137" customWidth="1"/>
    <col min="2049" max="2049" width="31.5703125" style="137" customWidth="1"/>
    <col min="2050" max="2050" width="13.85546875" style="137" customWidth="1"/>
    <col min="2051" max="2051" width="19.140625" style="137" customWidth="1"/>
    <col min="2052" max="2052" width="17.5703125" style="137" customWidth="1"/>
    <col min="2053" max="2053" width="14.7109375" style="137" customWidth="1"/>
    <col min="2054" max="2303" width="8.140625" style="137"/>
    <col min="2304" max="2304" width="8.7109375" style="137" customWidth="1"/>
    <col min="2305" max="2305" width="31.5703125" style="137" customWidth="1"/>
    <col min="2306" max="2306" width="13.85546875" style="137" customWidth="1"/>
    <col min="2307" max="2307" width="19.140625" style="137" customWidth="1"/>
    <col min="2308" max="2308" width="17.5703125" style="137" customWidth="1"/>
    <col min="2309" max="2309" width="14.7109375" style="137" customWidth="1"/>
    <col min="2310" max="2559" width="8.140625" style="137"/>
    <col min="2560" max="2560" width="8.7109375" style="137" customWidth="1"/>
    <col min="2561" max="2561" width="31.5703125" style="137" customWidth="1"/>
    <col min="2562" max="2562" width="13.85546875" style="137" customWidth="1"/>
    <col min="2563" max="2563" width="19.140625" style="137" customWidth="1"/>
    <col min="2564" max="2564" width="17.5703125" style="137" customWidth="1"/>
    <col min="2565" max="2565" width="14.7109375" style="137" customWidth="1"/>
    <col min="2566" max="2815" width="8.140625" style="137"/>
    <col min="2816" max="2816" width="8.7109375" style="137" customWidth="1"/>
    <col min="2817" max="2817" width="31.5703125" style="137" customWidth="1"/>
    <col min="2818" max="2818" width="13.85546875" style="137" customWidth="1"/>
    <col min="2819" max="2819" width="19.140625" style="137" customWidth="1"/>
    <col min="2820" max="2820" width="17.5703125" style="137" customWidth="1"/>
    <col min="2821" max="2821" width="14.7109375" style="137" customWidth="1"/>
    <col min="2822" max="3071" width="8.140625" style="137"/>
    <col min="3072" max="3072" width="8.7109375" style="137" customWidth="1"/>
    <col min="3073" max="3073" width="31.5703125" style="137" customWidth="1"/>
    <col min="3074" max="3074" width="13.85546875" style="137" customWidth="1"/>
    <col min="3075" max="3075" width="19.140625" style="137" customWidth="1"/>
    <col min="3076" max="3076" width="17.5703125" style="137" customWidth="1"/>
    <col min="3077" max="3077" width="14.7109375" style="137" customWidth="1"/>
    <col min="3078" max="3327" width="8.140625" style="137"/>
    <col min="3328" max="3328" width="8.7109375" style="137" customWidth="1"/>
    <col min="3329" max="3329" width="31.5703125" style="137" customWidth="1"/>
    <col min="3330" max="3330" width="13.85546875" style="137" customWidth="1"/>
    <col min="3331" max="3331" width="19.140625" style="137" customWidth="1"/>
    <col min="3332" max="3332" width="17.5703125" style="137" customWidth="1"/>
    <col min="3333" max="3333" width="14.7109375" style="137" customWidth="1"/>
    <col min="3334" max="3583" width="8.140625" style="137"/>
    <col min="3584" max="3584" width="8.7109375" style="137" customWidth="1"/>
    <col min="3585" max="3585" width="31.5703125" style="137" customWidth="1"/>
    <col min="3586" max="3586" width="13.85546875" style="137" customWidth="1"/>
    <col min="3587" max="3587" width="19.140625" style="137" customWidth="1"/>
    <col min="3588" max="3588" width="17.5703125" style="137" customWidth="1"/>
    <col min="3589" max="3589" width="14.7109375" style="137" customWidth="1"/>
    <col min="3590" max="3839" width="8.140625" style="137"/>
    <col min="3840" max="3840" width="8.7109375" style="137" customWidth="1"/>
    <col min="3841" max="3841" width="31.5703125" style="137" customWidth="1"/>
    <col min="3842" max="3842" width="13.85546875" style="137" customWidth="1"/>
    <col min="3843" max="3843" width="19.140625" style="137" customWidth="1"/>
    <col min="3844" max="3844" width="17.5703125" style="137" customWidth="1"/>
    <col min="3845" max="3845" width="14.7109375" style="137" customWidth="1"/>
    <col min="3846" max="4095" width="8.140625" style="137"/>
    <col min="4096" max="4096" width="8.7109375" style="137" customWidth="1"/>
    <col min="4097" max="4097" width="31.5703125" style="137" customWidth="1"/>
    <col min="4098" max="4098" width="13.85546875" style="137" customWidth="1"/>
    <col min="4099" max="4099" width="19.140625" style="137" customWidth="1"/>
    <col min="4100" max="4100" width="17.5703125" style="137" customWidth="1"/>
    <col min="4101" max="4101" width="14.7109375" style="137" customWidth="1"/>
    <col min="4102" max="4351" width="8.140625" style="137"/>
    <col min="4352" max="4352" width="8.7109375" style="137" customWidth="1"/>
    <col min="4353" max="4353" width="31.5703125" style="137" customWidth="1"/>
    <col min="4354" max="4354" width="13.85546875" style="137" customWidth="1"/>
    <col min="4355" max="4355" width="19.140625" style="137" customWidth="1"/>
    <col min="4356" max="4356" width="17.5703125" style="137" customWidth="1"/>
    <col min="4357" max="4357" width="14.7109375" style="137" customWidth="1"/>
    <col min="4358" max="4607" width="8.140625" style="137"/>
    <col min="4608" max="4608" width="8.7109375" style="137" customWidth="1"/>
    <col min="4609" max="4609" width="31.5703125" style="137" customWidth="1"/>
    <col min="4610" max="4610" width="13.85546875" style="137" customWidth="1"/>
    <col min="4611" max="4611" width="19.140625" style="137" customWidth="1"/>
    <col min="4612" max="4612" width="17.5703125" style="137" customWidth="1"/>
    <col min="4613" max="4613" width="14.7109375" style="137" customWidth="1"/>
    <col min="4614" max="4863" width="8.140625" style="137"/>
    <col min="4864" max="4864" width="8.7109375" style="137" customWidth="1"/>
    <col min="4865" max="4865" width="31.5703125" style="137" customWidth="1"/>
    <col min="4866" max="4866" width="13.85546875" style="137" customWidth="1"/>
    <col min="4867" max="4867" width="19.140625" style="137" customWidth="1"/>
    <col min="4868" max="4868" width="17.5703125" style="137" customWidth="1"/>
    <col min="4869" max="4869" width="14.7109375" style="137" customWidth="1"/>
    <col min="4870" max="5119" width="8.140625" style="137"/>
    <col min="5120" max="5120" width="8.7109375" style="137" customWidth="1"/>
    <col min="5121" max="5121" width="31.5703125" style="137" customWidth="1"/>
    <col min="5122" max="5122" width="13.85546875" style="137" customWidth="1"/>
    <col min="5123" max="5123" width="19.140625" style="137" customWidth="1"/>
    <col min="5124" max="5124" width="17.5703125" style="137" customWidth="1"/>
    <col min="5125" max="5125" width="14.7109375" style="137" customWidth="1"/>
    <col min="5126" max="5375" width="8.140625" style="137"/>
    <col min="5376" max="5376" width="8.7109375" style="137" customWidth="1"/>
    <col min="5377" max="5377" width="31.5703125" style="137" customWidth="1"/>
    <col min="5378" max="5378" width="13.85546875" style="137" customWidth="1"/>
    <col min="5379" max="5379" width="19.140625" style="137" customWidth="1"/>
    <col min="5380" max="5380" width="17.5703125" style="137" customWidth="1"/>
    <col min="5381" max="5381" width="14.7109375" style="137" customWidth="1"/>
    <col min="5382" max="5631" width="8.140625" style="137"/>
    <col min="5632" max="5632" width="8.7109375" style="137" customWidth="1"/>
    <col min="5633" max="5633" width="31.5703125" style="137" customWidth="1"/>
    <col min="5634" max="5634" width="13.85546875" style="137" customWidth="1"/>
    <col min="5635" max="5635" width="19.140625" style="137" customWidth="1"/>
    <col min="5636" max="5636" width="17.5703125" style="137" customWidth="1"/>
    <col min="5637" max="5637" width="14.7109375" style="137" customWidth="1"/>
    <col min="5638" max="5887" width="8.140625" style="137"/>
    <col min="5888" max="5888" width="8.7109375" style="137" customWidth="1"/>
    <col min="5889" max="5889" width="31.5703125" style="137" customWidth="1"/>
    <col min="5890" max="5890" width="13.85546875" style="137" customWidth="1"/>
    <col min="5891" max="5891" width="19.140625" style="137" customWidth="1"/>
    <col min="5892" max="5892" width="17.5703125" style="137" customWidth="1"/>
    <col min="5893" max="5893" width="14.7109375" style="137" customWidth="1"/>
    <col min="5894" max="6143" width="8.140625" style="137"/>
    <col min="6144" max="6144" width="8.7109375" style="137" customWidth="1"/>
    <col min="6145" max="6145" width="31.5703125" style="137" customWidth="1"/>
    <col min="6146" max="6146" width="13.85546875" style="137" customWidth="1"/>
    <col min="6147" max="6147" width="19.140625" style="137" customWidth="1"/>
    <col min="6148" max="6148" width="17.5703125" style="137" customWidth="1"/>
    <col min="6149" max="6149" width="14.7109375" style="137" customWidth="1"/>
    <col min="6150" max="6399" width="8.140625" style="137"/>
    <col min="6400" max="6400" width="8.7109375" style="137" customWidth="1"/>
    <col min="6401" max="6401" width="31.5703125" style="137" customWidth="1"/>
    <col min="6402" max="6402" width="13.85546875" style="137" customWidth="1"/>
    <col min="6403" max="6403" width="19.140625" style="137" customWidth="1"/>
    <col min="6404" max="6404" width="17.5703125" style="137" customWidth="1"/>
    <col min="6405" max="6405" width="14.7109375" style="137" customWidth="1"/>
    <col min="6406" max="6655" width="8.140625" style="137"/>
    <col min="6656" max="6656" width="8.7109375" style="137" customWidth="1"/>
    <col min="6657" max="6657" width="31.5703125" style="137" customWidth="1"/>
    <col min="6658" max="6658" width="13.85546875" style="137" customWidth="1"/>
    <col min="6659" max="6659" width="19.140625" style="137" customWidth="1"/>
    <col min="6660" max="6660" width="17.5703125" style="137" customWidth="1"/>
    <col min="6661" max="6661" width="14.7109375" style="137" customWidth="1"/>
    <col min="6662" max="6911" width="8.140625" style="137"/>
    <col min="6912" max="6912" width="8.7109375" style="137" customWidth="1"/>
    <col min="6913" max="6913" width="31.5703125" style="137" customWidth="1"/>
    <col min="6914" max="6914" width="13.85546875" style="137" customWidth="1"/>
    <col min="6915" max="6915" width="19.140625" style="137" customWidth="1"/>
    <col min="6916" max="6916" width="17.5703125" style="137" customWidth="1"/>
    <col min="6917" max="6917" width="14.7109375" style="137" customWidth="1"/>
    <col min="6918" max="7167" width="8.140625" style="137"/>
    <col min="7168" max="7168" width="8.7109375" style="137" customWidth="1"/>
    <col min="7169" max="7169" width="31.5703125" style="137" customWidth="1"/>
    <col min="7170" max="7170" width="13.85546875" style="137" customWidth="1"/>
    <col min="7171" max="7171" width="19.140625" style="137" customWidth="1"/>
    <col min="7172" max="7172" width="17.5703125" style="137" customWidth="1"/>
    <col min="7173" max="7173" width="14.7109375" style="137" customWidth="1"/>
    <col min="7174" max="7423" width="8.140625" style="137"/>
    <col min="7424" max="7424" width="8.7109375" style="137" customWidth="1"/>
    <col min="7425" max="7425" width="31.5703125" style="137" customWidth="1"/>
    <col min="7426" max="7426" width="13.85546875" style="137" customWidth="1"/>
    <col min="7427" max="7427" width="19.140625" style="137" customWidth="1"/>
    <col min="7428" max="7428" width="17.5703125" style="137" customWidth="1"/>
    <col min="7429" max="7429" width="14.7109375" style="137" customWidth="1"/>
    <col min="7430" max="7679" width="8.140625" style="137"/>
    <col min="7680" max="7680" width="8.7109375" style="137" customWidth="1"/>
    <col min="7681" max="7681" width="31.5703125" style="137" customWidth="1"/>
    <col min="7682" max="7682" width="13.85546875" style="137" customWidth="1"/>
    <col min="7683" max="7683" width="19.140625" style="137" customWidth="1"/>
    <col min="7684" max="7684" width="17.5703125" style="137" customWidth="1"/>
    <col min="7685" max="7685" width="14.7109375" style="137" customWidth="1"/>
    <col min="7686" max="7935" width="8.140625" style="137"/>
    <col min="7936" max="7936" width="8.7109375" style="137" customWidth="1"/>
    <col min="7937" max="7937" width="31.5703125" style="137" customWidth="1"/>
    <col min="7938" max="7938" width="13.85546875" style="137" customWidth="1"/>
    <col min="7939" max="7939" width="19.140625" style="137" customWidth="1"/>
    <col min="7940" max="7940" width="17.5703125" style="137" customWidth="1"/>
    <col min="7941" max="7941" width="14.7109375" style="137" customWidth="1"/>
    <col min="7942" max="8191" width="8.140625" style="137"/>
    <col min="8192" max="8192" width="8.7109375" style="137" customWidth="1"/>
    <col min="8193" max="8193" width="31.5703125" style="137" customWidth="1"/>
    <col min="8194" max="8194" width="13.85546875" style="137" customWidth="1"/>
    <col min="8195" max="8195" width="19.140625" style="137" customWidth="1"/>
    <col min="8196" max="8196" width="17.5703125" style="137" customWidth="1"/>
    <col min="8197" max="8197" width="14.7109375" style="137" customWidth="1"/>
    <col min="8198" max="8447" width="8.140625" style="137"/>
    <col min="8448" max="8448" width="8.7109375" style="137" customWidth="1"/>
    <col min="8449" max="8449" width="31.5703125" style="137" customWidth="1"/>
    <col min="8450" max="8450" width="13.85546875" style="137" customWidth="1"/>
    <col min="8451" max="8451" width="19.140625" style="137" customWidth="1"/>
    <col min="8452" max="8452" width="17.5703125" style="137" customWidth="1"/>
    <col min="8453" max="8453" width="14.7109375" style="137" customWidth="1"/>
    <col min="8454" max="8703" width="8.140625" style="137"/>
    <col min="8704" max="8704" width="8.7109375" style="137" customWidth="1"/>
    <col min="8705" max="8705" width="31.5703125" style="137" customWidth="1"/>
    <col min="8706" max="8706" width="13.85546875" style="137" customWidth="1"/>
    <col min="8707" max="8707" width="19.140625" style="137" customWidth="1"/>
    <col min="8708" max="8708" width="17.5703125" style="137" customWidth="1"/>
    <col min="8709" max="8709" width="14.7109375" style="137" customWidth="1"/>
    <col min="8710" max="8959" width="8.140625" style="137"/>
    <col min="8960" max="8960" width="8.7109375" style="137" customWidth="1"/>
    <col min="8961" max="8961" width="31.5703125" style="137" customWidth="1"/>
    <col min="8962" max="8962" width="13.85546875" style="137" customWidth="1"/>
    <col min="8963" max="8963" width="19.140625" style="137" customWidth="1"/>
    <col min="8964" max="8964" width="17.5703125" style="137" customWidth="1"/>
    <col min="8965" max="8965" width="14.7109375" style="137" customWidth="1"/>
    <col min="8966" max="9215" width="8.140625" style="137"/>
    <col min="9216" max="9216" width="8.7109375" style="137" customWidth="1"/>
    <col min="9217" max="9217" width="31.5703125" style="137" customWidth="1"/>
    <col min="9218" max="9218" width="13.85546875" style="137" customWidth="1"/>
    <col min="9219" max="9219" width="19.140625" style="137" customWidth="1"/>
    <col min="9220" max="9220" width="17.5703125" style="137" customWidth="1"/>
    <col min="9221" max="9221" width="14.7109375" style="137" customWidth="1"/>
    <col min="9222" max="9471" width="8.140625" style="137"/>
    <col min="9472" max="9472" width="8.7109375" style="137" customWidth="1"/>
    <col min="9473" max="9473" width="31.5703125" style="137" customWidth="1"/>
    <col min="9474" max="9474" width="13.85546875" style="137" customWidth="1"/>
    <col min="9475" max="9475" width="19.140625" style="137" customWidth="1"/>
    <col min="9476" max="9476" width="17.5703125" style="137" customWidth="1"/>
    <col min="9477" max="9477" width="14.7109375" style="137" customWidth="1"/>
    <col min="9478" max="9727" width="8.140625" style="137"/>
    <col min="9728" max="9728" width="8.7109375" style="137" customWidth="1"/>
    <col min="9729" max="9729" width="31.5703125" style="137" customWidth="1"/>
    <col min="9730" max="9730" width="13.85546875" style="137" customWidth="1"/>
    <col min="9731" max="9731" width="19.140625" style="137" customWidth="1"/>
    <col min="9732" max="9732" width="17.5703125" style="137" customWidth="1"/>
    <col min="9733" max="9733" width="14.7109375" style="137" customWidth="1"/>
    <col min="9734" max="9983" width="8.140625" style="137"/>
    <col min="9984" max="9984" width="8.7109375" style="137" customWidth="1"/>
    <col min="9985" max="9985" width="31.5703125" style="137" customWidth="1"/>
    <col min="9986" max="9986" width="13.85546875" style="137" customWidth="1"/>
    <col min="9987" max="9987" width="19.140625" style="137" customWidth="1"/>
    <col min="9988" max="9988" width="17.5703125" style="137" customWidth="1"/>
    <col min="9989" max="9989" width="14.7109375" style="137" customWidth="1"/>
    <col min="9990" max="10239" width="8.140625" style="137"/>
    <col min="10240" max="10240" width="8.7109375" style="137" customWidth="1"/>
    <col min="10241" max="10241" width="31.5703125" style="137" customWidth="1"/>
    <col min="10242" max="10242" width="13.85546875" style="137" customWidth="1"/>
    <col min="10243" max="10243" width="19.140625" style="137" customWidth="1"/>
    <col min="10244" max="10244" width="17.5703125" style="137" customWidth="1"/>
    <col min="10245" max="10245" width="14.7109375" style="137" customWidth="1"/>
    <col min="10246" max="10495" width="8.140625" style="137"/>
    <col min="10496" max="10496" width="8.7109375" style="137" customWidth="1"/>
    <col min="10497" max="10497" width="31.5703125" style="137" customWidth="1"/>
    <col min="10498" max="10498" width="13.85546875" style="137" customWidth="1"/>
    <col min="10499" max="10499" width="19.140625" style="137" customWidth="1"/>
    <col min="10500" max="10500" width="17.5703125" style="137" customWidth="1"/>
    <col min="10501" max="10501" width="14.7109375" style="137" customWidth="1"/>
    <col min="10502" max="10751" width="8.140625" style="137"/>
    <col min="10752" max="10752" width="8.7109375" style="137" customWidth="1"/>
    <col min="10753" max="10753" width="31.5703125" style="137" customWidth="1"/>
    <col min="10754" max="10754" width="13.85546875" style="137" customWidth="1"/>
    <col min="10755" max="10755" width="19.140625" style="137" customWidth="1"/>
    <col min="10756" max="10756" width="17.5703125" style="137" customWidth="1"/>
    <col min="10757" max="10757" width="14.7109375" style="137" customWidth="1"/>
    <col min="10758" max="11007" width="8.140625" style="137"/>
    <col min="11008" max="11008" width="8.7109375" style="137" customWidth="1"/>
    <col min="11009" max="11009" width="31.5703125" style="137" customWidth="1"/>
    <col min="11010" max="11010" width="13.85546875" style="137" customWidth="1"/>
    <col min="11011" max="11011" width="19.140625" style="137" customWidth="1"/>
    <col min="11012" max="11012" width="17.5703125" style="137" customWidth="1"/>
    <col min="11013" max="11013" width="14.7109375" style="137" customWidth="1"/>
    <col min="11014" max="11263" width="8.140625" style="137"/>
    <col min="11264" max="11264" width="8.7109375" style="137" customWidth="1"/>
    <col min="11265" max="11265" width="31.5703125" style="137" customWidth="1"/>
    <col min="11266" max="11266" width="13.85546875" style="137" customWidth="1"/>
    <col min="11267" max="11267" width="19.140625" style="137" customWidth="1"/>
    <col min="11268" max="11268" width="17.5703125" style="137" customWidth="1"/>
    <col min="11269" max="11269" width="14.7109375" style="137" customWidth="1"/>
    <col min="11270" max="11519" width="8.140625" style="137"/>
    <col min="11520" max="11520" width="8.7109375" style="137" customWidth="1"/>
    <col min="11521" max="11521" width="31.5703125" style="137" customWidth="1"/>
    <col min="11522" max="11522" width="13.85546875" style="137" customWidth="1"/>
    <col min="11523" max="11523" width="19.140625" style="137" customWidth="1"/>
    <col min="11524" max="11524" width="17.5703125" style="137" customWidth="1"/>
    <col min="11525" max="11525" width="14.7109375" style="137" customWidth="1"/>
    <col min="11526" max="11775" width="8.140625" style="137"/>
    <col min="11776" max="11776" width="8.7109375" style="137" customWidth="1"/>
    <col min="11777" max="11777" width="31.5703125" style="137" customWidth="1"/>
    <col min="11778" max="11778" width="13.85546875" style="137" customWidth="1"/>
    <col min="11779" max="11779" width="19.140625" style="137" customWidth="1"/>
    <col min="11780" max="11780" width="17.5703125" style="137" customWidth="1"/>
    <col min="11781" max="11781" width="14.7109375" style="137" customWidth="1"/>
    <col min="11782" max="12031" width="8.140625" style="137"/>
    <col min="12032" max="12032" width="8.7109375" style="137" customWidth="1"/>
    <col min="12033" max="12033" width="31.5703125" style="137" customWidth="1"/>
    <col min="12034" max="12034" width="13.85546875" style="137" customWidth="1"/>
    <col min="12035" max="12035" width="19.140625" style="137" customWidth="1"/>
    <col min="12036" max="12036" width="17.5703125" style="137" customWidth="1"/>
    <col min="12037" max="12037" width="14.7109375" style="137" customWidth="1"/>
    <col min="12038" max="12287" width="8.140625" style="137"/>
    <col min="12288" max="12288" width="8.7109375" style="137" customWidth="1"/>
    <col min="12289" max="12289" width="31.5703125" style="137" customWidth="1"/>
    <col min="12290" max="12290" width="13.85546875" style="137" customWidth="1"/>
    <col min="12291" max="12291" width="19.140625" style="137" customWidth="1"/>
    <col min="12292" max="12292" width="17.5703125" style="137" customWidth="1"/>
    <col min="12293" max="12293" width="14.7109375" style="137" customWidth="1"/>
    <col min="12294" max="12543" width="8.140625" style="137"/>
    <col min="12544" max="12544" width="8.7109375" style="137" customWidth="1"/>
    <col min="12545" max="12545" width="31.5703125" style="137" customWidth="1"/>
    <col min="12546" max="12546" width="13.85546875" style="137" customWidth="1"/>
    <col min="12547" max="12547" width="19.140625" style="137" customWidth="1"/>
    <col min="12548" max="12548" width="17.5703125" style="137" customWidth="1"/>
    <col min="12549" max="12549" width="14.7109375" style="137" customWidth="1"/>
    <col min="12550" max="12799" width="8.140625" style="137"/>
    <col min="12800" max="12800" width="8.7109375" style="137" customWidth="1"/>
    <col min="12801" max="12801" width="31.5703125" style="137" customWidth="1"/>
    <col min="12802" max="12802" width="13.85546875" style="137" customWidth="1"/>
    <col min="12803" max="12803" width="19.140625" style="137" customWidth="1"/>
    <col min="12804" max="12804" width="17.5703125" style="137" customWidth="1"/>
    <col min="12805" max="12805" width="14.7109375" style="137" customWidth="1"/>
    <col min="12806" max="13055" width="8.140625" style="137"/>
    <col min="13056" max="13056" width="8.7109375" style="137" customWidth="1"/>
    <col min="13057" max="13057" width="31.5703125" style="137" customWidth="1"/>
    <col min="13058" max="13058" width="13.85546875" style="137" customWidth="1"/>
    <col min="13059" max="13059" width="19.140625" style="137" customWidth="1"/>
    <col min="13060" max="13060" width="17.5703125" style="137" customWidth="1"/>
    <col min="13061" max="13061" width="14.7109375" style="137" customWidth="1"/>
    <col min="13062" max="13311" width="8.140625" style="137"/>
    <col min="13312" max="13312" width="8.7109375" style="137" customWidth="1"/>
    <col min="13313" max="13313" width="31.5703125" style="137" customWidth="1"/>
    <col min="13314" max="13314" width="13.85546875" style="137" customWidth="1"/>
    <col min="13315" max="13315" width="19.140625" style="137" customWidth="1"/>
    <col min="13316" max="13316" width="17.5703125" style="137" customWidth="1"/>
    <col min="13317" max="13317" width="14.7109375" style="137" customWidth="1"/>
    <col min="13318" max="13567" width="8.140625" style="137"/>
    <col min="13568" max="13568" width="8.7109375" style="137" customWidth="1"/>
    <col min="13569" max="13569" width="31.5703125" style="137" customWidth="1"/>
    <col min="13570" max="13570" width="13.85546875" style="137" customWidth="1"/>
    <col min="13571" max="13571" width="19.140625" style="137" customWidth="1"/>
    <col min="13572" max="13572" width="17.5703125" style="137" customWidth="1"/>
    <col min="13573" max="13573" width="14.7109375" style="137" customWidth="1"/>
    <col min="13574" max="13823" width="8.140625" style="137"/>
    <col min="13824" max="13824" width="8.7109375" style="137" customWidth="1"/>
    <col min="13825" max="13825" width="31.5703125" style="137" customWidth="1"/>
    <col min="13826" max="13826" width="13.85546875" style="137" customWidth="1"/>
    <col min="13827" max="13827" width="19.140625" style="137" customWidth="1"/>
    <col min="13828" max="13828" width="17.5703125" style="137" customWidth="1"/>
    <col min="13829" max="13829" width="14.7109375" style="137" customWidth="1"/>
    <col min="13830" max="14079" width="8.140625" style="137"/>
    <col min="14080" max="14080" width="8.7109375" style="137" customWidth="1"/>
    <col min="14081" max="14081" width="31.5703125" style="137" customWidth="1"/>
    <col min="14082" max="14082" width="13.85546875" style="137" customWidth="1"/>
    <col min="14083" max="14083" width="19.140625" style="137" customWidth="1"/>
    <col min="14084" max="14084" width="17.5703125" style="137" customWidth="1"/>
    <col min="14085" max="14085" width="14.7109375" style="137" customWidth="1"/>
    <col min="14086" max="14335" width="8.140625" style="137"/>
    <col min="14336" max="14336" width="8.7109375" style="137" customWidth="1"/>
    <col min="14337" max="14337" width="31.5703125" style="137" customWidth="1"/>
    <col min="14338" max="14338" width="13.85546875" style="137" customWidth="1"/>
    <col min="14339" max="14339" width="19.140625" style="137" customWidth="1"/>
    <col min="14340" max="14340" width="17.5703125" style="137" customWidth="1"/>
    <col min="14341" max="14341" width="14.7109375" style="137" customWidth="1"/>
    <col min="14342" max="14591" width="8.140625" style="137"/>
    <col min="14592" max="14592" width="8.7109375" style="137" customWidth="1"/>
    <col min="14593" max="14593" width="31.5703125" style="137" customWidth="1"/>
    <col min="14594" max="14594" width="13.85546875" style="137" customWidth="1"/>
    <col min="14595" max="14595" width="19.140625" style="137" customWidth="1"/>
    <col min="14596" max="14596" width="17.5703125" style="137" customWidth="1"/>
    <col min="14597" max="14597" width="14.7109375" style="137" customWidth="1"/>
    <col min="14598" max="14847" width="8.140625" style="137"/>
    <col min="14848" max="14848" width="8.7109375" style="137" customWidth="1"/>
    <col min="14849" max="14849" width="31.5703125" style="137" customWidth="1"/>
    <col min="14850" max="14850" width="13.85546875" style="137" customWidth="1"/>
    <col min="14851" max="14851" width="19.140625" style="137" customWidth="1"/>
    <col min="14852" max="14852" width="17.5703125" style="137" customWidth="1"/>
    <col min="14853" max="14853" width="14.7109375" style="137" customWidth="1"/>
    <col min="14854" max="15103" width="8.140625" style="137"/>
    <col min="15104" max="15104" width="8.7109375" style="137" customWidth="1"/>
    <col min="15105" max="15105" width="31.5703125" style="137" customWidth="1"/>
    <col min="15106" max="15106" width="13.85546875" style="137" customWidth="1"/>
    <col min="15107" max="15107" width="19.140625" style="137" customWidth="1"/>
    <col min="15108" max="15108" width="17.5703125" style="137" customWidth="1"/>
    <col min="15109" max="15109" width="14.7109375" style="137" customWidth="1"/>
    <col min="15110" max="15359" width="8.140625" style="137"/>
    <col min="15360" max="15360" width="8.7109375" style="137" customWidth="1"/>
    <col min="15361" max="15361" width="31.5703125" style="137" customWidth="1"/>
    <col min="15362" max="15362" width="13.85546875" style="137" customWidth="1"/>
    <col min="15363" max="15363" width="19.140625" style="137" customWidth="1"/>
    <col min="15364" max="15364" width="17.5703125" style="137" customWidth="1"/>
    <col min="15365" max="15365" width="14.7109375" style="137" customWidth="1"/>
    <col min="15366" max="15615" width="8.140625" style="137"/>
    <col min="15616" max="15616" width="8.7109375" style="137" customWidth="1"/>
    <col min="15617" max="15617" width="31.5703125" style="137" customWidth="1"/>
    <col min="15618" max="15618" width="13.85546875" style="137" customWidth="1"/>
    <col min="15619" max="15619" width="19.140625" style="137" customWidth="1"/>
    <col min="15620" max="15620" width="17.5703125" style="137" customWidth="1"/>
    <col min="15621" max="15621" width="14.7109375" style="137" customWidth="1"/>
    <col min="15622" max="15871" width="8.140625" style="137"/>
    <col min="15872" max="15872" width="8.7109375" style="137" customWidth="1"/>
    <col min="15873" max="15873" width="31.5703125" style="137" customWidth="1"/>
    <col min="15874" max="15874" width="13.85546875" style="137" customWidth="1"/>
    <col min="15875" max="15875" width="19.140625" style="137" customWidth="1"/>
    <col min="15876" max="15876" width="17.5703125" style="137" customWidth="1"/>
    <col min="15877" max="15877" width="14.7109375" style="137" customWidth="1"/>
    <col min="15878" max="16127" width="8.140625" style="137"/>
    <col min="16128" max="16128" width="8.7109375" style="137" customWidth="1"/>
    <col min="16129" max="16129" width="31.5703125" style="137" customWidth="1"/>
    <col min="16130" max="16130" width="13.85546875" style="137" customWidth="1"/>
    <col min="16131" max="16131" width="19.140625" style="137" customWidth="1"/>
    <col min="16132" max="16132" width="17.5703125" style="137" customWidth="1"/>
    <col min="16133" max="16133" width="14.7109375" style="137" customWidth="1"/>
    <col min="16134" max="16384" width="8.140625" style="137"/>
  </cols>
  <sheetData>
    <row r="1" spans="1:5" ht="23.25" hidden="1" customHeight="1" x14ac:dyDescent="0.25">
      <c r="A1" s="207"/>
      <c r="B1" s="207"/>
      <c r="C1" s="207"/>
      <c r="D1" s="207"/>
      <c r="E1" s="207"/>
    </row>
    <row r="2" spans="1:5" hidden="1" x14ac:dyDescent="0.25">
      <c r="A2" s="207" t="s">
        <v>198</v>
      </c>
      <c r="B2" s="207"/>
      <c r="C2" s="207"/>
      <c r="D2" s="207"/>
      <c r="E2" s="207"/>
    </row>
    <row r="3" spans="1:5" ht="15.75" customHeight="1" x14ac:dyDescent="0.25">
      <c r="A3" s="208" t="s">
        <v>256</v>
      </c>
      <c r="B3" s="208"/>
      <c r="C3" s="208"/>
      <c r="D3" s="208"/>
      <c r="E3" s="208"/>
    </row>
    <row r="4" spans="1:5" x14ac:dyDescent="0.25">
      <c r="A4" s="208" t="s">
        <v>199</v>
      </c>
      <c r="B4" s="208"/>
      <c r="C4" s="208"/>
      <c r="D4" s="208"/>
      <c r="E4" s="208"/>
    </row>
    <row r="5" spans="1:5" x14ac:dyDescent="0.25">
      <c r="A5" s="208" t="s">
        <v>200</v>
      </c>
      <c r="B5" s="208"/>
      <c r="C5" s="208"/>
      <c r="D5" s="208"/>
      <c r="E5" s="208"/>
    </row>
    <row r="6" spans="1:5" ht="26.25" customHeight="1" x14ac:dyDescent="0.25">
      <c r="A6" s="207" t="s">
        <v>201</v>
      </c>
      <c r="B6" s="207"/>
      <c r="C6" s="207"/>
      <c r="D6" s="207"/>
      <c r="E6" s="137" t="s">
        <v>297</v>
      </c>
    </row>
    <row r="7" spans="1:5" x14ac:dyDescent="0.25">
      <c r="A7" s="207"/>
      <c r="B7" s="207"/>
      <c r="C7" s="207"/>
      <c r="D7" s="207"/>
      <c r="E7" s="207"/>
    </row>
    <row r="8" spans="1:5" ht="28.5" customHeight="1" x14ac:dyDescent="0.25">
      <c r="A8" s="209" t="s">
        <v>203</v>
      </c>
      <c r="B8" s="209"/>
      <c r="C8" s="209"/>
      <c r="D8" s="209"/>
      <c r="E8" s="209"/>
    </row>
    <row r="9" spans="1:5" ht="29.25" customHeight="1" x14ac:dyDescent="0.25">
      <c r="A9" s="209" t="s">
        <v>204</v>
      </c>
      <c r="B9" s="209"/>
      <c r="C9" s="209"/>
      <c r="D9" s="209"/>
      <c r="E9" s="209"/>
    </row>
    <row r="10" spans="1:5" ht="30" customHeight="1" x14ac:dyDescent="0.25">
      <c r="A10" s="209" t="s">
        <v>205</v>
      </c>
      <c r="B10" s="209"/>
      <c r="C10" s="209"/>
      <c r="D10" s="209"/>
      <c r="E10" s="209"/>
    </row>
    <row r="11" spans="1:5" ht="30" customHeight="1" x14ac:dyDescent="0.25">
      <c r="A11" s="209" t="s">
        <v>206</v>
      </c>
      <c r="B11" s="209"/>
      <c r="C11" s="209"/>
      <c r="D11" s="209"/>
      <c r="E11" s="209"/>
    </row>
    <row r="12" spans="1:5" ht="29.25" customHeight="1" x14ac:dyDescent="0.25">
      <c r="A12" s="209" t="s">
        <v>207</v>
      </c>
      <c r="B12" s="209"/>
      <c r="C12" s="209"/>
      <c r="D12" s="209"/>
      <c r="E12" s="209"/>
    </row>
    <row r="13" spans="1:5" ht="28.5" customHeight="1" x14ac:dyDescent="0.25">
      <c r="A13" s="209" t="s">
        <v>208</v>
      </c>
      <c r="B13" s="209"/>
      <c r="C13" s="209"/>
      <c r="D13" s="209"/>
      <c r="E13" s="209"/>
    </row>
    <row r="14" spans="1:5" ht="15.75" customHeight="1" thickBot="1" x14ac:dyDescent="0.3">
      <c r="A14" s="207"/>
      <c r="B14" s="207"/>
      <c r="C14" s="207"/>
      <c r="D14" s="207"/>
      <c r="E14" s="207"/>
    </row>
    <row r="15" spans="1:5" ht="120.75" thickBot="1" x14ac:dyDescent="0.3">
      <c r="A15" s="147" t="s">
        <v>2</v>
      </c>
      <c r="B15" s="145" t="s">
        <v>210</v>
      </c>
      <c r="C15" s="145" t="s">
        <v>0</v>
      </c>
      <c r="D15" s="145" t="s">
        <v>209</v>
      </c>
      <c r="E15" s="145" t="s">
        <v>1</v>
      </c>
    </row>
    <row r="16" spans="1:5" x14ac:dyDescent="0.25">
      <c r="A16" s="215" t="s">
        <v>8</v>
      </c>
      <c r="B16" s="216"/>
      <c r="C16" s="216"/>
      <c r="D16" s="216"/>
      <c r="E16" s="148"/>
    </row>
    <row r="17" spans="1:5" ht="15" customHeight="1" x14ac:dyDescent="0.25">
      <c r="A17" s="157" t="s">
        <v>59</v>
      </c>
      <c r="B17" s="158" t="s">
        <v>23</v>
      </c>
      <c r="C17" s="159" t="s">
        <v>11</v>
      </c>
      <c r="D17" s="160">
        <v>0.14000000000000001</v>
      </c>
      <c r="E17" s="161">
        <v>1741.66</v>
      </c>
    </row>
    <row r="18" spans="1:5" ht="15" customHeight="1" x14ac:dyDescent="0.25">
      <c r="A18" s="212" t="s">
        <v>211</v>
      </c>
      <c r="B18" s="213"/>
      <c r="C18" s="213"/>
      <c r="D18" s="214"/>
      <c r="E18" s="162"/>
    </row>
    <row r="19" spans="1:5" x14ac:dyDescent="0.25">
      <c r="A19" s="157" t="s">
        <v>298</v>
      </c>
      <c r="B19" s="163">
        <v>8.0000000000000002E-3</v>
      </c>
      <c r="C19" s="159" t="s">
        <v>19</v>
      </c>
      <c r="D19" s="160">
        <f>E19/B19</f>
        <v>35983.75</v>
      </c>
      <c r="E19" s="161">
        <v>287.87</v>
      </c>
    </row>
    <row r="20" spans="1:5" x14ac:dyDescent="0.25">
      <c r="A20" s="157" t="s">
        <v>299</v>
      </c>
      <c r="B20" s="164">
        <v>2</v>
      </c>
      <c r="C20" s="159" t="s">
        <v>142</v>
      </c>
      <c r="D20" s="160">
        <f>E20/B20</f>
        <v>5105.46</v>
      </c>
      <c r="E20" s="161">
        <v>10210.92</v>
      </c>
    </row>
    <row r="21" spans="1:5" ht="30" x14ac:dyDescent="0.25">
      <c r="A21" s="157" t="s">
        <v>188</v>
      </c>
      <c r="B21" s="158" t="s">
        <v>24</v>
      </c>
      <c r="C21" s="159" t="s">
        <v>11</v>
      </c>
      <c r="D21" s="160">
        <f>E21</f>
        <v>678.44</v>
      </c>
      <c r="E21" s="161">
        <f>278.44+400</f>
        <v>678.44</v>
      </c>
    </row>
    <row r="22" spans="1:5" x14ac:dyDescent="0.25">
      <c r="A22" s="157" t="s">
        <v>214</v>
      </c>
      <c r="B22" s="158" t="s">
        <v>192</v>
      </c>
      <c r="C22" s="159" t="s">
        <v>12</v>
      </c>
      <c r="D22" s="160">
        <f t="shared" ref="D22:D23" si="0">E22</f>
        <v>54364.56</v>
      </c>
      <c r="E22" s="161">
        <v>54364.56</v>
      </c>
    </row>
    <row r="23" spans="1:5" x14ac:dyDescent="0.25">
      <c r="A23" s="157" t="s">
        <v>215</v>
      </c>
      <c r="B23" s="158" t="s">
        <v>192</v>
      </c>
      <c r="C23" s="159" t="s">
        <v>12</v>
      </c>
      <c r="D23" s="160">
        <f t="shared" si="0"/>
        <v>746.4</v>
      </c>
      <c r="E23" s="161">
        <v>746.4</v>
      </c>
    </row>
    <row r="24" spans="1:5" ht="28.9" customHeight="1" x14ac:dyDescent="0.25">
      <c r="A24" s="157" t="s">
        <v>216</v>
      </c>
      <c r="B24" s="158" t="s">
        <v>24</v>
      </c>
      <c r="C24" s="159" t="s">
        <v>11</v>
      </c>
      <c r="D24" s="160">
        <f>E24</f>
        <v>3250</v>
      </c>
      <c r="E24" s="167">
        <v>3250</v>
      </c>
    </row>
    <row r="25" spans="1:5" ht="18" customHeight="1" x14ac:dyDescent="0.25">
      <c r="A25" s="212" t="s">
        <v>219</v>
      </c>
      <c r="B25" s="213"/>
      <c r="C25" s="213"/>
      <c r="D25" s="214"/>
      <c r="E25" s="162"/>
    </row>
    <row r="26" spans="1:5" ht="30" x14ac:dyDescent="0.25">
      <c r="A26" s="157" t="s">
        <v>300</v>
      </c>
      <c r="B26" s="163">
        <v>3.5000000000000003E-2</v>
      </c>
      <c r="C26" s="159" t="s">
        <v>15</v>
      </c>
      <c r="D26" s="160">
        <f t="shared" ref="D26:D29" si="1">E26/B26</f>
        <v>72429.714285714275</v>
      </c>
      <c r="E26" s="161">
        <v>2535.04</v>
      </c>
    </row>
    <row r="27" spans="1:5" x14ac:dyDescent="0.25">
      <c r="A27" s="157" t="s">
        <v>301</v>
      </c>
      <c r="B27" s="164">
        <v>2</v>
      </c>
      <c r="C27" s="159" t="s">
        <v>302</v>
      </c>
      <c r="D27" s="160">
        <f t="shared" si="1"/>
        <v>86.88</v>
      </c>
      <c r="E27" s="161">
        <v>173.76</v>
      </c>
    </row>
    <row r="28" spans="1:5" x14ac:dyDescent="0.25">
      <c r="A28" s="157" t="s">
        <v>170</v>
      </c>
      <c r="B28" s="164">
        <v>2</v>
      </c>
      <c r="C28" s="159" t="s">
        <v>13</v>
      </c>
      <c r="D28" s="160">
        <f t="shared" si="1"/>
        <v>750.13499999999999</v>
      </c>
      <c r="E28" s="161">
        <v>1500.27</v>
      </c>
    </row>
    <row r="29" spans="1:5" x14ac:dyDescent="0.25">
      <c r="A29" s="157" t="s">
        <v>171</v>
      </c>
      <c r="B29" s="164">
        <v>3</v>
      </c>
      <c r="C29" s="159" t="s">
        <v>172</v>
      </c>
      <c r="D29" s="160">
        <f t="shared" si="1"/>
        <v>306.29666666666668</v>
      </c>
      <c r="E29" s="161">
        <v>918.89</v>
      </c>
    </row>
    <row r="30" spans="1:5" ht="30" x14ac:dyDescent="0.25">
      <c r="A30" s="157" t="s">
        <v>303</v>
      </c>
      <c r="B30" s="165">
        <v>0.01</v>
      </c>
      <c r="C30" s="159" t="s">
        <v>18</v>
      </c>
      <c r="D30" s="160">
        <f t="shared" ref="D30:D48" si="2">E30/B30</f>
        <v>77585</v>
      </c>
      <c r="E30" s="161">
        <v>775.85</v>
      </c>
    </row>
    <row r="31" spans="1:5" x14ac:dyDescent="0.25">
      <c r="A31" s="157" t="s">
        <v>279</v>
      </c>
      <c r="B31" s="164">
        <v>6</v>
      </c>
      <c r="C31" s="159" t="s">
        <v>152</v>
      </c>
      <c r="D31" s="160">
        <f t="shared" si="2"/>
        <v>99.564999999999998</v>
      </c>
      <c r="E31" s="161">
        <v>597.39</v>
      </c>
    </row>
    <row r="32" spans="1:5" x14ac:dyDescent="0.25">
      <c r="A32" s="157" t="s">
        <v>63</v>
      </c>
      <c r="B32" s="164">
        <v>1</v>
      </c>
      <c r="C32" s="159" t="s">
        <v>14</v>
      </c>
      <c r="D32" s="160">
        <f t="shared" si="2"/>
        <v>1005.22</v>
      </c>
      <c r="E32" s="161">
        <v>1005.22</v>
      </c>
    </row>
    <row r="33" spans="1:5" x14ac:dyDescent="0.25">
      <c r="A33" s="157" t="s">
        <v>304</v>
      </c>
      <c r="B33" s="164">
        <v>1</v>
      </c>
      <c r="C33" s="159" t="s">
        <v>15</v>
      </c>
      <c r="D33" s="160">
        <f t="shared" si="2"/>
        <v>725.48</v>
      </c>
      <c r="E33" s="161">
        <v>725.48</v>
      </c>
    </row>
    <row r="34" spans="1:5" x14ac:dyDescent="0.25">
      <c r="A34" s="157" t="s">
        <v>225</v>
      </c>
      <c r="B34" s="164">
        <v>1</v>
      </c>
      <c r="C34" s="159" t="s">
        <v>13</v>
      </c>
      <c r="D34" s="160">
        <f t="shared" si="2"/>
        <v>149.54</v>
      </c>
      <c r="E34" s="161">
        <v>149.54</v>
      </c>
    </row>
    <row r="35" spans="1:5" x14ac:dyDescent="0.25">
      <c r="A35" s="157" t="s">
        <v>305</v>
      </c>
      <c r="B35" s="164">
        <v>1</v>
      </c>
      <c r="C35" s="159" t="s">
        <v>306</v>
      </c>
      <c r="D35" s="160">
        <f t="shared" si="2"/>
        <v>1093.06</v>
      </c>
      <c r="E35" s="161">
        <v>1093.06</v>
      </c>
    </row>
    <row r="36" spans="1:5" ht="30" x14ac:dyDescent="0.25">
      <c r="A36" s="157" t="s">
        <v>307</v>
      </c>
      <c r="B36" s="166">
        <v>0.1</v>
      </c>
      <c r="C36" s="159" t="s">
        <v>16</v>
      </c>
      <c r="D36" s="160">
        <f t="shared" si="2"/>
        <v>3974.9</v>
      </c>
      <c r="E36" s="161">
        <v>397.49</v>
      </c>
    </row>
    <row r="37" spans="1:5" x14ac:dyDescent="0.25">
      <c r="A37" s="157" t="s">
        <v>65</v>
      </c>
      <c r="B37" s="165">
        <v>0.05</v>
      </c>
      <c r="C37" s="159" t="s">
        <v>17</v>
      </c>
      <c r="D37" s="160">
        <f t="shared" si="2"/>
        <v>30158.6</v>
      </c>
      <c r="E37" s="161">
        <v>1507.93</v>
      </c>
    </row>
    <row r="38" spans="1:5" ht="30" x14ac:dyDescent="0.25">
      <c r="A38" s="157" t="s">
        <v>66</v>
      </c>
      <c r="B38" s="165">
        <v>0.69</v>
      </c>
      <c r="C38" s="159" t="s">
        <v>16</v>
      </c>
      <c r="D38" s="160">
        <f t="shared" si="2"/>
        <v>2035.7826086956525</v>
      </c>
      <c r="E38" s="161">
        <v>1404.69</v>
      </c>
    </row>
    <row r="39" spans="1:5" x14ac:dyDescent="0.25">
      <c r="A39" s="157" t="s">
        <v>308</v>
      </c>
      <c r="B39" s="164">
        <v>1</v>
      </c>
      <c r="C39" s="159" t="s">
        <v>14</v>
      </c>
      <c r="D39" s="160">
        <f t="shared" si="2"/>
        <v>611.75</v>
      </c>
      <c r="E39" s="161">
        <v>611.75</v>
      </c>
    </row>
    <row r="40" spans="1:5" ht="30" x14ac:dyDescent="0.25">
      <c r="A40" s="157" t="s">
        <v>69</v>
      </c>
      <c r="B40" s="164">
        <v>3</v>
      </c>
      <c r="C40" s="159" t="s">
        <v>20</v>
      </c>
      <c r="D40" s="160">
        <f t="shared" si="2"/>
        <v>253.75666666666666</v>
      </c>
      <c r="E40" s="161">
        <v>761.27</v>
      </c>
    </row>
    <row r="41" spans="1:5" x14ac:dyDescent="0.25">
      <c r="A41" s="157" t="s">
        <v>282</v>
      </c>
      <c r="B41" s="164">
        <v>6</v>
      </c>
      <c r="C41" s="159" t="s">
        <v>152</v>
      </c>
      <c r="D41" s="160">
        <f t="shared" si="2"/>
        <v>79.671666666666667</v>
      </c>
      <c r="E41" s="161">
        <v>478.03</v>
      </c>
    </row>
    <row r="42" spans="1:5" x14ac:dyDescent="0.25">
      <c r="A42" s="157" t="s">
        <v>309</v>
      </c>
      <c r="B42" s="164">
        <v>1</v>
      </c>
      <c r="C42" s="159" t="s">
        <v>13</v>
      </c>
      <c r="D42" s="160">
        <f t="shared" si="2"/>
        <v>186.39</v>
      </c>
      <c r="E42" s="161">
        <v>186.39</v>
      </c>
    </row>
    <row r="43" spans="1:5" x14ac:dyDescent="0.25">
      <c r="A43" s="157" t="s">
        <v>70</v>
      </c>
      <c r="B43" s="164">
        <v>1</v>
      </c>
      <c r="C43" s="159" t="s">
        <v>13</v>
      </c>
      <c r="D43" s="160">
        <f t="shared" si="2"/>
        <v>4474.1099999999997</v>
      </c>
      <c r="E43" s="161">
        <v>4474.1099999999997</v>
      </c>
    </row>
    <row r="44" spans="1:5" ht="17.25" customHeight="1" x14ac:dyDescent="0.25">
      <c r="A44" s="157" t="s">
        <v>87</v>
      </c>
      <c r="B44" s="164">
        <v>1</v>
      </c>
      <c r="C44" s="159" t="s">
        <v>14</v>
      </c>
      <c r="D44" s="160">
        <f t="shared" si="2"/>
        <v>7332.6</v>
      </c>
      <c r="E44" s="161">
        <v>7332.6</v>
      </c>
    </row>
    <row r="45" spans="1:5" ht="30" x14ac:dyDescent="0.25">
      <c r="A45" s="157" t="s">
        <v>159</v>
      </c>
      <c r="B45" s="164">
        <v>1</v>
      </c>
      <c r="C45" s="159" t="s">
        <v>21</v>
      </c>
      <c r="D45" s="160">
        <f t="shared" si="2"/>
        <v>825.55</v>
      </c>
      <c r="E45" s="161">
        <v>825.55</v>
      </c>
    </row>
    <row r="46" spans="1:5" x14ac:dyDescent="0.25">
      <c r="A46" s="157" t="s">
        <v>229</v>
      </c>
      <c r="B46" s="164">
        <v>1</v>
      </c>
      <c r="C46" s="159" t="s">
        <v>21</v>
      </c>
      <c r="D46" s="160">
        <f t="shared" si="2"/>
        <v>598.84</v>
      </c>
      <c r="E46" s="161">
        <v>598.84</v>
      </c>
    </row>
    <row r="47" spans="1:5" ht="15" customHeight="1" x14ac:dyDescent="0.25">
      <c r="A47" s="157" t="s">
        <v>72</v>
      </c>
      <c r="B47" s="164">
        <v>35</v>
      </c>
      <c r="C47" s="159" t="s">
        <v>21</v>
      </c>
      <c r="D47" s="160">
        <f t="shared" si="2"/>
        <v>302.28914285714291</v>
      </c>
      <c r="E47" s="161">
        <v>10580.12</v>
      </c>
    </row>
    <row r="48" spans="1:5" s="143" customFormat="1" ht="15" customHeight="1" x14ac:dyDescent="0.25">
      <c r="A48" s="157" t="s">
        <v>281</v>
      </c>
      <c r="B48" s="163">
        <v>2.0699999999999998</v>
      </c>
      <c r="C48" s="159" t="s">
        <v>16</v>
      </c>
      <c r="D48" s="160">
        <f t="shared" si="2"/>
        <v>1915.0386473429953</v>
      </c>
      <c r="E48" s="167">
        <v>3964.13</v>
      </c>
    </row>
    <row r="49" spans="1:5" x14ac:dyDescent="0.25">
      <c r="A49" s="212" t="s">
        <v>230</v>
      </c>
      <c r="B49" s="213"/>
      <c r="C49" s="213"/>
      <c r="D49" s="214"/>
      <c r="E49" s="162"/>
    </row>
    <row r="50" spans="1:5" ht="18.75" customHeight="1" x14ac:dyDescent="0.25">
      <c r="A50" s="157" t="s">
        <v>310</v>
      </c>
      <c r="B50" s="158" t="s">
        <v>24</v>
      </c>
      <c r="C50" s="159" t="s">
        <v>11</v>
      </c>
      <c r="D50" s="160">
        <f>E50</f>
        <v>14790.25</v>
      </c>
      <c r="E50" s="161">
        <v>14790.25</v>
      </c>
    </row>
    <row r="51" spans="1:5" ht="18.75" customHeight="1" x14ac:dyDescent="0.25">
      <c r="A51" s="157" t="s">
        <v>311</v>
      </c>
      <c r="B51" s="163">
        <v>0.16200000000000001</v>
      </c>
      <c r="C51" s="159" t="s">
        <v>312</v>
      </c>
      <c r="D51" s="160">
        <f t="shared" ref="D51:D55" si="3">E51/B51</f>
        <v>4789.0740740740739</v>
      </c>
      <c r="E51" s="161">
        <v>775.83</v>
      </c>
    </row>
    <row r="52" spans="1:5" ht="30" x14ac:dyDescent="0.25">
      <c r="A52" s="157" t="s">
        <v>286</v>
      </c>
      <c r="B52" s="163">
        <v>5.0000000000000001E-3</v>
      </c>
      <c r="C52" s="159" t="s">
        <v>19</v>
      </c>
      <c r="D52" s="160">
        <f t="shared" si="3"/>
        <v>34042</v>
      </c>
      <c r="E52" s="161">
        <v>170.21</v>
      </c>
    </row>
    <row r="53" spans="1:5" x14ac:dyDescent="0.25">
      <c r="A53" s="157" t="s">
        <v>313</v>
      </c>
      <c r="B53" s="164">
        <v>3</v>
      </c>
      <c r="C53" s="159" t="s">
        <v>19</v>
      </c>
      <c r="D53" s="160">
        <f t="shared" si="3"/>
        <v>337.90000000000003</v>
      </c>
      <c r="E53" s="161">
        <v>1013.7</v>
      </c>
    </row>
    <row r="54" spans="1:5" x14ac:dyDescent="0.25">
      <c r="A54" s="157" t="s">
        <v>105</v>
      </c>
      <c r="B54" s="163">
        <v>8.9999999999999993E-3</v>
      </c>
      <c r="C54" s="159" t="s">
        <v>19</v>
      </c>
      <c r="D54" s="160">
        <f t="shared" si="3"/>
        <v>17474.444444444445</v>
      </c>
      <c r="E54" s="161">
        <v>157.27000000000001</v>
      </c>
    </row>
    <row r="55" spans="1:5" x14ac:dyDescent="0.25">
      <c r="A55" s="157" t="s">
        <v>288</v>
      </c>
      <c r="B55" s="165">
        <v>0.01</v>
      </c>
      <c r="C55" s="159" t="s">
        <v>18</v>
      </c>
      <c r="D55" s="160">
        <f t="shared" si="3"/>
        <v>54942.999999999993</v>
      </c>
      <c r="E55" s="161">
        <v>549.42999999999995</v>
      </c>
    </row>
    <row r="56" spans="1:5" x14ac:dyDescent="0.25">
      <c r="A56" s="157" t="s">
        <v>314</v>
      </c>
      <c r="B56" s="163">
        <v>8.8999999999999996E-2</v>
      </c>
      <c r="C56" s="159" t="s">
        <v>312</v>
      </c>
      <c r="D56" s="160">
        <f t="shared" ref="D56:D64" si="4">E56/B56</f>
        <v>2397.9775280898875</v>
      </c>
      <c r="E56" s="161">
        <v>213.42</v>
      </c>
    </row>
    <row r="57" spans="1:5" ht="30" x14ac:dyDescent="0.25">
      <c r="A57" s="157" t="s">
        <v>73</v>
      </c>
      <c r="B57" s="165">
        <v>0.69</v>
      </c>
      <c r="C57" s="159" t="s">
        <v>16</v>
      </c>
      <c r="D57" s="160">
        <f t="shared" si="4"/>
        <v>2011.985507246377</v>
      </c>
      <c r="E57" s="161">
        <v>1388.27</v>
      </c>
    </row>
    <row r="58" spans="1:5" ht="30" x14ac:dyDescent="0.25">
      <c r="A58" s="157" t="s">
        <v>315</v>
      </c>
      <c r="B58" s="165">
        <v>0.69</v>
      </c>
      <c r="C58" s="159" t="s">
        <v>16</v>
      </c>
      <c r="D58" s="160">
        <f t="shared" si="4"/>
        <v>2013.6956521739132</v>
      </c>
      <c r="E58" s="161">
        <v>1389.45</v>
      </c>
    </row>
    <row r="59" spans="1:5" ht="30" x14ac:dyDescent="0.25">
      <c r="A59" s="157" t="s">
        <v>316</v>
      </c>
      <c r="B59" s="163">
        <f>2*1.251</f>
        <v>2.5019999999999998</v>
      </c>
      <c r="C59" s="159" t="s">
        <v>16</v>
      </c>
      <c r="D59" s="160">
        <f t="shared" si="4"/>
        <v>610.33573141486818</v>
      </c>
      <c r="E59" s="167">
        <f>2*763.53</f>
        <v>1527.06</v>
      </c>
    </row>
    <row r="60" spans="1:5" ht="30" x14ac:dyDescent="0.25">
      <c r="A60" s="157" t="s">
        <v>66</v>
      </c>
      <c r="B60" s="165">
        <v>0.69</v>
      </c>
      <c r="C60" s="159" t="s">
        <v>16</v>
      </c>
      <c r="D60" s="160">
        <f t="shared" si="4"/>
        <v>2005.5507246376812</v>
      </c>
      <c r="E60" s="161">
        <v>1383.83</v>
      </c>
    </row>
    <row r="61" spans="1:5" ht="30" x14ac:dyDescent="0.25">
      <c r="A61" s="157" t="s">
        <v>90</v>
      </c>
      <c r="B61" s="166">
        <v>112.5</v>
      </c>
      <c r="C61" s="159" t="s">
        <v>89</v>
      </c>
      <c r="D61" s="160">
        <f t="shared" si="4"/>
        <v>57.494311111111109</v>
      </c>
      <c r="E61" s="161">
        <v>6468.11</v>
      </c>
    </row>
    <row r="62" spans="1:5" ht="30" x14ac:dyDescent="0.25">
      <c r="A62" s="157" t="s">
        <v>317</v>
      </c>
      <c r="B62" s="163">
        <v>1.0289999999999999</v>
      </c>
      <c r="C62" s="159" t="s">
        <v>16</v>
      </c>
      <c r="D62" s="160">
        <f t="shared" si="4"/>
        <v>1204.3440233236151</v>
      </c>
      <c r="E62" s="161">
        <v>1239.27</v>
      </c>
    </row>
    <row r="63" spans="1:5" x14ac:dyDescent="0.25">
      <c r="A63" s="157" t="s">
        <v>318</v>
      </c>
      <c r="B63" s="165">
        <v>0.01</v>
      </c>
      <c r="C63" s="159" t="s">
        <v>58</v>
      </c>
      <c r="D63" s="160">
        <f t="shared" si="4"/>
        <v>40216</v>
      </c>
      <c r="E63" s="161">
        <v>402.16</v>
      </c>
    </row>
    <row r="64" spans="1:5" x14ac:dyDescent="0.25">
      <c r="A64" s="157" t="s">
        <v>319</v>
      </c>
      <c r="B64" s="165">
        <v>0.01</v>
      </c>
      <c r="C64" s="159" t="s">
        <v>58</v>
      </c>
      <c r="D64" s="160">
        <f t="shared" si="4"/>
        <v>30773</v>
      </c>
      <c r="E64" s="161">
        <v>307.73</v>
      </c>
    </row>
    <row r="65" spans="1:7" ht="22.15" customHeight="1" x14ac:dyDescent="0.25">
      <c r="A65" s="157" t="s">
        <v>250</v>
      </c>
      <c r="B65" s="163">
        <v>2E-3</v>
      </c>
      <c r="C65" s="159" t="s">
        <v>19</v>
      </c>
      <c r="D65" s="160">
        <f>E65/B65</f>
        <v>220090</v>
      </c>
      <c r="E65" s="161">
        <v>440.18</v>
      </c>
    </row>
    <row r="66" spans="1:7" x14ac:dyDescent="0.25">
      <c r="A66" s="212" t="s">
        <v>40</v>
      </c>
      <c r="B66" s="213"/>
      <c r="C66" s="213"/>
      <c r="D66" s="214"/>
      <c r="E66" s="162"/>
    </row>
    <row r="67" spans="1:7" ht="30" x14ac:dyDescent="0.25">
      <c r="A67" s="157" t="s">
        <v>62</v>
      </c>
      <c r="B67" s="158" t="s">
        <v>191</v>
      </c>
      <c r="C67" s="159" t="s">
        <v>11</v>
      </c>
      <c r="D67" s="160">
        <f t="shared" ref="D67" si="5">E67</f>
        <v>3024.89</v>
      </c>
      <c r="E67" s="161">
        <v>3024.89</v>
      </c>
    </row>
    <row r="68" spans="1:7" ht="15" customHeight="1" x14ac:dyDescent="0.25">
      <c r="A68" s="212" t="s">
        <v>148</v>
      </c>
      <c r="B68" s="213"/>
      <c r="C68" s="213"/>
      <c r="D68" s="214"/>
      <c r="E68" s="162"/>
    </row>
    <row r="69" spans="1:7" x14ac:dyDescent="0.25">
      <c r="A69" s="157" t="s">
        <v>149</v>
      </c>
      <c r="B69" s="158" t="s">
        <v>191</v>
      </c>
      <c r="C69" s="159" t="s">
        <v>218</v>
      </c>
      <c r="D69" s="160">
        <f t="shared" ref="D69" si="6">E69</f>
        <v>1910</v>
      </c>
      <c r="E69" s="161">
        <v>1910</v>
      </c>
    </row>
    <row r="70" spans="1:7" ht="15" customHeight="1" x14ac:dyDescent="0.25">
      <c r="A70" s="212" t="s">
        <v>85</v>
      </c>
      <c r="B70" s="213"/>
      <c r="C70" s="213"/>
      <c r="D70" s="214"/>
      <c r="E70" s="162"/>
    </row>
    <row r="71" spans="1:7" ht="15" customHeight="1" x14ac:dyDescent="0.25">
      <c r="A71" s="157" t="s">
        <v>167</v>
      </c>
      <c r="B71" s="158" t="s">
        <v>191</v>
      </c>
      <c r="C71" s="159" t="s">
        <v>11</v>
      </c>
      <c r="D71" s="160">
        <f t="shared" ref="D71" si="7">E71</f>
        <v>3600</v>
      </c>
      <c r="E71" s="161">
        <v>3600</v>
      </c>
    </row>
    <row r="72" spans="1:7" ht="15" customHeight="1" thickBot="1" x14ac:dyDescent="0.3">
      <c r="A72" s="212" t="s">
        <v>290</v>
      </c>
      <c r="B72" s="213"/>
      <c r="C72" s="213"/>
      <c r="D72" s="214"/>
      <c r="E72" s="162"/>
    </row>
    <row r="73" spans="1:7" x14ac:dyDescent="0.25">
      <c r="A73" s="157" t="s">
        <v>74</v>
      </c>
      <c r="B73" s="158" t="s">
        <v>24</v>
      </c>
      <c r="C73" s="159" t="s">
        <v>11</v>
      </c>
      <c r="D73" s="160">
        <f t="shared" ref="D73:D74" si="8">E73</f>
        <v>167.22</v>
      </c>
      <c r="E73" s="161">
        <v>167.22</v>
      </c>
      <c r="F73" s="149">
        <f>SUM(E17:E74)</f>
        <v>155038.12</v>
      </c>
      <c r="G73" s="146" t="s">
        <v>320</v>
      </c>
    </row>
    <row r="74" spans="1:7" s="1" customFormat="1" ht="30" x14ac:dyDescent="0.2">
      <c r="A74" s="157" t="s">
        <v>291</v>
      </c>
      <c r="B74" s="158" t="s">
        <v>24</v>
      </c>
      <c r="C74" s="159" t="s">
        <v>11</v>
      </c>
      <c r="D74" s="160">
        <f t="shared" si="8"/>
        <v>242.59</v>
      </c>
      <c r="E74" s="161">
        <v>242.59</v>
      </c>
      <c r="G74" s="17"/>
    </row>
    <row r="75" spans="1:7" s="1" customFormat="1" ht="14.25" x14ac:dyDescent="0.2">
      <c r="A75" s="39" t="s">
        <v>10</v>
      </c>
      <c r="B75" s="41"/>
      <c r="C75" s="41"/>
      <c r="D75" s="41"/>
      <c r="E75" s="41"/>
      <c r="G75" s="17"/>
    </row>
    <row r="76" spans="1:7" x14ac:dyDescent="0.25">
      <c r="A76" s="32" t="s">
        <v>80</v>
      </c>
      <c r="B76" s="25" t="s">
        <v>23</v>
      </c>
      <c r="C76" s="25" t="s">
        <v>11</v>
      </c>
      <c r="D76" s="25">
        <f>E76</f>
        <v>23255.717999999997</v>
      </c>
      <c r="E76" s="25">
        <f>SUM(E17:E74)*15%</f>
        <v>23255.717999999997</v>
      </c>
    </row>
    <row r="77" spans="1:7" x14ac:dyDescent="0.25">
      <c r="A77" s="140" t="s">
        <v>26</v>
      </c>
      <c r="B77" s="139"/>
      <c r="C77" s="139"/>
      <c r="D77" s="139"/>
      <c r="E77" s="141">
        <f>F73+E76</f>
        <v>178293.83799999999</v>
      </c>
    </row>
    <row r="78" spans="1:7" x14ac:dyDescent="0.25">
      <c r="A78" s="207"/>
      <c r="B78" s="207"/>
      <c r="C78" s="207"/>
      <c r="D78" s="207"/>
      <c r="E78" s="207"/>
    </row>
    <row r="79" spans="1:7" s="152" customFormat="1" ht="21.75" customHeight="1" x14ac:dyDescent="0.25">
      <c r="A79" s="207"/>
      <c r="B79" s="207"/>
      <c r="C79" s="207"/>
      <c r="D79" s="207"/>
      <c r="E79" s="207"/>
      <c r="F79" s="151"/>
    </row>
    <row r="80" spans="1:7" s="152" customFormat="1" ht="20.25" customHeight="1" x14ac:dyDescent="0.25">
      <c r="A80" s="210" t="s">
        <v>322</v>
      </c>
      <c r="B80" s="210"/>
      <c r="C80" s="210"/>
      <c r="D80" s="210"/>
      <c r="E80" s="150">
        <f>E77</f>
        <v>178293.83799999999</v>
      </c>
      <c r="F80" s="153"/>
    </row>
    <row r="81" spans="1:6" s="152" customFormat="1" ht="24.75" customHeight="1" x14ac:dyDescent="0.25">
      <c r="A81" s="211" t="str">
        <f>[1]!Сумма_прописью(E80)</f>
        <v>Сто семьдесят восемь тысяч двести девяносто три рубля 84 копейки.</v>
      </c>
      <c r="B81" s="211"/>
      <c r="C81" s="211"/>
      <c r="D81" s="211"/>
      <c r="E81" s="211"/>
      <c r="F81" s="154"/>
    </row>
    <row r="82" spans="1:6" s="152" customFormat="1" ht="24" customHeight="1" x14ac:dyDescent="0.25">
      <c r="A82" s="210" t="s">
        <v>252</v>
      </c>
      <c r="B82" s="210"/>
      <c r="C82" s="210"/>
      <c r="D82" s="210"/>
      <c r="E82" s="210"/>
      <c r="F82" s="154"/>
    </row>
    <row r="83" spans="1:6" s="152" customFormat="1" ht="30.75" customHeight="1" x14ac:dyDescent="0.25">
      <c r="A83" s="210" t="s">
        <v>253</v>
      </c>
      <c r="B83" s="210"/>
      <c r="C83" s="210"/>
      <c r="D83" s="210"/>
      <c r="E83" s="210"/>
      <c r="F83" s="154"/>
    </row>
    <row r="84" spans="1:6" s="152" customFormat="1" x14ac:dyDescent="0.25">
      <c r="A84" s="210" t="s">
        <v>254</v>
      </c>
      <c r="B84" s="210"/>
      <c r="C84" s="210"/>
      <c r="D84" s="210"/>
      <c r="E84" s="210"/>
      <c r="F84" s="155"/>
    </row>
    <row r="85" spans="1:6" s="152" customFormat="1" ht="24.75" customHeight="1" x14ac:dyDescent="0.25">
      <c r="A85" s="155"/>
      <c r="B85" s="155"/>
      <c r="C85" s="155"/>
      <c r="D85" s="155"/>
      <c r="E85" s="155"/>
      <c r="F85" s="154"/>
    </row>
    <row r="86" spans="1:6" ht="18.75" customHeight="1" x14ac:dyDescent="0.25">
      <c r="A86" s="210" t="s">
        <v>321</v>
      </c>
      <c r="B86" s="210"/>
      <c r="C86" s="210"/>
      <c r="D86" s="210"/>
      <c r="E86" s="210"/>
    </row>
    <row r="87" spans="1:6" ht="24.75" customHeight="1" x14ac:dyDescent="0.25">
      <c r="A87" s="156" t="s">
        <v>255</v>
      </c>
      <c r="B87" s="156"/>
      <c r="C87" s="156"/>
      <c r="D87" s="156"/>
      <c r="E87" s="156"/>
    </row>
    <row r="88" spans="1:6" ht="15" customHeight="1" x14ac:dyDescent="0.25">
      <c r="A88" s="156" t="s">
        <v>323</v>
      </c>
      <c r="B88" s="156"/>
      <c r="C88" s="156"/>
      <c r="D88" s="156"/>
      <c r="E88" s="156"/>
    </row>
    <row r="89" spans="1:6" x14ac:dyDescent="0.25">
      <c r="B89" s="156"/>
      <c r="C89" s="156"/>
      <c r="D89" s="156" t="s">
        <v>28</v>
      </c>
      <c r="E89" s="156"/>
    </row>
    <row r="90" spans="1:6" x14ac:dyDescent="0.25">
      <c r="A90" s="207"/>
      <c r="B90" s="207"/>
      <c r="C90" s="207"/>
      <c r="D90" s="207"/>
      <c r="E90" s="207"/>
    </row>
    <row r="91" spans="1:6" ht="13.5" customHeight="1" x14ac:dyDescent="0.25">
      <c r="A91" s="207" t="s">
        <v>292</v>
      </c>
      <c r="B91" s="207"/>
      <c r="C91" s="207"/>
      <c r="D91" s="207"/>
      <c r="E91" s="207"/>
    </row>
    <row r="92" spans="1:6" x14ac:dyDescent="0.25">
      <c r="B92" s="207"/>
      <c r="C92" s="207"/>
      <c r="D92" s="207" t="s">
        <v>28</v>
      </c>
      <c r="E92" s="207"/>
    </row>
  </sheetData>
  <mergeCells count="34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0:E10"/>
    <mergeCell ref="A11:E11"/>
    <mergeCell ref="A12:E12"/>
    <mergeCell ref="A13:E13"/>
    <mergeCell ref="A14:E14"/>
    <mergeCell ref="A66:D66"/>
    <mergeCell ref="A49:D49"/>
    <mergeCell ref="A25:D25"/>
    <mergeCell ref="A18:D18"/>
    <mergeCell ref="A16:D16"/>
    <mergeCell ref="A78:E78"/>
    <mergeCell ref="A79:E79"/>
    <mergeCell ref="A72:D72"/>
    <mergeCell ref="A70:D70"/>
    <mergeCell ref="A68:D68"/>
    <mergeCell ref="A80:D80"/>
    <mergeCell ref="A91:E91"/>
    <mergeCell ref="B92:C92"/>
    <mergeCell ref="D92:E92"/>
    <mergeCell ref="A86:E86"/>
    <mergeCell ref="A90:E90"/>
    <mergeCell ref="A81:E81"/>
    <mergeCell ref="A82:E82"/>
    <mergeCell ref="A83:E83"/>
    <mergeCell ref="A84:E84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2022-04-10T13:35:14Z</dcterms:modified>
</cp:coreProperties>
</file>