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705" yWindow="345" windowWidth="15855" windowHeight="1186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Акт!$A$1:$E$86</definedName>
    <definedName name="_xlnm.Print_Area" localSheetId="3">'Акт (2)'!$A$1:$E$102</definedName>
    <definedName name="_xlnm.Print_Area" localSheetId="9">акт21!$A$3:$E$115</definedName>
    <definedName name="_xlnm.Print_Area" localSheetId="7">Лист1!$A$3:$E$109</definedName>
  </definedNames>
  <calcPr calcId="145621"/>
</workbook>
</file>

<file path=xl/calcChain.xml><?xml version="1.0" encoding="utf-8"?>
<calcChain xmlns="http://schemas.openxmlformats.org/spreadsheetml/2006/main">
  <c r="F23" i="9" l="1"/>
  <c r="E103" i="10"/>
  <c r="E100" i="10"/>
  <c r="E99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19" i="10"/>
  <c r="D20" i="10"/>
  <c r="D23" i="10"/>
  <c r="D24" i="10"/>
  <c r="D21" i="10"/>
  <c r="D22" i="10"/>
  <c r="D26" i="10"/>
  <c r="D28" i="10"/>
  <c r="D69" i="10"/>
  <c r="D84" i="10"/>
  <c r="D85" i="10"/>
  <c r="D87" i="10"/>
  <c r="D89" i="10"/>
  <c r="D91" i="10"/>
  <c r="D92" i="10"/>
  <c r="D96" i="10"/>
  <c r="D95" i="10"/>
  <c r="D94" i="10"/>
  <c r="D97" i="10"/>
  <c r="F97" i="10"/>
  <c r="F18" i="9"/>
  <c r="F22" i="9" s="1"/>
  <c r="F24" i="9" s="1"/>
  <c r="F14" i="9"/>
  <c r="F25" i="9" l="1"/>
  <c r="D99" i="10"/>
  <c r="D89" i="8"/>
  <c r="D91" i="8"/>
  <c r="D87" i="8"/>
  <c r="D81" i="8"/>
  <c r="D65" i="8"/>
  <c r="D55" i="8"/>
  <c r="D35" i="8"/>
  <c r="D33" i="8"/>
  <c r="D34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6" i="8"/>
  <c r="D57" i="8"/>
  <c r="D58" i="8"/>
  <c r="D60" i="8"/>
  <c r="D61" i="8"/>
  <c r="D62" i="8"/>
  <c r="D63" i="8"/>
  <c r="D64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2" i="8"/>
  <c r="D83" i="8"/>
  <c r="D84" i="8"/>
  <c r="D85" i="8"/>
  <c r="D32" i="8"/>
  <c r="D20" i="8"/>
  <c r="D21" i="8"/>
  <c r="D22" i="8"/>
  <c r="D23" i="8"/>
  <c r="D24" i="8"/>
  <c r="D25" i="8"/>
  <c r="D26" i="8"/>
  <c r="D28" i="8"/>
  <c r="D30" i="8"/>
  <c r="D19" i="8"/>
  <c r="E93" i="8" l="1"/>
  <c r="D93" i="8" s="1"/>
  <c r="E94" i="8" l="1"/>
  <c r="F23" i="7" s="1"/>
  <c r="F19" i="7"/>
  <c r="F18" i="7"/>
  <c r="F22" i="7" s="1"/>
  <c r="F15" i="7"/>
  <c r="F14" i="7"/>
  <c r="F24" i="7" l="1"/>
  <c r="F25" i="7"/>
  <c r="F19" i="6"/>
  <c r="F15" i="6"/>
  <c r="F14" i="6" s="1"/>
  <c r="F18" i="6"/>
  <c r="F22" i="6" s="1"/>
  <c r="E77" i="3"/>
  <c r="D77" i="3" s="1"/>
  <c r="D75" i="3"/>
  <c r="D73" i="3"/>
  <c r="D71" i="3"/>
  <c r="D65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6" i="3"/>
  <c r="D67" i="3"/>
  <c r="D68" i="3"/>
  <c r="D69" i="3"/>
  <c r="D26" i="3"/>
  <c r="D20" i="3"/>
  <c r="D21" i="3"/>
  <c r="D23" i="3"/>
  <c r="D24" i="3"/>
  <c r="D19" i="3"/>
  <c r="E78" i="3" l="1"/>
  <c r="F23" i="6" s="1"/>
  <c r="F24" i="6" s="1"/>
  <c r="F25" i="6"/>
  <c r="D77" i="5"/>
  <c r="D79" i="5"/>
  <c r="D81" i="5"/>
  <c r="D82" i="5"/>
  <c r="D76" i="5"/>
  <c r="D73" i="5"/>
  <c r="D72" i="5"/>
  <c r="D57" i="5"/>
  <c r="D55" i="5"/>
  <c r="D49" i="5"/>
  <c r="E18" i="5"/>
  <c r="D16" i="5"/>
  <c r="D18" i="5"/>
  <c r="D14" i="5"/>
  <c r="D10" i="5"/>
  <c r="D7" i="5"/>
  <c r="D11" i="5"/>
  <c r="D12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40" i="5"/>
  <c r="D41" i="5"/>
  <c r="D42" i="5"/>
  <c r="D43" i="5"/>
  <c r="D44" i="5"/>
  <c r="D45" i="5"/>
  <c r="D46" i="5"/>
  <c r="D47" i="5"/>
  <c r="D48" i="5"/>
  <c r="D50" i="5"/>
  <c r="D51" i="5"/>
  <c r="D52" i="5"/>
  <c r="D53" i="5"/>
  <c r="D59" i="5"/>
  <c r="D61" i="5"/>
  <c r="D62" i="5"/>
  <c r="D63" i="5"/>
  <c r="D64" i="5"/>
  <c r="D65" i="5"/>
  <c r="D66" i="5"/>
  <c r="D67" i="5"/>
  <c r="D68" i="5"/>
  <c r="D69" i="5"/>
  <c r="D70" i="5"/>
  <c r="D71" i="5"/>
  <c r="D74" i="5"/>
  <c r="D9" i="5"/>
  <c r="E84" i="5" l="1"/>
  <c r="D84" i="5" s="1"/>
  <c r="F14" i="4"/>
  <c r="F16" i="4"/>
  <c r="F15" i="4" s="1"/>
  <c r="F13" i="4"/>
  <c r="F19" i="4"/>
  <c r="F23" i="4" s="1"/>
  <c r="E85" i="5" l="1"/>
  <c r="F24" i="4" s="1"/>
  <c r="F25" i="4" s="1"/>
  <c r="F26" i="4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C27" i="2"/>
  <c r="D27" i="2"/>
  <c r="E69" i="1"/>
  <c r="E28" i="2" l="1"/>
  <c r="B27" i="2"/>
  <c r="D42" i="1" l="1"/>
  <c r="D44" i="1"/>
  <c r="D46" i="1"/>
  <c r="D68" i="1"/>
  <c r="D66" i="1"/>
  <c r="D64" i="1"/>
  <c r="D62" i="1"/>
  <c r="D61" i="1"/>
  <c r="D59" i="1"/>
  <c r="D58" i="1"/>
  <c r="D57" i="1"/>
  <c r="D56" i="1"/>
  <c r="D55" i="1"/>
  <c r="D54" i="1"/>
  <c r="D53" i="1"/>
  <c r="D52" i="1"/>
  <c r="D51" i="1"/>
  <c r="D50" i="1"/>
  <c r="D49" i="1"/>
  <c r="D47" i="1"/>
  <c r="D40" i="1"/>
  <c r="D39" i="1"/>
  <c r="D38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16" i="1"/>
  <c r="D18" i="1"/>
  <c r="D20" i="1"/>
  <c r="D11" i="1"/>
  <c r="D12" i="1"/>
  <c r="D13" i="1"/>
  <c r="D14" i="1"/>
  <c r="D10" i="1"/>
  <c r="D9" i="1"/>
  <c r="D7" i="1"/>
</calcChain>
</file>

<file path=xl/sharedStrings.xml><?xml version="1.0" encoding="utf-8"?>
<sst xmlns="http://schemas.openxmlformats.org/spreadsheetml/2006/main" count="1081" uniqueCount="375">
  <si>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</si>
  <si>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</si>
  <si>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</si>
  <si>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</si>
  <si>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</si>
  <si>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</si>
  <si>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</si>
  <si>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</si>
  <si>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</si>
  <si>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</si>
  <si>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</si>
  <si>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</si>
  <si>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</si>
  <si>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</si>
  <si>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</si>
  <si>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</si>
  <si>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</si>
  <si>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</si>
  <si>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</si>
  <si>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100 м2</t>
  </si>
  <si>
    <t>узел</t>
  </si>
  <si>
    <t>1 ИТП</t>
  </si>
  <si>
    <t xml:space="preserve"> </t>
  </si>
  <si>
    <t>Ежедневно</t>
  </si>
  <si>
    <t>По факту</t>
  </si>
  <si>
    <t>По плану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</si>
  <si>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</si>
  <si>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</si>
  <si>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</si>
  <si>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</si>
  <si>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</si>
  <si>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</si>
  <si>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</si>
  <si>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</si>
  <si>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</si>
  <si>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</si>
  <si>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</si>
  <si>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</si>
  <si>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</si>
  <si>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</si>
  <si>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</si>
  <si>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</si>
  <si>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</si>
  <si>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Расходы на истребование задолженности по оплате жилых помещений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</si>
  <si>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</si>
  <si>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</si>
  <si>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</si>
  <si>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</si>
  <si>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</si>
  <si>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</si>
  <si>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</si>
  <si>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</si>
  <si>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</si>
  <si>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</si>
  <si>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</si>
  <si>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</si>
  <si>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</si>
  <si>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</si>
  <si>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</si>
  <si>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</si>
  <si>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</si>
  <si>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</si>
  <si>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</si>
  <si>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</si>
  <si>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</si>
  <si>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</si>
  <si>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</si>
  <si>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</si>
  <si>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</si>
  <si>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</si>
  <si>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</si>
  <si>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</si>
  <si>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</si>
  <si>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</si>
  <si>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Истребование дебиторской задолженности</t>
  </si>
  <si>
    <t xml:space="preserve">     Очистка фильтра от накипи (отложений)</t>
  </si>
  <si>
    <t xml:space="preserve">     Услуги а/вышки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</si>
  <si>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</si>
  <si>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</si>
  <si>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</si>
  <si>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</si>
  <si>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</si>
  <si>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ВДГО</t>
  </si>
  <si>
    <t xml:space="preserve">     Осмотр подвальных помещений (засоры, подпоры) прим.</t>
  </si>
  <si>
    <t xml:space="preserve">     Промывка трубопровода системы отопления</t>
  </si>
  <si>
    <t>м3</t>
  </si>
  <si>
    <t>10 шт.</t>
  </si>
  <si>
    <t xml:space="preserve">     Очистка кровли от снега, сбивание сосулей</t>
  </si>
  <si>
    <t>Еженедельно</t>
  </si>
  <si>
    <t xml:space="preserve">     Снятие замеров температуры воздуха в квартире</t>
  </si>
  <si>
    <t>1 замер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</si>
  <si>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</si>
  <si>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</si>
  <si>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>м</t>
  </si>
  <si>
    <t xml:space="preserve">     Смена стекол в деревянных переплетах при площади стекла  до: 0,25 м</t>
  </si>
  <si>
    <t>Уборка лестничных клеток</t>
  </si>
  <si>
    <t xml:space="preserve">     Уборка л/клеток</t>
  </si>
  <si>
    <t>Резерв на 01.01.2017 г.</t>
  </si>
  <si>
    <t>Обслуживание ОДПУ</t>
  </si>
  <si>
    <t>Техническое обслуживание нежилых помещений</t>
  </si>
  <si>
    <t xml:space="preserve">     Техническое обслуживание ОДПУ</t>
  </si>
  <si>
    <t xml:space="preserve">     Постановка заклепок в местах соединения труб</t>
  </si>
  <si>
    <t>Ежемесячно</t>
  </si>
  <si>
    <t>АКТ № 75/8-2017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</si>
  <si>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8 квартала 75.</t>
  </si>
  <si>
    <t xml:space="preserve">     Валка, обрезка  деревьев с вывозом</t>
  </si>
  <si>
    <t xml:space="preserve">     Очистка вручную поверхности фасадов от перхлорвиниловых и масляных красок: с люлей</t>
  </si>
  <si>
    <t xml:space="preserve">     Очистка вручную поверхности фасадов от перхлорвиниловых и масляных красок: с лестниц</t>
  </si>
  <si>
    <t xml:space="preserve">     Очистка желобов от мусора: вручную (при расчете 1 кг. мусора = 1 м 1 желоба)</t>
  </si>
  <si>
    <t xml:space="preserve">     Переустановка скамейки</t>
  </si>
  <si>
    <t>Изготовление плана благоустройства</t>
  </si>
  <si>
    <t xml:space="preserve">     Изготовление плана благоустройства</t>
  </si>
  <si>
    <t xml:space="preserve">     Выгораживание ИТП</t>
  </si>
  <si>
    <t xml:space="preserve">     Закрытие подвальных окон и люков (прим)</t>
  </si>
  <si>
    <t xml:space="preserve">     Огрунтовка ранее окрашенных фасадов под окраску перхлорвиниловыми красками: простых с земли и лесов</t>
  </si>
  <si>
    <t xml:space="preserve">     Огрунтовка ранее окрашенных фасадов под окраску перхлорвиниловыми красками: простых с лестниц</t>
  </si>
  <si>
    <t xml:space="preserve">     Очистка поверхностей от стойких загрязнений (с протравкой)</t>
  </si>
  <si>
    <t xml:space="preserve">     Перенавеска водосточных труб.</t>
  </si>
  <si>
    <t xml:space="preserve">     Ремонт отмостки: бетонной</t>
  </si>
  <si>
    <t xml:space="preserve">     Улучшенная окраска масляными составами по дереву: доски объявлений</t>
  </si>
  <si>
    <t xml:space="preserve">     Установка досок объявлений с изготовлением</t>
  </si>
  <si>
    <t xml:space="preserve">     Устройство водоотводящего устройства: лотками</t>
  </si>
  <si>
    <t>на общую сумму 230 357,20 (Двести тридцать тысяч триста пятьдесят семь) рублей 20 коп.</t>
  </si>
  <si>
    <t>Резерв (доходы за минусом расходов) на  01.01.2018 г. - 17 433,01 руб.</t>
  </si>
  <si>
    <t>Задолженность по оплате за содержание и текущий ремонт на 01.01.2018 г. - 156 488,92 руб.</t>
  </si>
  <si>
    <t>Отчет по бюджету № 75/8-2017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</si>
  <si>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</si>
  <si>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</si>
  <si>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</si>
  <si>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</si>
  <si>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</si>
  <si>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</si>
  <si>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</si>
  <si>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</si>
  <si>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</si>
  <si>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</si>
  <si>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</si>
  <si>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</si>
  <si>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</si>
  <si>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</si>
  <si>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</si>
  <si>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</si>
  <si>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</si>
  <si>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</si>
  <si>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</si>
  <si>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</si>
  <si>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</si>
  <si>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</si>
  <si>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</si>
  <si>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</si>
  <si>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</si>
  <si>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</si>
  <si>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75/8-2018</t>
  </si>
  <si>
    <t xml:space="preserve">     Демонтаж МАФ металлических</t>
  </si>
  <si>
    <t>1 стойка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</si>
  <si>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</si>
  <si>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</si>
  <si>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</si>
  <si>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>Обслуживание газового оборудования</t>
  </si>
  <si>
    <t xml:space="preserve">     Техобслуживание газового оборудования</t>
  </si>
  <si>
    <t>1 стояк</t>
  </si>
  <si>
    <t xml:space="preserve">     Запуск потока воды: отопление, ГВС</t>
  </si>
  <si>
    <t>1 узел</t>
  </si>
  <si>
    <t xml:space="preserve">     Ликвидация воздушных пробок в системе отопления, в стояке</t>
  </si>
  <si>
    <t xml:space="preserve">     Осмотр выпусков канализации  (засоры, подпоры) прим.</t>
  </si>
  <si>
    <t xml:space="preserve">     Осмотр, проверка работы приборов ИТП</t>
  </si>
  <si>
    <t xml:space="preserve">     Перекрытие потока воды: отопление, ГВС</t>
  </si>
  <si>
    <t xml:space="preserve">     Проверка на прогрев отопительных приборов с регулировкой.</t>
  </si>
  <si>
    <t>100 приборов</t>
  </si>
  <si>
    <t xml:space="preserve">     Регулировка системы отопления</t>
  </si>
  <si>
    <t xml:space="preserve">     Ремонт смесителя без душа, без снятия с места замена кран-буксы</t>
  </si>
  <si>
    <t>1 смеситель</t>
  </si>
  <si>
    <t xml:space="preserve">     Ремонт смывных бачков типа "Компакт"</t>
  </si>
  <si>
    <t xml:space="preserve">     Сдача ИТП представителю энергоснабжающей организации</t>
  </si>
  <si>
    <t xml:space="preserve">     Закрытие подъездного окна</t>
  </si>
  <si>
    <t xml:space="preserve">     Осмотр квартир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</si>
  <si>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</si>
  <si>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 вышка</t>
  </si>
  <si>
    <t>1 м 1 основания</t>
  </si>
  <si>
    <t xml:space="preserve">     Очистка воронки и колен от мусора (вышка)</t>
  </si>
  <si>
    <t xml:space="preserve">     Очистка желобов от мусора: вручную (при расчете 1 кг. мусора = 1 м 1 желоба) с вышки</t>
  </si>
  <si>
    <t xml:space="preserve">     Очистка желобов от мусора: вручную (при расчете 1 кг. мусора = 3 м 1 желоба) - в.</t>
  </si>
  <si>
    <t xml:space="preserve">     Перенавеска водосточных труб (вышка)</t>
  </si>
  <si>
    <t xml:space="preserve">     Плановые проверки вентиляционных каналов и оголовков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</si>
  <si>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</si>
  <si>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</si>
  <si>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Укрепление воронки</t>
  </si>
  <si>
    <t xml:space="preserve">     Осмотр замеры рамок холодной воды</t>
  </si>
  <si>
    <t>чел.-ч</t>
  </si>
  <si>
    <t xml:space="preserve">     Заделка выбоин в цементных полах площадью до: 0,25 м2</t>
  </si>
  <si>
    <t>100 мест</t>
  </si>
  <si>
    <t xml:space="preserve">     Заделка выбоин в цементных полах площадью до: 0,5 м2</t>
  </si>
  <si>
    <t xml:space="preserve">     Заделка выбоин в цементных полах площадью до: 1,0 м2</t>
  </si>
  <si>
    <t xml:space="preserve">     Зачистка деревянных поручней наждачной бумагой</t>
  </si>
  <si>
    <t xml:space="preserve">     Приготовление растворов вручную.</t>
  </si>
  <si>
    <t>1 м3</t>
  </si>
  <si>
    <t xml:space="preserve">     Простая масляная окраска ранее окрашенных стен: с подготовкой и с расчисткой старой краски до 35%</t>
  </si>
  <si>
    <t xml:space="preserve">     Протравка фасадов: простых с люлек</t>
  </si>
  <si>
    <t xml:space="preserve">     Ремонт металлических парапетных решеток</t>
  </si>
  <si>
    <t>10 м</t>
  </si>
  <si>
    <t xml:space="preserve">     Ремонт обделок из листовой стали (парапета, карниза, отливов, поясков, сандриков, брандмауэров)</t>
  </si>
  <si>
    <t xml:space="preserve">     Ремонт обделок из листовой стали конька шириной: до 0,7 м</t>
  </si>
  <si>
    <t xml:space="preserve">     Ремонт подъездов</t>
  </si>
  <si>
    <t xml:space="preserve">     Ремонт тамбура</t>
  </si>
  <si>
    <t xml:space="preserve">     Шпатлевка поручня</t>
  </si>
  <si>
    <t xml:space="preserve">     Услуги  по вывозу и утилизации листвы, веток, деревьев, скошенной травы , смета и др.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</si>
  <si>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</si>
  <si>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</si>
  <si>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</si>
  <si>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</si>
  <si>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228 282,77 руб. (Двести двадцать восемь тысяч двести восемьдесят два рубля 77 копеек)</t>
  </si>
  <si>
    <t>АКТ № 75/8-2018</t>
  </si>
  <si>
    <t>"31" марта 2019 г.</t>
  </si>
  <si>
    <t>Корректировка бюджета за 2017 год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</si>
  <si>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</si>
  <si>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</si>
  <si>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</si>
  <si>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</si>
  <si>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</si>
  <si>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</si>
  <si>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</si>
  <si>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</si>
  <si>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</si>
  <si>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</si>
  <si>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</si>
  <si>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</si>
  <si>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</si>
  <si>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</si>
  <si>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</si>
  <si>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</si>
  <si>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</si>
  <si>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</si>
  <si>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</si>
  <si>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</si>
  <si>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Заделка стыков соединений стояков канализации - замена прокладки</t>
  </si>
  <si>
    <t xml:space="preserve">     Прокладка трубопроводов канализационных из полиэтиленовых труб высокой плотности: 50 мм</t>
  </si>
  <si>
    <t xml:space="preserve">     Разборка трубопровода из чугунных канализационных труб.</t>
  </si>
  <si>
    <t xml:space="preserve">     Регулировка температуры отопления в ИТП вентилями</t>
  </si>
  <si>
    <t xml:space="preserve">     Смена отдельных участков трубопроводов диаметром: 32 мм</t>
  </si>
  <si>
    <t>1 участок</t>
  </si>
  <si>
    <t xml:space="preserve">     Осмотр и устранение мелких неисправностей на РХВ</t>
  </si>
  <si>
    <t xml:space="preserve">     Осмотр подъездов, подвального помещения - по жалобе</t>
  </si>
  <si>
    <t xml:space="preserve">     Осмотр системы центрального отопления, устройств в чердачных и подвальных помещениях.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</si>
  <si>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</si>
  <si>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</si>
  <si>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Демонтаж-монтаж стенда, вывески, доски объявлений и т.д</t>
  </si>
  <si>
    <t xml:space="preserve">     Заделка отверстий в местах прохода трубопроводов: в стенах и перегородках оштукатуренных</t>
  </si>
  <si>
    <t>100 отверстий</t>
  </si>
  <si>
    <t xml:space="preserve">     Окраска перхлорвиниловыми красками по подготовленной пов-ти фасадов: простых за 2р с земли и  лесов</t>
  </si>
  <si>
    <t xml:space="preserve">     Ремонт штукатурки  фасадов с грунтовкой</t>
  </si>
  <si>
    <t xml:space="preserve">     Ремонт щита с заменой доски</t>
  </si>
  <si>
    <t xml:space="preserve">     Смена частей водосточных труб: прямых звеньев с земли, лестниц или подмостей</t>
  </si>
  <si>
    <t xml:space="preserve">     Смена: колен водосточных труб</t>
  </si>
  <si>
    <t xml:space="preserve">     Установка оконных переплетов: створных</t>
  </si>
  <si>
    <t>100 створок</t>
  </si>
  <si>
    <t xml:space="preserve">     Устройство козырька над входом в подъезд</t>
  </si>
  <si>
    <t xml:space="preserve">     Открытие подъездного окна</t>
  </si>
  <si>
    <t xml:space="preserve">     Очистка желобов от мусора: вручную (при расчете 1 кг. мусора = 3 м 1 желоба)</t>
  </si>
  <si>
    <t xml:space="preserve">     Проверка исправности канализационных вытяжек</t>
  </si>
  <si>
    <t>1 кв</t>
  </si>
  <si>
    <t xml:space="preserve">     Смена дверных приборов: навесного замка</t>
  </si>
  <si>
    <t xml:space="preserve">     Смена ухватов для водосточных труб: в каменных стенах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</si>
  <si>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</si>
  <si>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</si>
  <si>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</si>
  <si>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</si>
  <si>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АКТ № 75/8</t>
  </si>
  <si>
    <t>По графику</t>
  </si>
  <si>
    <t>Отчет по бюджету № 75/8-2019</t>
  </si>
  <si>
    <t>Период: с 01.01.2019 по 31.12.2019 года.</t>
  </si>
  <si>
    <t xml:space="preserve">           2. Всего за период с "01"января 2019 г. по "31"декабря 2019 г. выполнено работ на общую сумму 195130.79 руб. (Сто девяносто пять тысяч сто тридцать рублей 79 копеек)</t>
  </si>
  <si>
    <t>Заказчик -         ____________________________________________________________   __________________________________</t>
  </si>
  <si>
    <t xml:space="preserve">                               ___________________________________________________      ____________________________________</t>
  </si>
  <si>
    <t>Отчет по бюджету № 75/8-2020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</si>
  <si>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</si>
  <si>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</si>
  <si>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</si>
  <si>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</si>
  <si>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</si>
  <si>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</si>
  <si>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Очистка дождеприемных колодцев</t>
  </si>
  <si>
    <t xml:space="preserve">     Ремонт мусорного контейнера</t>
  </si>
  <si>
    <t>Изготовление ключей</t>
  </si>
  <si>
    <t xml:space="preserve">     Изготовление ключей</t>
  </si>
  <si>
    <t xml:space="preserve">     Замена сборки Д-20 со спускником</t>
  </si>
  <si>
    <t xml:space="preserve">     Изоляция трубопровода матами с совмещенным покрывным  слоем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</si>
  <si>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</si>
  <si>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</si>
  <si>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</si>
  <si>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Разборка тепловой изоляции.</t>
  </si>
  <si>
    <t xml:space="preserve">     Смена вентилей и клапанов обратных муфтовых д. 15мм</t>
  </si>
  <si>
    <t xml:space="preserve">     Смена отдельных участков трубопроводов диаметром: 20 мм</t>
  </si>
  <si>
    <t xml:space="preserve">     Смена отдельных участков трубопроводов из полиэтиленовых  труб высокой плотности: диам. 100 мм</t>
  </si>
  <si>
    <t xml:space="preserve">     Смена отдельных участков трубопроводов из полиэтиленовых  труб высокой плотности: диам. 50 мм</t>
  </si>
  <si>
    <t xml:space="preserve">     Установка заглушек на трубопроводах д.  100мм</t>
  </si>
  <si>
    <t xml:space="preserve">     Установка заглушек на трубопроводах д. до 50мм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</si>
  <si>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</si>
  <si>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</si>
  <si>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подъездов, подвального помещения чердачного помещения</t>
  </si>
  <si>
    <t xml:space="preserve">     Осмотр системы центрального отопления, устройства в чердачных и подвальных помещениях</t>
  </si>
  <si>
    <t xml:space="preserve">     Осмотр СТО в чердачных и подвальных помещениях ФКР</t>
  </si>
  <si>
    <t xml:space="preserve">     Перекрытие потока воды: отопление, ГВС, ХВС</t>
  </si>
  <si>
    <t xml:space="preserve">     Подготовка элеваторного узла</t>
  </si>
  <si>
    <t xml:space="preserve">     Герметизация вводов в подвальное помещение</t>
  </si>
  <si>
    <t xml:space="preserve">     Демонтаж-монтаж частей фановых труб</t>
  </si>
  <si>
    <t xml:space="preserve">     Огрунтовка ранее окрашенных фасадов бетонконтактом</t>
  </si>
  <si>
    <t xml:space="preserve">     Окраска масляными составами  по дереву: доски объявления</t>
  </si>
  <si>
    <t xml:space="preserve">     Очистка вручную поверхности фасадов от перхлорвиниловых и масляных красок: с земли и лесов</t>
  </si>
  <si>
    <t xml:space="preserve">     Разборка покрытий полов: демонтаж техничкских люков, смотрвых окон и т.д.</t>
  </si>
  <si>
    <t xml:space="preserve">     Разборка покрытий полов: из ДВП, фанеры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</si>
  <si>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</si>
  <si>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штукатурки гладких фасадов по камню и бетону с земли и лесов.</t>
  </si>
  <si>
    <t xml:space="preserve">     Смена частей водосточных труб: отливов (отметов)</t>
  </si>
  <si>
    <t xml:space="preserve">     Смена: прямых звеньев водосточных труб</t>
  </si>
  <si>
    <t xml:space="preserve">     Устройство оснований полов: из фанеры в один слой площадью до 20 м2</t>
  </si>
  <si>
    <t xml:space="preserve">     Шпатлевка фасада по штукатурке</t>
  </si>
  <si>
    <t xml:space="preserve">     Проверка исправности канализационных вытяжек (по жалобе)</t>
  </si>
  <si>
    <t xml:space="preserve">     Укладка (установка) щитов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</si>
  <si>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</si>
  <si>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</si>
  <si>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Заказчик -         ________________________________________   __________________________________</t>
  </si>
  <si>
    <t xml:space="preserve">           2. Всего за период с "01"января 2020 г. по "31"декабря 2020 г. выполнено работ на общую сумму 191243.11 руб. (Сто девяносто одна тысяча двести сорок три рубля 11 копеек)</t>
  </si>
  <si>
    <t xml:space="preserve">                         _______________________________________      ____________________________________</t>
  </si>
  <si>
    <t>Отчет по бюджету № 75/8-2021</t>
  </si>
  <si>
    <t>Период: с 01.01.2021 по 31.12.2021 года.</t>
  </si>
  <si>
    <t>31 марта 2022 г.</t>
  </si>
  <si>
    <t xml:space="preserve">     Валка деревьев без корчевки пня м-лиственных, тв-лиственных пород (кроме тополя) д.ствола до 36 см</t>
  </si>
  <si>
    <t>1 дерево</t>
  </si>
  <si>
    <t>Вознаграждение председателю совета дома</t>
  </si>
  <si>
    <t xml:space="preserve">     Вознаграждение председателю совета дома</t>
  </si>
  <si>
    <t xml:space="preserve">     Смена внутренних трубопроводов из стальных труб д. до 32 мм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</si>
  <si>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</si>
  <si>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</si>
  <si>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</si>
  <si>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Вскрытие элеваторов со снятием с места и замером сопла (прим)</t>
  </si>
  <si>
    <t xml:space="preserve">     Демонтаж-монтаж: унитазов</t>
  </si>
  <si>
    <t xml:space="preserve">     Опрессовка ТУ диаметром: до 100 мм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</si>
  <si>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</si>
  <si>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</si>
  <si>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помещения, чердачного помещения - по жалобе</t>
  </si>
  <si>
    <t xml:space="preserve">     Отключение системы отопления</t>
  </si>
  <si>
    <t xml:space="preserve">     Перемотка сгона со сливом стояка</t>
  </si>
  <si>
    <t xml:space="preserve">     Восстановление солнцезащиты : полимерным составом</t>
  </si>
  <si>
    <t xml:space="preserve">     Выравнивание штукатурки внутри здания сухой растворимой смесью толщиной до 10 мм стен</t>
  </si>
  <si>
    <t xml:space="preserve">     Окраска поливинил. водоэм. составами простая по штукатурке и сборным конструкциям</t>
  </si>
  <si>
    <t xml:space="preserve">     Прорезкаотверстий в деревянных перегородках</t>
  </si>
  <si>
    <t xml:space="preserve">     Ремонт и восстановление герметизации дверных и оконных проемов монтажной пеной</t>
  </si>
  <si>
    <t xml:space="preserve">     Укрепление и ремонт желоба на козырьке входной двери</t>
  </si>
  <si>
    <t xml:space="preserve">     Укрепление мет. листов кровли</t>
  </si>
  <si>
    <t xml:space="preserve">     Установка досок объявлений</t>
  </si>
  <si>
    <t xml:space="preserve">     Установка частей водосточных труб (отметов)</t>
  </si>
  <si>
    <t xml:space="preserve">     Закрытие слуховых окон и люков выхода на кровлю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</si>
  <si>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</si>
  <si>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</si>
  <si>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</si>
  <si>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</t>
  </si>
  <si>
    <t xml:space="preserve">     Очистка воронки и колен от мусора, снега</t>
  </si>
  <si>
    <t xml:space="preserve">     Очистка чердака от снега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</si>
  <si>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</si>
  <si>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дверных приборов: пружин</t>
  </si>
  <si>
    <t xml:space="preserve">     Монтаж: Светильник, отдельно устанавливаемый на кронштейне, мощностью 50 Вт (прим.)</t>
  </si>
  <si>
    <t>Текущий ремонт</t>
  </si>
  <si>
    <t xml:space="preserve">     Замена окон</t>
  </si>
  <si>
    <t xml:space="preserve">     Покрытие поверхностей грунтовкой глубокого проникновения: за 1 раз стен</t>
  </si>
  <si>
    <t xml:space="preserve">     Простая масляная окраска по штукатурке</t>
  </si>
  <si>
    <t xml:space="preserve">     Ремонт подъезда</t>
  </si>
  <si>
    <t xml:space="preserve">     Шпатлевка стен по штукатурке</t>
  </si>
  <si>
    <t>411646.97</t>
  </si>
  <si>
    <t>Подписи Сторон:</t>
  </si>
  <si>
    <t xml:space="preserve">     Ремонт тамбуров</t>
  </si>
  <si>
    <t>Ежегодно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</si>
  <si>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</si>
  <si>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</si>
  <si>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Четыреста  семьдесят три тысячи триста девяносто три рубля 98 копеек.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</si>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</sst>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0.00;[Red]\-0.00"/>
    <numFmt numFmtId="166" formatCode="0;[Red]\-0"/>
    <numFmt numFmtId="167" formatCode="0.000;[Red]\-0.000"/>
    <numFmt numFmtId="168" formatCode="0.0;[Red]\-0.0"/>
    <numFmt numFmtId="169" formatCode="_-* #,##0.000_р_._-;\-* #,##0.000_р_._-;_-* &quot;-&quot;??_р_.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right" vertical="top"/>
    </xf>
    <xf numFmtId="0" fontId="22" fillId="3" borderId="0">
      <alignment horizontal="right" vertical="top"/>
    </xf>
    <xf numFmtId="0" fontId="22" fillId="0" borderId="0">
      <alignment horizontal="right" vertical="top"/>
    </xf>
    <xf numFmtId="0" fontId="23" fillId="0" borderId="0">
      <alignment horizontal="center" vertical="center"/>
    </xf>
    <xf numFmtId="0" fontId="22" fillId="0" borderId="0">
      <alignment horizontal="left" vertical="top"/>
    </xf>
    <xf numFmtId="0" fontId="1" fillId="0" borderId="0"/>
  </cellStyleXfs>
  <cellXfs count="225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9" fillId="0" borderId="1" xfId="2" applyFont="1" applyBorder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2" fontId="14" fillId="0" borderId="1" xfId="2" applyNumberFormat="1" applyFont="1" applyBorder="1" applyAlignment="1">
      <alignment horizontal="right" vertical="center"/>
    </xf>
    <xf numFmtId="164" fontId="14" fillId="0" borderId="1" xfId="1" applyFont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 wrapText="1"/>
    </xf>
    <xf numFmtId="164" fontId="12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14" fillId="2" borderId="1" xfId="2" applyFont="1" applyFill="1" applyBorder="1" applyAlignment="1">
      <alignment vertical="center" wrapText="1"/>
    </xf>
    <xf numFmtId="0" fontId="12" fillId="0" borderId="1" xfId="2" applyFont="1" applyBorder="1" applyAlignment="1">
      <alignment vertical="center" wrapText="1"/>
    </xf>
    <xf numFmtId="0" fontId="14" fillId="2" borderId="1" xfId="2" applyFont="1" applyFill="1" applyBorder="1" applyAlignment="1">
      <alignment vertical="center"/>
    </xf>
    <xf numFmtId="164" fontId="14" fillId="2" borderId="1" xfId="1" applyFont="1" applyFill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 wrapText="1"/>
    </xf>
    <xf numFmtId="2" fontId="12" fillId="0" borderId="1" xfId="1" applyNumberFormat="1" applyFont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/>
    </xf>
    <xf numFmtId="0" fontId="15" fillId="0" borderId="1" xfId="2" applyFont="1" applyBorder="1" applyAlignment="1">
      <alignment vertical="top" wrapText="1"/>
    </xf>
    <xf numFmtId="164" fontId="15" fillId="0" borderId="1" xfId="1" applyFont="1" applyBorder="1" applyAlignment="1">
      <alignment horizontal="right"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4" fontId="4" fillId="0" borderId="0" xfId="1" applyFont="1"/>
    <xf numFmtId="164" fontId="16" fillId="0" borderId="0" xfId="1" applyFont="1" applyAlignment="1"/>
    <xf numFmtId="164" fontId="12" fillId="0" borderId="0" xfId="1" applyFont="1" applyBorder="1" applyAlignment="1">
      <alignment horizontal="left"/>
    </xf>
    <xf numFmtId="164" fontId="16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5" xfId="1" applyFont="1" applyBorder="1" applyAlignment="1">
      <alignment wrapText="1"/>
    </xf>
    <xf numFmtId="164" fontId="18" fillId="0" borderId="7" xfId="1" quotePrefix="1" applyFont="1" applyBorder="1" applyAlignment="1">
      <alignment vertical="top" wrapText="1"/>
    </xf>
    <xf numFmtId="164" fontId="16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6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2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1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6" fillId="0" borderId="17" xfId="0" applyFont="1" applyFill="1" applyBorder="1" applyAlignment="1">
      <alignment vertical="top" wrapText="1"/>
    </xf>
    <xf numFmtId="0" fontId="14" fillId="2" borderId="2" xfId="2" applyFont="1" applyFill="1" applyBorder="1" applyAlignment="1">
      <alignment vertical="center"/>
    </xf>
    <xf numFmtId="0" fontId="12" fillId="0" borderId="2" xfId="2" applyFont="1" applyBorder="1" applyAlignment="1">
      <alignment vertical="center" wrapText="1"/>
    </xf>
    <xf numFmtId="0" fontId="14" fillId="0" borderId="2" xfId="2" applyFont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168" fontId="16" fillId="0" borderId="1" xfId="0" applyNumberFormat="1" applyFont="1" applyFill="1" applyBorder="1" applyAlignment="1">
      <alignment horizontal="center" vertical="center"/>
    </xf>
    <xf numFmtId="2" fontId="14" fillId="0" borderId="1" xfId="2" applyNumberFormat="1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24" fillId="0" borderId="17" xfId="0" applyFont="1" applyFill="1" applyBorder="1" applyAlignment="1">
      <alignment vertical="top" wrapText="1"/>
    </xf>
    <xf numFmtId="0" fontId="2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5" fontId="24" fillId="0" borderId="1" xfId="0" applyNumberFormat="1" applyFont="1" applyFill="1" applyBorder="1" applyAlignment="1">
      <alignment horizontal="center" vertical="center" wrapText="1"/>
    </xf>
    <xf numFmtId="165" fontId="14" fillId="0" borderId="1" xfId="0" applyNumberFormat="1" applyFont="1" applyFill="1" applyBorder="1" applyAlignment="1">
      <alignment horizontal="center" vertical="center"/>
    </xf>
    <xf numFmtId="165" fontId="14" fillId="2" borderId="1" xfId="1" applyNumberFormat="1" applyFont="1" applyFill="1" applyBorder="1" applyAlignment="1">
      <alignment horizontal="center" vertical="center"/>
    </xf>
    <xf numFmtId="165" fontId="12" fillId="0" borderId="1" xfId="1" applyNumberFormat="1" applyFont="1" applyBorder="1" applyAlignment="1">
      <alignment horizontal="center" vertical="center"/>
    </xf>
    <xf numFmtId="165" fontId="14" fillId="0" borderId="1" xfId="2" applyNumberFormat="1" applyFont="1" applyBorder="1" applyAlignment="1">
      <alignment horizontal="center" vertical="center"/>
    </xf>
    <xf numFmtId="165" fontId="3" fillId="0" borderId="0" xfId="0" applyNumberFormat="1" applyFont="1"/>
    <xf numFmtId="164" fontId="19" fillId="0" borderId="15" xfId="1" applyFont="1" applyBorder="1" applyAlignment="1">
      <alignment horizontal="center" vertical="top" wrapText="1"/>
    </xf>
    <xf numFmtId="164" fontId="14" fillId="0" borderId="16" xfId="1" applyFont="1" applyFill="1" applyBorder="1" applyAlignment="1">
      <alignment horizontal="center" vertical="center"/>
    </xf>
    <xf numFmtId="164" fontId="20" fillId="0" borderId="0" xfId="1" applyFont="1" applyFill="1" applyAlignment="1">
      <alignment horizontal="left" vertical="center"/>
    </xf>
    <xf numFmtId="164" fontId="20" fillId="0" borderId="0" xfId="1" applyFont="1" applyFill="1" applyAlignment="1">
      <alignment horizontal="left" vertical="top"/>
    </xf>
    <xf numFmtId="164" fontId="20" fillId="0" borderId="15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15" xfId="1" applyFont="1" applyBorder="1" applyAlignment="1">
      <alignment horizontal="center" vertical="top" wrapText="1"/>
    </xf>
    <xf numFmtId="164" fontId="25" fillId="0" borderId="0" xfId="1" applyFont="1"/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6" fillId="0" borderId="0" xfId="0" applyFont="1" applyFill="1" applyAlignment="1">
      <alignment horizontal="center" vertical="center"/>
    </xf>
    <xf numFmtId="169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169" fontId="16" fillId="0" borderId="1" xfId="1" applyNumberFormat="1" applyFont="1" applyFill="1" applyBorder="1" applyAlignment="1">
      <alignment horizontal="center" vertical="center"/>
    </xf>
    <xf numFmtId="169" fontId="16" fillId="0" borderId="0" xfId="0" applyNumberFormat="1" applyFont="1" applyFill="1" applyAlignment="1">
      <alignment horizontal="center" vertical="center"/>
    </xf>
    <xf numFmtId="164" fontId="24" fillId="0" borderId="1" xfId="1" applyNumberFormat="1" applyFont="1" applyFill="1" applyBorder="1" applyAlignment="1">
      <alignment vertical="center" wrapText="1"/>
    </xf>
    <xf numFmtId="169" fontId="24" fillId="0" borderId="1" xfId="1" applyNumberFormat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justify" vertical="center"/>
    </xf>
    <xf numFmtId="164" fontId="14" fillId="0" borderId="1" xfId="1" applyNumberFormat="1" applyFont="1" applyFill="1" applyBorder="1" applyAlignment="1">
      <alignment vertical="center"/>
    </xf>
    <xf numFmtId="169" fontId="14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12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164" fontId="14" fillId="0" borderId="1" xfId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vertical="center" wrapText="1"/>
    </xf>
    <xf numFmtId="164" fontId="18" fillId="0" borderId="0" xfId="1" quotePrefix="1" applyFont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Alignment="1">
      <alignment horizontal="justify" vertical="center"/>
    </xf>
    <xf numFmtId="164" fontId="18" fillId="0" borderId="0" xfId="1" quotePrefix="1" applyFont="1" applyBorder="1" applyAlignment="1">
      <alignment horizontal="left" vertical="top" wrapText="1"/>
    </xf>
    <xf numFmtId="0" fontId="16" fillId="0" borderId="19" xfId="0" applyFont="1" applyBorder="1" applyAlignment="1">
      <alignment horizontal="centerContinuous" vertical="center" wrapText="1"/>
    </xf>
    <xf numFmtId="0" fontId="16" fillId="0" borderId="21" xfId="0" applyFont="1" applyBorder="1" applyAlignment="1">
      <alignment horizontal="left" vertical="center"/>
    </xf>
    <xf numFmtId="0" fontId="16" fillId="0" borderId="18" xfId="0" applyFont="1" applyBorder="1" applyAlignment="1">
      <alignment horizontal="center" vertical="center" wrapText="1"/>
    </xf>
    <xf numFmtId="0" fontId="12" fillId="0" borderId="27" xfId="0" applyFont="1" applyBorder="1" applyAlignment="1">
      <alignment vertical="center" wrapText="1"/>
    </xf>
    <xf numFmtId="165" fontId="16" fillId="0" borderId="0" xfId="0" applyNumberFormat="1" applyFont="1" applyAlignment="1">
      <alignment horizontal="justify" vertical="center"/>
    </xf>
    <xf numFmtId="164" fontId="14" fillId="6" borderId="0" xfId="0" applyNumberFormat="1" applyFont="1" applyFill="1" applyAlignment="1">
      <alignment vertical="center" wrapText="1"/>
    </xf>
    <xf numFmtId="164" fontId="16" fillId="6" borderId="0" xfId="0" applyNumberFormat="1" applyFont="1" applyFill="1" applyAlignment="1">
      <alignment vertical="center" wrapText="1"/>
    </xf>
    <xf numFmtId="0" fontId="16" fillId="6" borderId="0" xfId="0" applyFont="1" applyFill="1" applyAlignment="1">
      <alignment horizontal="justify" vertical="center"/>
    </xf>
    <xf numFmtId="0" fontId="16" fillId="6" borderId="0" xfId="0" applyFont="1" applyFill="1" applyAlignment="1">
      <alignment horizontal="justify" vertical="center" wrapText="1"/>
    </xf>
    <xf numFmtId="0" fontId="16" fillId="6" borderId="0" xfId="0" applyFont="1" applyFill="1" applyAlignment="1">
      <alignment vertical="center" wrapText="1"/>
    </xf>
    <xf numFmtId="0" fontId="16" fillId="6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6" fillId="6" borderId="20" xfId="0" applyFont="1" applyFill="1" applyBorder="1" applyAlignment="1">
      <alignment horizontal="left" vertical="center" wrapText="1"/>
    </xf>
    <xf numFmtId="0" fontId="16" fillId="6" borderId="22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165" fontId="16" fillId="6" borderId="1" xfId="0" applyNumberFormat="1" applyFont="1" applyFill="1" applyBorder="1" applyAlignment="1">
      <alignment horizontal="center" vertical="center"/>
    </xf>
    <xf numFmtId="165" fontId="16" fillId="6" borderId="28" xfId="0" applyNumberFormat="1" applyFont="1" applyFill="1" applyBorder="1" applyAlignment="1">
      <alignment horizontal="center" vertical="center"/>
    </xf>
    <xf numFmtId="165" fontId="12" fillId="6" borderId="24" xfId="0" applyNumberFormat="1" applyFont="1" applyFill="1" applyBorder="1" applyAlignment="1">
      <alignment horizontal="center" vertical="center" wrapText="1"/>
    </xf>
    <xf numFmtId="166" fontId="16" fillId="6" borderId="22" xfId="0" applyNumberFormat="1" applyFont="1" applyFill="1" applyBorder="1" applyAlignment="1">
      <alignment horizontal="center" vertical="center"/>
    </xf>
    <xf numFmtId="165" fontId="16" fillId="6" borderId="22" xfId="0" applyNumberFormat="1" applyFont="1" applyFill="1" applyBorder="1" applyAlignment="1">
      <alignment horizontal="center" vertical="center"/>
    </xf>
    <xf numFmtId="168" fontId="16" fillId="6" borderId="22" xfId="0" applyNumberFormat="1" applyFont="1" applyFill="1" applyBorder="1" applyAlignment="1">
      <alignment horizontal="center" vertical="center"/>
    </xf>
    <xf numFmtId="167" fontId="16" fillId="6" borderId="22" xfId="0" applyNumberFormat="1" applyFont="1" applyFill="1" applyBorder="1" applyAlignment="1">
      <alignment horizontal="center" vertical="center"/>
    </xf>
    <xf numFmtId="164" fontId="20" fillId="6" borderId="0" xfId="1" applyFont="1" applyFill="1" applyAlignment="1">
      <alignment horizontal="left" vertical="top"/>
    </xf>
    <xf numFmtId="164" fontId="16" fillId="0" borderId="0" xfId="1" applyFont="1" applyBorder="1" applyAlignment="1">
      <alignment horizontal="left" vertical="center"/>
    </xf>
    <xf numFmtId="164" fontId="16" fillId="0" borderId="0" xfId="1" applyFont="1" applyBorder="1" applyAlignment="1">
      <alignment horizontal="left" vertical="top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14" fillId="0" borderId="12" xfId="1" applyFont="1" applyFill="1" applyBorder="1" applyAlignment="1">
      <alignment horizontal="left" vertical="center"/>
    </xf>
    <xf numFmtId="164" fontId="14" fillId="0" borderId="13" xfId="1" applyFont="1" applyFill="1" applyBorder="1" applyAlignment="1">
      <alignment horizontal="left" vertical="center"/>
    </xf>
    <xf numFmtId="164" fontId="14" fillId="0" borderId="14" xfId="1" applyFont="1" applyFill="1" applyBorder="1" applyAlignment="1">
      <alignment horizontal="left" vertical="center"/>
    </xf>
    <xf numFmtId="164" fontId="20" fillId="0" borderId="12" xfId="1" applyFont="1" applyBorder="1" applyAlignment="1">
      <alignment horizontal="left" vertical="top" wrapText="1"/>
    </xf>
    <xf numFmtId="164" fontId="20" fillId="0" borderId="13" xfId="1" applyFont="1" applyBorder="1" applyAlignment="1">
      <alignment horizontal="left" vertical="top" wrapText="1"/>
    </xf>
    <xf numFmtId="164" fontId="20" fillId="0" borderId="14" xfId="1" applyFont="1" applyBorder="1" applyAlignment="1">
      <alignment horizontal="left" vertical="top" wrapText="1"/>
    </xf>
    <xf numFmtId="164" fontId="14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19" fillId="0" borderId="12" xfId="1" applyFont="1" applyBorder="1" applyAlignment="1">
      <alignment horizontal="left" vertical="top" wrapText="1"/>
    </xf>
    <xf numFmtId="164" fontId="19" fillId="0" borderId="13" xfId="1" applyFont="1" applyBorder="1" applyAlignment="1">
      <alignment horizontal="left" vertical="top" wrapText="1"/>
    </xf>
    <xf numFmtId="164" fontId="19" fillId="0" borderId="14" xfId="1" applyFont="1" applyBorder="1" applyAlignment="1">
      <alignment horizontal="left" vertical="top" wrapText="1"/>
    </xf>
    <xf numFmtId="164" fontId="20" fillId="4" borderId="8" xfId="1" applyFont="1" applyFill="1" applyBorder="1" applyAlignment="1">
      <alignment horizontal="left" vertical="center"/>
    </xf>
    <xf numFmtId="164" fontId="20" fillId="4" borderId="9" xfId="1" applyFont="1" applyFill="1" applyBorder="1" applyAlignment="1">
      <alignment horizontal="left" vertical="center"/>
    </xf>
    <xf numFmtId="164" fontId="20" fillId="4" borderId="10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6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justify" vertical="center" wrapText="1"/>
    </xf>
    <xf numFmtId="0" fontId="16" fillId="0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horizontal="center" vertical="center"/>
    </xf>
    <xf numFmtId="0" fontId="24" fillId="6" borderId="23" xfId="0" applyFont="1" applyFill="1" applyBorder="1" applyAlignment="1">
      <alignment horizontal="left" vertical="center" wrapText="1"/>
    </xf>
    <xf numFmtId="0" fontId="24" fillId="6" borderId="3" xfId="0" applyFont="1" applyFill="1" applyBorder="1" applyAlignment="1">
      <alignment horizontal="left" vertical="center" wrapText="1"/>
    </xf>
    <xf numFmtId="0" fontId="24" fillId="6" borderId="4" xfId="0" applyFont="1" applyFill="1" applyBorder="1" applyAlignment="1">
      <alignment horizontal="left" vertical="center" wrapText="1"/>
    </xf>
    <xf numFmtId="0" fontId="24" fillId="0" borderId="25" xfId="0" applyFont="1" applyBorder="1" applyAlignment="1">
      <alignment horizontal="left" vertical="center" wrapText="1"/>
    </xf>
    <xf numFmtId="0" fontId="24" fillId="0" borderId="26" xfId="0" applyFont="1" applyBorder="1" applyAlignment="1">
      <alignment horizontal="left" vertical="center" wrapText="1"/>
    </xf>
    <xf numFmtId="0" fontId="14" fillId="7" borderId="2" xfId="2" applyFont="1" applyFill="1" applyBorder="1" applyAlignment="1">
      <alignment horizontal="left" vertical="center"/>
    </xf>
    <xf numFmtId="0" fontId="14" fillId="7" borderId="3" xfId="2" applyFont="1" applyFill="1" applyBorder="1" applyAlignment="1">
      <alignment horizontal="left" vertical="center"/>
    </xf>
    <xf numFmtId="0" fontId="14" fillId="7" borderId="4" xfId="2" applyFont="1" applyFill="1" applyBorder="1" applyAlignment="1">
      <alignment horizontal="left" vertical="center"/>
    </xf>
    <xf numFmtId="0" fontId="16" fillId="6" borderId="0" xfId="0" applyFont="1" applyFill="1" applyAlignment="1">
      <alignment horizontal="left" vertical="center" wrapText="1"/>
    </xf>
    <xf numFmtId="0" fontId="14" fillId="6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5"/>
  <sheetViews>
    <sheetView view="pageBreakPreview" topLeftCell="A43" zoomScaleSheetLayoutView="100" workbookViewId="0">
      <selection activeCell="E70" sqref="E70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4" t="s">
        <v>103</v>
      </c>
      <c r="B1" s="174"/>
      <c r="C1" s="174"/>
      <c r="D1" s="174"/>
      <c r="E1" s="174"/>
      <c r="I1" s="3"/>
    </row>
    <row r="2" spans="1:9" ht="29.25" customHeight="1" x14ac:dyDescent="0.2">
      <c r="A2" s="173" t="s">
        <v>104</v>
      </c>
      <c r="B2" s="173"/>
      <c r="C2" s="173"/>
      <c r="D2" s="173"/>
      <c r="E2" s="173"/>
      <c r="I2" s="3"/>
    </row>
    <row r="3" spans="1:9" ht="14.25" x14ac:dyDescent="0.2">
      <c r="A3" s="19" t="s">
        <v>6</v>
      </c>
      <c r="B3" s="20"/>
      <c r="C3" s="20"/>
      <c r="D3" s="175" t="s">
        <v>7</v>
      </c>
      <c r="E3" s="175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ht="14.25" x14ac:dyDescent="0.2">
      <c r="A6" s="33" t="s">
        <v>8</v>
      </c>
      <c r="B6" s="37"/>
      <c r="C6" s="37"/>
      <c r="D6" s="25"/>
      <c r="E6" s="25"/>
      <c r="F6" s="3"/>
    </row>
    <row r="7" spans="1:9" ht="15" x14ac:dyDescent="0.2">
      <c r="A7" s="34" t="s">
        <v>57</v>
      </c>
      <c r="B7" s="38" t="s">
        <v>23</v>
      </c>
      <c r="C7" s="38" t="s">
        <v>11</v>
      </c>
      <c r="D7" s="26">
        <f>E7</f>
        <v>2047.19</v>
      </c>
      <c r="E7" s="26">
        <v>2047.19</v>
      </c>
      <c r="G7" s="17"/>
    </row>
    <row r="8" spans="1:9" ht="14.25" x14ac:dyDescent="0.2">
      <c r="A8" s="33" t="s">
        <v>39</v>
      </c>
      <c r="B8" s="37"/>
      <c r="C8" s="37"/>
      <c r="D8" s="25"/>
      <c r="E8" s="25"/>
      <c r="G8" s="17"/>
    </row>
    <row r="9" spans="1:9" ht="15" x14ac:dyDescent="0.2">
      <c r="A9" s="34" t="s">
        <v>105</v>
      </c>
      <c r="B9" s="38" t="s">
        <v>24</v>
      </c>
      <c r="C9" s="38" t="s">
        <v>11</v>
      </c>
      <c r="D9" s="26">
        <f>E9</f>
        <v>21481.19</v>
      </c>
      <c r="E9" s="26">
        <v>21481.19</v>
      </c>
      <c r="G9" s="17"/>
    </row>
    <row r="10" spans="1:9" ht="15" x14ac:dyDescent="0.2">
      <c r="A10" s="34" t="s">
        <v>58</v>
      </c>
      <c r="B10" s="38">
        <v>800</v>
      </c>
      <c r="C10" s="38" t="s">
        <v>12</v>
      </c>
      <c r="D10" s="26">
        <f>E10/B10</f>
        <v>3.95</v>
      </c>
      <c r="E10" s="26">
        <v>3160</v>
      </c>
      <c r="G10" s="17"/>
    </row>
    <row r="11" spans="1:9" ht="30" x14ac:dyDescent="0.2">
      <c r="A11" s="34" t="s">
        <v>106</v>
      </c>
      <c r="B11" s="38">
        <v>3.0000000000000001E-3</v>
      </c>
      <c r="C11" s="38" t="s">
        <v>19</v>
      </c>
      <c r="D11" s="26">
        <f t="shared" ref="D11:D14" si="0">E11/B11</f>
        <v>43780</v>
      </c>
      <c r="E11" s="26">
        <v>131.34</v>
      </c>
      <c r="G11" s="17"/>
    </row>
    <row r="12" spans="1:9" ht="30" x14ac:dyDescent="0.2">
      <c r="A12" s="34" t="s">
        <v>107</v>
      </c>
      <c r="B12" s="38">
        <v>1.4999999999999999E-2</v>
      </c>
      <c r="C12" s="38" t="s">
        <v>19</v>
      </c>
      <c r="D12" s="26">
        <f t="shared" si="0"/>
        <v>11805.333333333334</v>
      </c>
      <c r="E12" s="26">
        <v>177.08</v>
      </c>
      <c r="G12" s="17"/>
    </row>
    <row r="13" spans="1:9" ht="30" x14ac:dyDescent="0.2">
      <c r="A13" s="34" t="s">
        <v>108</v>
      </c>
      <c r="B13" s="38">
        <v>30</v>
      </c>
      <c r="C13" s="38" t="s">
        <v>93</v>
      </c>
      <c r="D13" s="26">
        <f t="shared" si="0"/>
        <v>119.83166666666666</v>
      </c>
      <c r="E13" s="26">
        <v>3594.95</v>
      </c>
      <c r="G13" s="17"/>
    </row>
    <row r="14" spans="1:9" ht="15" x14ac:dyDescent="0.2">
      <c r="A14" s="34" t="s">
        <v>109</v>
      </c>
      <c r="B14" s="38">
        <v>1</v>
      </c>
      <c r="C14" s="38" t="s">
        <v>13</v>
      </c>
      <c r="D14" s="26">
        <f t="shared" si="0"/>
        <v>638.99</v>
      </c>
      <c r="E14" s="26">
        <v>638.99</v>
      </c>
      <c r="G14" s="17"/>
    </row>
    <row r="15" spans="1:9" ht="14.25" x14ac:dyDescent="0.2">
      <c r="A15" s="35" t="s">
        <v>56</v>
      </c>
      <c r="B15" s="39"/>
      <c r="C15" s="39"/>
      <c r="D15" s="36"/>
      <c r="E15" s="36"/>
      <c r="G15" s="17"/>
    </row>
    <row r="16" spans="1:9" ht="30" x14ac:dyDescent="0.2">
      <c r="A16" s="34" t="s">
        <v>59</v>
      </c>
      <c r="B16" s="38" t="s">
        <v>23</v>
      </c>
      <c r="C16" s="38" t="s">
        <v>11</v>
      </c>
      <c r="D16" s="26">
        <f>E16</f>
        <v>31495.200000000001</v>
      </c>
      <c r="E16" s="26">
        <v>31495.200000000001</v>
      </c>
      <c r="G16" s="17"/>
    </row>
    <row r="17" spans="1:7" ht="14.25" x14ac:dyDescent="0.2">
      <c r="A17" s="35" t="s">
        <v>110</v>
      </c>
      <c r="B17" s="39"/>
      <c r="C17" s="39"/>
      <c r="D17" s="36"/>
      <c r="E17" s="36"/>
      <c r="G17" s="17"/>
    </row>
    <row r="18" spans="1:7" ht="15" x14ac:dyDescent="0.2">
      <c r="A18" s="34" t="s">
        <v>111</v>
      </c>
      <c r="B18" s="38" t="s">
        <v>24</v>
      </c>
      <c r="C18" s="38" t="s">
        <v>11</v>
      </c>
      <c r="D18" s="26">
        <f>E18</f>
        <v>2817</v>
      </c>
      <c r="E18" s="26">
        <v>2817</v>
      </c>
      <c r="G18" s="17"/>
    </row>
    <row r="19" spans="1:7" ht="14.25" x14ac:dyDescent="0.2">
      <c r="A19" s="35" t="s">
        <v>40</v>
      </c>
      <c r="B19" s="39"/>
      <c r="C19" s="39"/>
      <c r="D19" s="36"/>
      <c r="E19" s="36"/>
      <c r="G19" s="17"/>
    </row>
    <row r="20" spans="1:7" ht="30" x14ac:dyDescent="0.2">
      <c r="A20" s="34" t="s">
        <v>60</v>
      </c>
      <c r="B20" s="38" t="s">
        <v>25</v>
      </c>
      <c r="C20" s="38" t="s">
        <v>11</v>
      </c>
      <c r="D20" s="26">
        <f>E20</f>
        <v>4891.5</v>
      </c>
      <c r="E20" s="26">
        <v>4891.5</v>
      </c>
      <c r="G20" s="17"/>
    </row>
    <row r="21" spans="1:7" ht="14.25" x14ac:dyDescent="0.2">
      <c r="A21" s="35" t="s">
        <v>41</v>
      </c>
      <c r="B21" s="39"/>
      <c r="C21" s="39"/>
      <c r="D21" s="36"/>
      <c r="E21" s="36"/>
      <c r="G21" s="17"/>
    </row>
    <row r="22" spans="1:7" ht="15" x14ac:dyDescent="0.2">
      <c r="A22" s="34" t="s">
        <v>61</v>
      </c>
      <c r="B22" s="38">
        <v>1</v>
      </c>
      <c r="C22" s="38" t="s">
        <v>14</v>
      </c>
      <c r="D22" s="26">
        <f t="shared" ref="D22:D36" si="1">E22/B22</f>
        <v>796.94</v>
      </c>
      <c r="E22" s="26">
        <v>796.94</v>
      </c>
      <c r="G22" s="17"/>
    </row>
    <row r="23" spans="1:7" ht="15" x14ac:dyDescent="0.2">
      <c r="A23" s="34" t="s">
        <v>62</v>
      </c>
      <c r="B23" s="38">
        <v>7.0000000000000007E-2</v>
      </c>
      <c r="C23" s="38" t="s">
        <v>15</v>
      </c>
      <c r="D23" s="26">
        <f t="shared" si="1"/>
        <v>3731</v>
      </c>
      <c r="E23" s="26">
        <v>261.17</v>
      </c>
      <c r="G23" s="17"/>
    </row>
    <row r="24" spans="1:7" ht="30" x14ac:dyDescent="0.2">
      <c r="A24" s="34" t="s">
        <v>83</v>
      </c>
      <c r="B24" s="38">
        <v>0.27</v>
      </c>
      <c r="C24" s="38" t="s">
        <v>16</v>
      </c>
      <c r="D24" s="26">
        <f t="shared" si="1"/>
        <v>1356.6296296296296</v>
      </c>
      <c r="E24" s="26">
        <v>366.29</v>
      </c>
      <c r="G24" s="17"/>
    </row>
    <row r="25" spans="1:7" ht="15" x14ac:dyDescent="0.2">
      <c r="A25" s="34" t="s">
        <v>63</v>
      </c>
      <c r="B25" s="38">
        <v>0.04</v>
      </c>
      <c r="C25" s="38" t="s">
        <v>17</v>
      </c>
      <c r="D25" s="26">
        <f t="shared" si="1"/>
        <v>23547</v>
      </c>
      <c r="E25" s="26">
        <v>941.88</v>
      </c>
      <c r="G25" s="17"/>
    </row>
    <row r="26" spans="1:7" ht="30" x14ac:dyDescent="0.2">
      <c r="A26" s="34" t="s">
        <v>64</v>
      </c>
      <c r="B26" s="38">
        <v>0.72</v>
      </c>
      <c r="C26" s="38" t="s">
        <v>16</v>
      </c>
      <c r="D26" s="26">
        <f t="shared" si="1"/>
        <v>1559.1111111111111</v>
      </c>
      <c r="E26" s="26">
        <v>1122.56</v>
      </c>
      <c r="G26" s="17"/>
    </row>
    <row r="27" spans="1:7" ht="15" x14ac:dyDescent="0.2">
      <c r="A27" s="34" t="s">
        <v>65</v>
      </c>
      <c r="B27" s="38">
        <v>0.01</v>
      </c>
      <c r="C27" s="38" t="s">
        <v>18</v>
      </c>
      <c r="D27" s="26">
        <f t="shared" si="1"/>
        <v>24653</v>
      </c>
      <c r="E27" s="26">
        <v>246.53</v>
      </c>
      <c r="G27" s="17"/>
    </row>
    <row r="28" spans="1:7" ht="30" x14ac:dyDescent="0.2">
      <c r="A28" s="34" t="s">
        <v>66</v>
      </c>
      <c r="B28" s="38">
        <v>1</v>
      </c>
      <c r="C28" s="38" t="s">
        <v>14</v>
      </c>
      <c r="D28" s="26">
        <f t="shared" si="1"/>
        <v>384.58</v>
      </c>
      <c r="E28" s="26">
        <v>384.58</v>
      </c>
      <c r="G28" s="17"/>
    </row>
    <row r="29" spans="1:7" ht="15" x14ac:dyDescent="0.2">
      <c r="A29" s="34" t="s">
        <v>67</v>
      </c>
      <c r="B29" s="38">
        <v>0.1</v>
      </c>
      <c r="C29" s="38" t="s">
        <v>15</v>
      </c>
      <c r="D29" s="26">
        <f t="shared" si="1"/>
        <v>14105.099999999999</v>
      </c>
      <c r="E29" s="26">
        <v>1410.51</v>
      </c>
      <c r="G29" s="17"/>
    </row>
    <row r="30" spans="1:7" ht="30" x14ac:dyDescent="0.2">
      <c r="A30" s="34" t="s">
        <v>68</v>
      </c>
      <c r="B30" s="38">
        <v>4</v>
      </c>
      <c r="C30" s="38" t="s">
        <v>20</v>
      </c>
      <c r="D30" s="26">
        <f t="shared" si="1"/>
        <v>160.43</v>
      </c>
      <c r="E30" s="26">
        <v>641.72</v>
      </c>
      <c r="G30" s="17"/>
    </row>
    <row r="31" spans="1:7" ht="15" x14ac:dyDescent="0.2">
      <c r="A31" s="34" t="s">
        <v>69</v>
      </c>
      <c r="B31" s="38">
        <v>1</v>
      </c>
      <c r="C31" s="38" t="s">
        <v>13</v>
      </c>
      <c r="D31" s="26">
        <f t="shared" si="1"/>
        <v>2918.24</v>
      </c>
      <c r="E31" s="26">
        <v>2918.24</v>
      </c>
      <c r="G31" s="17"/>
    </row>
    <row r="32" spans="1:7" ht="15" x14ac:dyDescent="0.2">
      <c r="A32" s="34" t="s">
        <v>84</v>
      </c>
      <c r="B32" s="38">
        <v>6163</v>
      </c>
      <c r="C32" s="38" t="s">
        <v>85</v>
      </c>
      <c r="D32" s="26">
        <f t="shared" si="1"/>
        <v>1.3102466331332143</v>
      </c>
      <c r="E32" s="26">
        <v>8075.05</v>
      </c>
      <c r="G32" s="17"/>
    </row>
    <row r="33" spans="1:7" ht="30" x14ac:dyDescent="0.2">
      <c r="A33" s="34" t="s">
        <v>70</v>
      </c>
      <c r="B33" s="38">
        <v>1</v>
      </c>
      <c r="C33" s="38" t="s">
        <v>21</v>
      </c>
      <c r="D33" s="26">
        <f t="shared" si="1"/>
        <v>438.91</v>
      </c>
      <c r="E33" s="26">
        <v>438.91</v>
      </c>
      <c r="G33" s="17"/>
    </row>
    <row r="34" spans="1:7" ht="30" x14ac:dyDescent="0.2">
      <c r="A34" s="34" t="s">
        <v>89</v>
      </c>
      <c r="B34" s="38">
        <v>1</v>
      </c>
      <c r="C34" s="38" t="s">
        <v>90</v>
      </c>
      <c r="D34" s="26">
        <f t="shared" si="1"/>
        <v>232.69</v>
      </c>
      <c r="E34" s="26">
        <v>232.69</v>
      </c>
      <c r="G34" s="17"/>
    </row>
    <row r="35" spans="1:7" ht="15" x14ac:dyDescent="0.2">
      <c r="A35" s="34" t="s">
        <v>71</v>
      </c>
      <c r="B35" s="38">
        <v>31</v>
      </c>
      <c r="C35" s="38" t="s">
        <v>21</v>
      </c>
      <c r="D35" s="26">
        <f t="shared" si="1"/>
        <v>228.48258064516128</v>
      </c>
      <c r="E35" s="26">
        <v>7082.96</v>
      </c>
      <c r="G35" s="17"/>
    </row>
    <row r="36" spans="1:7" ht="45" x14ac:dyDescent="0.2">
      <c r="A36" s="34" t="s">
        <v>91</v>
      </c>
      <c r="B36" s="38">
        <v>1</v>
      </c>
      <c r="C36" s="38" t="s">
        <v>92</v>
      </c>
      <c r="D36" s="26">
        <f t="shared" si="1"/>
        <v>62.84</v>
      </c>
      <c r="E36" s="26">
        <v>62.84</v>
      </c>
      <c r="G36" s="17"/>
    </row>
    <row r="37" spans="1:7" ht="14.25" x14ac:dyDescent="0.2">
      <c r="A37" s="35" t="s">
        <v>42</v>
      </c>
      <c r="B37" s="39"/>
      <c r="C37" s="39"/>
      <c r="D37" s="36"/>
      <c r="E37" s="36"/>
      <c r="G37" s="17"/>
    </row>
    <row r="38" spans="1:7" ht="30" x14ac:dyDescent="0.2">
      <c r="A38" s="34" t="s">
        <v>72</v>
      </c>
      <c r="B38" s="38">
        <v>0.76</v>
      </c>
      <c r="C38" s="38" t="s">
        <v>16</v>
      </c>
      <c r="D38" s="26">
        <f t="shared" ref="D38:D40" si="2">E38/B38</f>
        <v>1641.4342105263158</v>
      </c>
      <c r="E38" s="26">
        <v>1247.49</v>
      </c>
      <c r="G38" s="17"/>
    </row>
    <row r="39" spans="1:7" ht="30" x14ac:dyDescent="0.2">
      <c r="A39" s="34" t="s">
        <v>64</v>
      </c>
      <c r="B39" s="38">
        <v>0.76</v>
      </c>
      <c r="C39" s="38" t="s">
        <v>16</v>
      </c>
      <c r="D39" s="26">
        <f t="shared" si="2"/>
        <v>1613.3289473684213</v>
      </c>
      <c r="E39" s="26">
        <v>1226.1300000000001</v>
      </c>
      <c r="G39" s="17"/>
    </row>
    <row r="40" spans="1:7" ht="15" x14ac:dyDescent="0.2">
      <c r="A40" s="34" t="s">
        <v>87</v>
      </c>
      <c r="B40" s="38">
        <v>38</v>
      </c>
      <c r="C40" s="38" t="s">
        <v>73</v>
      </c>
      <c r="D40" s="26">
        <f t="shared" si="2"/>
        <v>43.177105263157898</v>
      </c>
      <c r="E40" s="26">
        <v>1640.73</v>
      </c>
      <c r="G40" s="17"/>
    </row>
    <row r="41" spans="1:7" ht="14.25" x14ac:dyDescent="0.2">
      <c r="A41" s="35" t="s">
        <v>98</v>
      </c>
      <c r="B41" s="39"/>
      <c r="C41" s="39"/>
      <c r="D41" s="36"/>
      <c r="E41" s="36"/>
      <c r="G41" s="17"/>
    </row>
    <row r="42" spans="1:7" ht="15" x14ac:dyDescent="0.2">
      <c r="A42" s="34" t="s">
        <v>100</v>
      </c>
      <c r="B42" s="38" t="s">
        <v>102</v>
      </c>
      <c r="C42" s="38" t="s">
        <v>11</v>
      </c>
      <c r="D42" s="26">
        <f>E42/12</f>
        <v>1800</v>
      </c>
      <c r="E42" s="26">
        <v>21600</v>
      </c>
      <c r="G42" s="17"/>
    </row>
    <row r="43" spans="1:7" ht="14.25" x14ac:dyDescent="0.2">
      <c r="A43" s="35" t="s">
        <v>43</v>
      </c>
      <c r="B43" s="39"/>
      <c r="C43" s="39"/>
      <c r="D43" s="36"/>
      <c r="E43" s="36"/>
      <c r="G43" s="17"/>
    </row>
    <row r="44" spans="1:7" ht="15" x14ac:dyDescent="0.2">
      <c r="A44" s="34" t="s">
        <v>74</v>
      </c>
      <c r="B44" s="38" t="s">
        <v>24</v>
      </c>
      <c r="C44" s="38" t="s">
        <v>11</v>
      </c>
      <c r="D44" s="26">
        <f>E44</f>
        <v>781.73</v>
      </c>
      <c r="E44" s="26">
        <v>781.73</v>
      </c>
      <c r="G44" s="17"/>
    </row>
    <row r="45" spans="1:7" ht="14.25" x14ac:dyDescent="0.2">
      <c r="A45" s="35" t="s">
        <v>44</v>
      </c>
      <c r="B45" s="39"/>
      <c r="C45" s="39"/>
      <c r="D45" s="36"/>
      <c r="E45" s="36"/>
      <c r="G45" s="17"/>
    </row>
    <row r="46" spans="1:7" ht="15" x14ac:dyDescent="0.2">
      <c r="A46" s="34" t="s">
        <v>112</v>
      </c>
      <c r="B46" s="38" t="s">
        <v>24</v>
      </c>
      <c r="C46" s="38" t="s">
        <v>21</v>
      </c>
      <c r="D46" s="26">
        <f>E46</f>
        <v>9123.3799999999992</v>
      </c>
      <c r="E46" s="26">
        <v>9123.3799999999992</v>
      </c>
      <c r="G46" s="17"/>
    </row>
    <row r="47" spans="1:7" ht="15" x14ac:dyDescent="0.2">
      <c r="A47" s="34" t="s">
        <v>75</v>
      </c>
      <c r="B47" s="38">
        <v>3</v>
      </c>
      <c r="C47" s="38" t="s">
        <v>13</v>
      </c>
      <c r="D47" s="26">
        <f t="shared" ref="D47" si="3">E47/B47</f>
        <v>930.44666666666672</v>
      </c>
      <c r="E47" s="26">
        <v>2791.34</v>
      </c>
      <c r="G47" s="17"/>
    </row>
    <row r="48" spans="1:7" ht="14.25" x14ac:dyDescent="0.2">
      <c r="A48" s="35" t="s">
        <v>45</v>
      </c>
      <c r="B48" s="39"/>
      <c r="C48" s="39"/>
      <c r="D48" s="36"/>
      <c r="E48" s="36"/>
      <c r="G48" s="17"/>
    </row>
    <row r="49" spans="1:7" ht="15" x14ac:dyDescent="0.2">
      <c r="A49" s="34" t="s">
        <v>113</v>
      </c>
      <c r="B49" s="38">
        <v>0.4</v>
      </c>
      <c r="C49" s="38" t="s">
        <v>86</v>
      </c>
      <c r="D49" s="26">
        <f t="shared" ref="D49:D59" si="4">E49/B49</f>
        <v>1885.4249999999997</v>
      </c>
      <c r="E49" s="26">
        <v>754.17</v>
      </c>
      <c r="G49" s="17"/>
    </row>
    <row r="50" spans="1:7" ht="45" x14ac:dyDescent="0.2">
      <c r="A50" s="34" t="s">
        <v>114</v>
      </c>
      <c r="B50" s="38">
        <v>1.4E-2</v>
      </c>
      <c r="C50" s="38" t="s">
        <v>19</v>
      </c>
      <c r="D50" s="26">
        <f t="shared" si="4"/>
        <v>5726.4285714285716</v>
      </c>
      <c r="E50" s="26">
        <v>80.17</v>
      </c>
      <c r="G50" s="17"/>
    </row>
    <row r="51" spans="1:7" ht="45" x14ac:dyDescent="0.2">
      <c r="A51" s="34" t="s">
        <v>115</v>
      </c>
      <c r="B51" s="38">
        <v>1.4999999999999999E-2</v>
      </c>
      <c r="C51" s="38" t="s">
        <v>19</v>
      </c>
      <c r="D51" s="26">
        <f t="shared" si="4"/>
        <v>6540</v>
      </c>
      <c r="E51" s="26">
        <v>98.1</v>
      </c>
      <c r="G51" s="17"/>
    </row>
    <row r="52" spans="1:7" ht="30" x14ac:dyDescent="0.2">
      <c r="A52" s="34" t="s">
        <v>116</v>
      </c>
      <c r="B52" s="38">
        <v>1.7999999999999999E-2</v>
      </c>
      <c r="C52" s="38" t="s">
        <v>19</v>
      </c>
      <c r="D52" s="26">
        <f t="shared" si="4"/>
        <v>42300.555555555555</v>
      </c>
      <c r="E52" s="26">
        <v>761.41</v>
      </c>
      <c r="G52" s="17"/>
    </row>
    <row r="53" spans="1:7" ht="15" x14ac:dyDescent="0.2">
      <c r="A53" s="34" t="s">
        <v>117</v>
      </c>
      <c r="B53" s="38">
        <v>2.1999999999999999E-2</v>
      </c>
      <c r="C53" s="38" t="s">
        <v>15</v>
      </c>
      <c r="D53" s="26">
        <f t="shared" si="4"/>
        <v>44615.454545454544</v>
      </c>
      <c r="E53" s="26">
        <v>981.54</v>
      </c>
      <c r="G53" s="17"/>
    </row>
    <row r="54" spans="1:7" ht="30" x14ac:dyDescent="0.2">
      <c r="A54" s="34" t="s">
        <v>101</v>
      </c>
      <c r="B54" s="38">
        <v>0.08</v>
      </c>
      <c r="C54" s="38" t="s">
        <v>18</v>
      </c>
      <c r="D54" s="26">
        <f t="shared" si="4"/>
        <v>4936.75</v>
      </c>
      <c r="E54" s="26">
        <v>394.94</v>
      </c>
      <c r="G54" s="17"/>
    </row>
    <row r="55" spans="1:7" ht="15" x14ac:dyDescent="0.2">
      <c r="A55" s="34" t="s">
        <v>118</v>
      </c>
      <c r="B55" s="38">
        <v>3.0000000000000001E-3</v>
      </c>
      <c r="C55" s="38" t="s">
        <v>19</v>
      </c>
      <c r="D55" s="26">
        <f t="shared" si="4"/>
        <v>105866.66666666667</v>
      </c>
      <c r="E55" s="26">
        <v>317.60000000000002</v>
      </c>
      <c r="G55" s="17"/>
    </row>
    <row r="56" spans="1:7" ht="30" x14ac:dyDescent="0.2">
      <c r="A56" s="34" t="s">
        <v>94</v>
      </c>
      <c r="B56" s="38">
        <v>6.0000000000000001E-3</v>
      </c>
      <c r="C56" s="38" t="s">
        <v>19</v>
      </c>
      <c r="D56" s="26">
        <f t="shared" si="4"/>
        <v>178043.33333333331</v>
      </c>
      <c r="E56" s="26">
        <v>1068.26</v>
      </c>
      <c r="G56" s="17"/>
    </row>
    <row r="57" spans="1:7" ht="30" x14ac:dyDescent="0.2">
      <c r="A57" s="34" t="s">
        <v>119</v>
      </c>
      <c r="B57" s="38">
        <v>4.0000000000000001E-3</v>
      </c>
      <c r="C57" s="38" t="s">
        <v>19</v>
      </c>
      <c r="D57" s="26">
        <f t="shared" si="4"/>
        <v>24637.5</v>
      </c>
      <c r="E57" s="26">
        <v>98.55</v>
      </c>
      <c r="G57" s="17"/>
    </row>
    <row r="58" spans="1:7" ht="15" x14ac:dyDescent="0.2">
      <c r="A58" s="34" t="s">
        <v>120</v>
      </c>
      <c r="B58" s="38">
        <v>0.01</v>
      </c>
      <c r="C58" s="38" t="s">
        <v>18</v>
      </c>
      <c r="D58" s="26">
        <f t="shared" si="4"/>
        <v>39832</v>
      </c>
      <c r="E58" s="26">
        <v>398.32</v>
      </c>
      <c r="G58" s="17"/>
    </row>
    <row r="59" spans="1:7" ht="30" x14ac:dyDescent="0.2">
      <c r="A59" s="34" t="s">
        <v>121</v>
      </c>
      <c r="B59" s="38">
        <v>6.0000000000000001E-3</v>
      </c>
      <c r="C59" s="38" t="s">
        <v>15</v>
      </c>
      <c r="D59" s="26">
        <f t="shared" si="4"/>
        <v>80266.666666666672</v>
      </c>
      <c r="E59" s="26">
        <v>481.6</v>
      </c>
      <c r="G59" s="17"/>
    </row>
    <row r="60" spans="1:7" ht="14.25" x14ac:dyDescent="0.2">
      <c r="A60" s="35" t="s">
        <v>46</v>
      </c>
      <c r="B60" s="39"/>
      <c r="C60" s="39"/>
      <c r="D60" s="36"/>
      <c r="E60" s="36"/>
      <c r="G60" s="17"/>
    </row>
    <row r="61" spans="1:7" ht="15" x14ac:dyDescent="0.2">
      <c r="A61" s="34" t="s">
        <v>76</v>
      </c>
      <c r="B61" s="38" t="s">
        <v>24</v>
      </c>
      <c r="C61" s="38" t="s">
        <v>11</v>
      </c>
      <c r="D61" s="26">
        <f>E61</f>
        <v>333.33</v>
      </c>
      <c r="E61" s="26">
        <v>333.33</v>
      </c>
      <c r="G61" s="17"/>
    </row>
    <row r="62" spans="1:7" ht="15" x14ac:dyDescent="0.2">
      <c r="A62" s="34" t="s">
        <v>77</v>
      </c>
      <c r="B62" s="38" t="s">
        <v>24</v>
      </c>
      <c r="C62" s="38" t="s">
        <v>11</v>
      </c>
      <c r="D62" s="26">
        <f>E62</f>
        <v>5062.5</v>
      </c>
      <c r="E62" s="26">
        <v>5062.5</v>
      </c>
      <c r="G62" s="17"/>
    </row>
    <row r="63" spans="1:7" ht="14.25" x14ac:dyDescent="0.2">
      <c r="A63" s="35" t="s">
        <v>95</v>
      </c>
      <c r="B63" s="39"/>
      <c r="C63" s="39"/>
      <c r="D63" s="36"/>
      <c r="E63" s="36"/>
      <c r="G63" s="17"/>
    </row>
    <row r="64" spans="1:7" ht="15" x14ac:dyDescent="0.2">
      <c r="A64" s="34" t="s">
        <v>96</v>
      </c>
      <c r="B64" s="38" t="s">
        <v>88</v>
      </c>
      <c r="C64" s="38" t="s">
        <v>12</v>
      </c>
      <c r="D64" s="26">
        <f>E64</f>
        <v>14487.79</v>
      </c>
      <c r="E64" s="26">
        <v>14487.79</v>
      </c>
      <c r="G64" s="17"/>
    </row>
    <row r="65" spans="1:7" ht="14.25" x14ac:dyDescent="0.2">
      <c r="A65" s="35" t="s">
        <v>9</v>
      </c>
      <c r="B65" s="39"/>
      <c r="C65" s="39"/>
      <c r="D65" s="36"/>
      <c r="E65" s="36"/>
      <c r="G65" s="17"/>
    </row>
    <row r="66" spans="1:7" ht="15" x14ac:dyDescent="0.2">
      <c r="A66" s="34" t="s">
        <v>78</v>
      </c>
      <c r="B66" s="38" t="s">
        <v>88</v>
      </c>
      <c r="C66" s="38" t="s">
        <v>12</v>
      </c>
      <c r="D66" s="26">
        <f>E66</f>
        <v>43620.85</v>
      </c>
      <c r="E66" s="26">
        <v>43620.85</v>
      </c>
      <c r="G66" s="17"/>
    </row>
    <row r="67" spans="1:7" ht="14.25" x14ac:dyDescent="0.2">
      <c r="A67" s="35" t="s">
        <v>10</v>
      </c>
      <c r="B67" s="39"/>
      <c r="C67" s="39"/>
      <c r="D67" s="36"/>
      <c r="E67" s="36"/>
      <c r="G67" s="17"/>
    </row>
    <row r="68" spans="1:7" ht="15" x14ac:dyDescent="0.2">
      <c r="A68" s="34" t="s">
        <v>79</v>
      </c>
      <c r="B68" s="38" t="s">
        <v>23</v>
      </c>
      <c r="C68" s="38" t="s">
        <v>11</v>
      </c>
      <c r="D68" s="26">
        <f>E68</f>
        <v>22089.32</v>
      </c>
      <c r="E68" s="26">
        <v>22089.32</v>
      </c>
      <c r="G68" s="17"/>
    </row>
    <row r="69" spans="1:7" ht="14.25" x14ac:dyDescent="0.2">
      <c r="A69" s="22" t="s">
        <v>26</v>
      </c>
      <c r="B69" s="23"/>
      <c r="C69" s="22"/>
      <c r="D69" s="23"/>
      <c r="E69" s="24">
        <f>SUM(E7:E68)</f>
        <v>224856.56000000008</v>
      </c>
    </row>
    <row r="71" spans="1:7" ht="15" x14ac:dyDescent="0.2">
      <c r="A71" s="176" t="s">
        <v>32</v>
      </c>
      <c r="B71" s="176"/>
      <c r="C71" s="176"/>
      <c r="D71" s="176"/>
      <c r="E71" s="176"/>
    </row>
    <row r="72" spans="1:7" ht="15" x14ac:dyDescent="0.2">
      <c r="A72" s="176" t="s">
        <v>122</v>
      </c>
      <c r="B72" s="176"/>
      <c r="C72" s="176"/>
      <c r="D72" s="176"/>
      <c r="E72" s="176"/>
    </row>
    <row r="73" spans="1:7" ht="15" x14ac:dyDescent="0.2">
      <c r="A73" s="176" t="s">
        <v>33</v>
      </c>
      <c r="B73" s="176"/>
      <c r="C73" s="176"/>
      <c r="D73" s="176"/>
      <c r="E73" s="176"/>
    </row>
    <row r="74" spans="1:7" ht="15" x14ac:dyDescent="0.2">
      <c r="A74" s="176" t="s">
        <v>34</v>
      </c>
      <c r="B74" s="176"/>
      <c r="C74" s="176"/>
      <c r="D74" s="176"/>
      <c r="E74" s="176"/>
    </row>
    <row r="75" spans="1:7" ht="15" customHeight="1" x14ac:dyDescent="0.2">
      <c r="A75" s="179" t="s">
        <v>80</v>
      </c>
      <c r="B75" s="179"/>
      <c r="C75" s="179"/>
      <c r="D75" s="179"/>
      <c r="E75" s="179"/>
    </row>
    <row r="76" spans="1:7" ht="15" x14ac:dyDescent="0.2">
      <c r="A76" s="179" t="s">
        <v>81</v>
      </c>
      <c r="B76" s="179"/>
      <c r="C76" s="179"/>
      <c r="D76" s="179"/>
      <c r="E76" s="179"/>
    </row>
    <row r="77" spans="1:7" ht="15" x14ac:dyDescent="0.2">
      <c r="A77" s="32"/>
      <c r="B77" s="32"/>
      <c r="C77" s="32"/>
      <c r="D77" s="32"/>
      <c r="E77" s="32"/>
    </row>
    <row r="78" spans="1:7" ht="15" x14ac:dyDescent="0.25">
      <c r="A78" s="5" t="s">
        <v>27</v>
      </c>
      <c r="B78" s="2"/>
      <c r="C78" s="2"/>
      <c r="D78" s="2"/>
      <c r="E78" s="2"/>
    </row>
    <row r="79" spans="1:7" ht="15" x14ac:dyDescent="0.25">
      <c r="A79" s="5"/>
      <c r="B79" s="2"/>
      <c r="C79" s="2"/>
      <c r="D79" s="2"/>
      <c r="E79" s="2"/>
    </row>
    <row r="80" spans="1:7" ht="15" x14ac:dyDescent="0.2">
      <c r="A80" s="180" t="s">
        <v>53</v>
      </c>
      <c r="B80" s="180"/>
      <c r="C80" s="178" t="s">
        <v>31</v>
      </c>
      <c r="D80" s="178"/>
      <c r="E80" s="4"/>
    </row>
    <row r="81" spans="1:5" ht="15" x14ac:dyDescent="0.25">
      <c r="A81" s="178" t="s">
        <v>54</v>
      </c>
      <c r="B81" s="178"/>
      <c r="C81" s="177" t="s">
        <v>28</v>
      </c>
      <c r="D81" s="177"/>
      <c r="E81" s="2"/>
    </row>
    <row r="82" spans="1:5" ht="15" x14ac:dyDescent="0.25">
      <c r="A82" s="5"/>
      <c r="B82" s="2"/>
      <c r="C82" s="2"/>
      <c r="D82" s="2"/>
      <c r="E82" s="2"/>
    </row>
    <row r="83" spans="1:5" ht="15" x14ac:dyDescent="0.25">
      <c r="A83" s="180" t="s">
        <v>30</v>
      </c>
      <c r="B83" s="180"/>
      <c r="C83" s="178" t="s">
        <v>31</v>
      </c>
      <c r="D83" s="178"/>
      <c r="E83" s="2"/>
    </row>
    <row r="84" spans="1:5" ht="15" x14ac:dyDescent="0.25">
      <c r="A84" s="12" t="s">
        <v>29</v>
      </c>
      <c r="B84" s="4"/>
      <c r="C84" s="177" t="s">
        <v>28</v>
      </c>
      <c r="D84" s="177"/>
      <c r="E84" s="2"/>
    </row>
    <row r="85" spans="1:5" ht="15" x14ac:dyDescent="0.25">
      <c r="A85" s="2"/>
      <c r="B85" s="2"/>
      <c r="C85" s="2"/>
      <c r="D85" s="2"/>
      <c r="E85" s="2"/>
    </row>
  </sheetData>
  <mergeCells count="16">
    <mergeCell ref="A2:E2"/>
    <mergeCell ref="A1:E1"/>
    <mergeCell ref="D3:E3"/>
    <mergeCell ref="A71:E71"/>
    <mergeCell ref="C84:D84"/>
    <mergeCell ref="C81:D81"/>
    <mergeCell ref="C80:D80"/>
    <mergeCell ref="C83:D83"/>
    <mergeCell ref="A72:E72"/>
    <mergeCell ref="A73:E73"/>
    <mergeCell ref="A74:E74"/>
    <mergeCell ref="A76:E76"/>
    <mergeCell ref="A81:B81"/>
    <mergeCell ref="A75:E75"/>
    <mergeCell ref="A80:B80"/>
    <mergeCell ref="A83:B83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view="pageBreakPreview" zoomScale="90" zoomScaleSheetLayoutView="90" workbookViewId="0">
      <selection activeCell="A28" sqref="A28:D28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2.7109375" style="2" bestFit="1" customWidth="1"/>
    <col min="6" max="16384" width="9.140625" style="2"/>
  </cols>
  <sheetData>
    <row r="1" spans="1:4" ht="20.25" x14ac:dyDescent="0.3">
      <c r="A1" s="181" t="s">
        <v>125</v>
      </c>
      <c r="B1" s="181"/>
      <c r="C1" s="181"/>
      <c r="D1" s="181"/>
    </row>
    <row r="2" spans="1:4" x14ac:dyDescent="0.25">
      <c r="A2" s="6"/>
      <c r="B2" s="6"/>
      <c r="C2" s="6"/>
      <c r="D2" s="6"/>
    </row>
    <row r="3" spans="1:4" x14ac:dyDescent="0.25">
      <c r="A3" s="7" t="s">
        <v>52</v>
      </c>
      <c r="B3" s="8"/>
      <c r="C3" s="186"/>
      <c r="D3" s="186"/>
    </row>
    <row r="4" spans="1:4" x14ac:dyDescent="0.25">
      <c r="A4" s="7"/>
      <c r="B4" s="8"/>
      <c r="C4" s="11"/>
      <c r="D4" s="11"/>
    </row>
    <row r="5" spans="1:4" x14ac:dyDescent="0.25">
      <c r="A5" s="27" t="s">
        <v>35</v>
      </c>
      <c r="B5" s="27" t="s">
        <v>36</v>
      </c>
      <c r="C5" s="28" t="s">
        <v>37</v>
      </c>
      <c r="D5" s="28" t="s">
        <v>38</v>
      </c>
    </row>
    <row r="6" spans="1:4" x14ac:dyDescent="0.25">
      <c r="A6" s="40" t="s">
        <v>97</v>
      </c>
      <c r="B6" s="31"/>
      <c r="C6" s="41"/>
      <c r="D6" s="41">
        <v>19754.93</v>
      </c>
    </row>
    <row r="7" spans="1:4" x14ac:dyDescent="0.25">
      <c r="A7" s="18" t="s">
        <v>51</v>
      </c>
      <c r="B7" s="29" t="s">
        <v>22</v>
      </c>
      <c r="C7" s="29">
        <v>153684</v>
      </c>
      <c r="D7" s="29">
        <v>169862.3</v>
      </c>
    </row>
    <row r="8" spans="1:4" x14ac:dyDescent="0.25">
      <c r="A8" s="18" t="s">
        <v>55</v>
      </c>
      <c r="B8" s="29" t="s">
        <v>22</v>
      </c>
      <c r="C8" s="29">
        <v>29469.599999999999</v>
      </c>
      <c r="D8" s="29">
        <v>29888.62</v>
      </c>
    </row>
    <row r="9" spans="1:4" x14ac:dyDescent="0.25">
      <c r="A9" s="18" t="s">
        <v>82</v>
      </c>
      <c r="B9" s="29" t="s">
        <v>22</v>
      </c>
      <c r="C9" s="29">
        <v>2062.92</v>
      </c>
      <c r="D9" s="29">
        <v>1971.51</v>
      </c>
    </row>
    <row r="10" spans="1:4" x14ac:dyDescent="0.25">
      <c r="A10" s="18" t="s">
        <v>98</v>
      </c>
      <c r="B10" s="29" t="s">
        <v>22</v>
      </c>
      <c r="C10" s="29">
        <v>20186.64</v>
      </c>
      <c r="D10" s="29">
        <v>14902.42</v>
      </c>
    </row>
    <row r="11" spans="1:4" x14ac:dyDescent="0.25">
      <c r="A11" s="18" t="s">
        <v>99</v>
      </c>
      <c r="B11" s="29" t="s">
        <v>22</v>
      </c>
      <c r="C11" s="29">
        <v>15490.08</v>
      </c>
      <c r="D11" s="29">
        <v>12681.68</v>
      </c>
    </row>
    <row r="12" spans="1:4" x14ac:dyDescent="0.25">
      <c r="A12" s="18" t="s">
        <v>8</v>
      </c>
      <c r="B12" s="29">
        <f>Акт!E7</f>
        <v>2047.19</v>
      </c>
      <c r="C12" s="29" t="s">
        <v>22</v>
      </c>
      <c r="D12" s="29" t="s">
        <v>22</v>
      </c>
    </row>
    <row r="13" spans="1:4" x14ac:dyDescent="0.25">
      <c r="A13" s="18" t="s">
        <v>39</v>
      </c>
      <c r="B13" s="29">
        <f>SUM(Акт!E9:E14)</f>
        <v>29183.550000000003</v>
      </c>
      <c r="C13" s="29" t="s">
        <v>22</v>
      </c>
      <c r="D13" s="29" t="s">
        <v>22</v>
      </c>
    </row>
    <row r="14" spans="1:4" x14ac:dyDescent="0.25">
      <c r="A14" s="18" t="s">
        <v>56</v>
      </c>
      <c r="B14" s="29">
        <f>Акт!E16</f>
        <v>31495.200000000001</v>
      </c>
      <c r="C14" s="29" t="s">
        <v>22</v>
      </c>
      <c r="D14" s="29" t="s">
        <v>22</v>
      </c>
    </row>
    <row r="15" spans="1:4" x14ac:dyDescent="0.25">
      <c r="A15" s="18" t="s">
        <v>110</v>
      </c>
      <c r="B15" s="29">
        <f>Акт!E18</f>
        <v>2817</v>
      </c>
      <c r="C15" s="29" t="s">
        <v>22</v>
      </c>
      <c r="D15" s="29" t="s">
        <v>22</v>
      </c>
    </row>
    <row r="16" spans="1:4" ht="25.5" x14ac:dyDescent="0.25">
      <c r="A16" s="18" t="s">
        <v>40</v>
      </c>
      <c r="B16" s="29">
        <f>Акт!E20</f>
        <v>4891.5</v>
      </c>
      <c r="C16" s="29" t="s">
        <v>22</v>
      </c>
      <c r="D16" s="29" t="s">
        <v>22</v>
      </c>
    </row>
    <row r="17" spans="1:5" x14ac:dyDescent="0.25">
      <c r="A17" s="18" t="s">
        <v>41</v>
      </c>
      <c r="B17" s="29">
        <f>SUM(Акт!E22:E36)</f>
        <v>24982.87</v>
      </c>
      <c r="C17" s="29" t="s">
        <v>22</v>
      </c>
      <c r="D17" s="29" t="s">
        <v>22</v>
      </c>
    </row>
    <row r="18" spans="1:5" x14ac:dyDescent="0.25">
      <c r="A18" s="18" t="s">
        <v>42</v>
      </c>
      <c r="B18" s="29">
        <f>SUM(Акт!E38:E40)</f>
        <v>4114.3500000000004</v>
      </c>
      <c r="C18" s="29" t="s">
        <v>22</v>
      </c>
      <c r="D18" s="29" t="s">
        <v>22</v>
      </c>
    </row>
    <row r="19" spans="1:5" x14ac:dyDescent="0.25">
      <c r="A19" s="18" t="s">
        <v>98</v>
      </c>
      <c r="B19" s="29">
        <f>Акт!E42</f>
        <v>21600</v>
      </c>
      <c r="C19" s="29" t="s">
        <v>22</v>
      </c>
      <c r="D19" s="29" t="s">
        <v>22</v>
      </c>
    </row>
    <row r="20" spans="1:5" ht="25.5" x14ac:dyDescent="0.25">
      <c r="A20" s="18" t="s">
        <v>43</v>
      </c>
      <c r="B20" s="29">
        <f>Акт!E44</f>
        <v>781.73</v>
      </c>
      <c r="C20" s="29" t="s">
        <v>22</v>
      </c>
      <c r="D20" s="29" t="s">
        <v>22</v>
      </c>
    </row>
    <row r="21" spans="1:5" x14ac:dyDescent="0.25">
      <c r="A21" s="18" t="s">
        <v>44</v>
      </c>
      <c r="B21" s="29">
        <f>SUM(Акт!E46:E47)</f>
        <v>11914.72</v>
      </c>
      <c r="C21" s="29" t="s">
        <v>22</v>
      </c>
      <c r="D21" s="29" t="s">
        <v>22</v>
      </c>
    </row>
    <row r="22" spans="1:5" x14ac:dyDescent="0.25">
      <c r="A22" s="18" t="s">
        <v>45</v>
      </c>
      <c r="B22" s="29">
        <f>SUM(Акт!E49:E59)</f>
        <v>5434.66</v>
      </c>
      <c r="C22" s="29" t="s">
        <v>22</v>
      </c>
      <c r="D22" s="29" t="s">
        <v>22</v>
      </c>
    </row>
    <row r="23" spans="1:5" x14ac:dyDescent="0.25">
      <c r="A23" s="18" t="s">
        <v>46</v>
      </c>
      <c r="B23" s="29">
        <f>SUM(Акт!E61:E62)</f>
        <v>5395.83</v>
      </c>
      <c r="C23" s="29" t="s">
        <v>22</v>
      </c>
      <c r="D23" s="29" t="s">
        <v>22</v>
      </c>
    </row>
    <row r="24" spans="1:5" x14ac:dyDescent="0.25">
      <c r="A24" s="18" t="s">
        <v>95</v>
      </c>
      <c r="B24" s="29">
        <f>Акт!E64</f>
        <v>14487.79</v>
      </c>
      <c r="C24" s="29" t="s">
        <v>22</v>
      </c>
      <c r="D24" s="29" t="s">
        <v>22</v>
      </c>
    </row>
    <row r="25" spans="1:5" x14ac:dyDescent="0.25">
      <c r="A25" s="18" t="s">
        <v>9</v>
      </c>
      <c r="B25" s="29">
        <f>Акт!E66</f>
        <v>43620.85</v>
      </c>
      <c r="C25" s="29" t="s">
        <v>22</v>
      </c>
      <c r="D25" s="29" t="s">
        <v>22</v>
      </c>
    </row>
    <row r="26" spans="1:5" x14ac:dyDescent="0.25">
      <c r="A26" s="18" t="s">
        <v>10</v>
      </c>
      <c r="B26" s="29">
        <f>Акт!E68</f>
        <v>22089.32</v>
      </c>
      <c r="C26" s="29" t="s">
        <v>22</v>
      </c>
      <c r="D26" s="29" t="s">
        <v>22</v>
      </c>
    </row>
    <row r="27" spans="1:5" x14ac:dyDescent="0.25">
      <c r="A27" s="30" t="s">
        <v>26</v>
      </c>
      <c r="B27" s="31">
        <f t="shared" ref="B27:C27" si="0">SUM(B7:B26)</f>
        <v>224856.56</v>
      </c>
      <c r="C27" s="31">
        <f t="shared" si="0"/>
        <v>220893.24000000002</v>
      </c>
      <c r="D27" s="31">
        <f>SUM(D7:D26)</f>
        <v>229306.53</v>
      </c>
    </row>
    <row r="28" spans="1:5" s="10" customFormat="1" ht="24.75" customHeight="1" x14ac:dyDescent="0.25">
      <c r="A28" s="182" t="s">
        <v>123</v>
      </c>
      <c r="B28" s="183"/>
      <c r="C28" s="183"/>
      <c r="D28" s="184"/>
      <c r="E28" s="42">
        <f>D6+D27-B27</f>
        <v>24204.899999999994</v>
      </c>
    </row>
    <row r="29" spans="1:5" s="10" customFormat="1" ht="24.75" customHeight="1" x14ac:dyDescent="0.25">
      <c r="A29" s="185" t="s">
        <v>124</v>
      </c>
      <c r="B29" s="185"/>
      <c r="C29" s="185"/>
      <c r="D29" s="185"/>
    </row>
    <row r="30" spans="1:5" s="10" customFormat="1" ht="24.75" customHeight="1" x14ac:dyDescent="0.25">
      <c r="A30" s="2"/>
      <c r="B30" s="2"/>
      <c r="C30" s="2"/>
      <c r="D30" s="2"/>
    </row>
    <row r="31" spans="1:5" x14ac:dyDescent="0.25">
      <c r="A31" s="9" t="s">
        <v>49</v>
      </c>
      <c r="B31" s="8"/>
      <c r="C31" s="8"/>
      <c r="D31" s="6"/>
    </row>
    <row r="32" spans="1:5" ht="22.5" customHeight="1" x14ac:dyDescent="0.25">
      <c r="A32" s="8" t="s">
        <v>50</v>
      </c>
      <c r="B32" s="8"/>
      <c r="C32" s="8"/>
      <c r="D32" s="6"/>
    </row>
    <row r="33" spans="1:4" ht="22.5" customHeight="1" x14ac:dyDescent="0.25">
      <c r="A33" s="9" t="s">
        <v>47</v>
      </c>
      <c r="B33" s="8"/>
      <c r="C33" s="8"/>
      <c r="D33" s="6"/>
    </row>
    <row r="34" spans="1:4" ht="22.5" customHeight="1" x14ac:dyDescent="0.25">
      <c r="A34" s="9" t="s">
        <v>48</v>
      </c>
      <c r="B34" s="8"/>
      <c r="C34" s="8"/>
      <c r="D34" s="6"/>
    </row>
    <row r="35" spans="1:4" ht="22.5" customHeight="1" x14ac:dyDescent="0.25">
      <c r="A35" s="1"/>
      <c r="B35" s="1"/>
      <c r="C35" s="1"/>
    </row>
  </sheetData>
  <mergeCells count="4">
    <mergeCell ref="A1:D1"/>
    <mergeCell ref="A28:D28"/>
    <mergeCell ref="A29:D29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workbookViewId="0">
      <selection activeCell="I13" sqref="I13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201" t="s">
        <v>152</v>
      </c>
      <c r="B1" s="201"/>
      <c r="C1" s="201"/>
      <c r="D1" s="201"/>
      <c r="E1" s="201"/>
      <c r="F1" s="201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126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202" t="s">
        <v>127</v>
      </c>
      <c r="B5" s="202"/>
      <c r="C5" s="202"/>
      <c r="D5" s="202"/>
      <c r="E5" s="202"/>
      <c r="F5" s="202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8" t="s">
        <v>128</v>
      </c>
      <c r="B6" s="108">
        <v>3</v>
      </c>
      <c r="C6" s="108" t="s">
        <v>129</v>
      </c>
      <c r="D6" s="109">
        <v>1219.7</v>
      </c>
      <c r="E6" s="108" t="s">
        <v>130</v>
      </c>
      <c r="F6" s="110">
        <v>779.6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203"/>
      <c r="R6" s="204"/>
      <c r="S6" s="59"/>
    </row>
    <row r="7" spans="1:19" s="62" customFormat="1" ht="32.25" customHeight="1" x14ac:dyDescent="0.25">
      <c r="A7" s="108" t="s">
        <v>131</v>
      </c>
      <c r="B7" s="108">
        <v>2</v>
      </c>
      <c r="C7" s="108" t="s">
        <v>132</v>
      </c>
      <c r="D7" s="109">
        <v>92.6</v>
      </c>
      <c r="E7" s="108" t="s">
        <v>133</v>
      </c>
      <c r="F7" s="110">
        <v>503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203"/>
      <c r="R7" s="205"/>
      <c r="S7" s="61"/>
    </row>
    <row r="8" spans="1:19" s="62" customFormat="1" ht="33.75" customHeight="1" x14ac:dyDescent="0.25">
      <c r="A8" s="108" t="s">
        <v>134</v>
      </c>
      <c r="B8" s="108">
        <v>17</v>
      </c>
      <c r="C8" s="108" t="s">
        <v>135</v>
      </c>
      <c r="D8" s="110">
        <v>90.1</v>
      </c>
      <c r="E8" s="108" t="s">
        <v>136</v>
      </c>
      <c r="F8" s="110">
        <v>166.8</v>
      </c>
      <c r="G8" s="51"/>
      <c r="H8" s="53"/>
      <c r="I8" s="54"/>
      <c r="J8" s="55"/>
      <c r="K8" s="56"/>
      <c r="L8" s="57"/>
      <c r="M8" s="57"/>
      <c r="N8" s="57"/>
      <c r="O8" s="57"/>
      <c r="P8" s="58"/>
      <c r="Q8" s="203"/>
      <c r="R8" s="204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56"/>
      <c r="L9" s="57"/>
      <c r="M9" s="57"/>
      <c r="N9" s="57"/>
      <c r="O9" s="57"/>
      <c r="P9" s="51"/>
      <c r="Q9" s="56"/>
      <c r="R9" s="65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67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98" t="s">
        <v>137</v>
      </c>
      <c r="B11" s="199"/>
      <c r="C11" s="199"/>
      <c r="D11" s="199"/>
      <c r="E11" s="200"/>
      <c r="F11" s="69" t="s">
        <v>138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102" customFormat="1" ht="30" customHeight="1" x14ac:dyDescent="0.25">
      <c r="A12" s="187" t="s">
        <v>213</v>
      </c>
      <c r="B12" s="188"/>
      <c r="C12" s="188"/>
      <c r="D12" s="188"/>
      <c r="E12" s="189"/>
      <c r="F12" s="100">
        <v>6771.89</v>
      </c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1"/>
    </row>
    <row r="13" spans="1:19" s="105" customFormat="1" ht="30" customHeight="1" x14ac:dyDescent="0.25">
      <c r="A13" s="190" t="s">
        <v>139</v>
      </c>
      <c r="B13" s="191"/>
      <c r="C13" s="191"/>
      <c r="D13" s="191"/>
      <c r="E13" s="192"/>
      <c r="F13" s="103">
        <f>17433.01+F12</f>
        <v>24204.899999999998</v>
      </c>
      <c r="G13" s="104"/>
    </row>
    <row r="14" spans="1:19" s="105" customFormat="1" ht="30" customHeight="1" x14ac:dyDescent="0.25">
      <c r="A14" s="190" t="s">
        <v>140</v>
      </c>
      <c r="B14" s="191"/>
      <c r="C14" s="191"/>
      <c r="D14" s="191"/>
      <c r="E14" s="192"/>
      <c r="F14" s="103">
        <f>114436.85+6688.61</f>
        <v>121125.46</v>
      </c>
    </row>
    <row r="15" spans="1:19" s="105" customFormat="1" ht="30" customHeight="1" x14ac:dyDescent="0.25">
      <c r="A15" s="190" t="s">
        <v>141</v>
      </c>
      <c r="B15" s="191"/>
      <c r="C15" s="191"/>
      <c r="D15" s="191"/>
      <c r="E15" s="192"/>
      <c r="F15" s="106">
        <f>SUM(F16:F18)</f>
        <v>213038.94</v>
      </c>
    </row>
    <row r="16" spans="1:19" s="68" customFormat="1" ht="28.5" customHeight="1" x14ac:dyDescent="0.25">
      <c r="A16" s="195" t="s">
        <v>142</v>
      </c>
      <c r="B16" s="196"/>
      <c r="C16" s="196"/>
      <c r="D16" s="196"/>
      <c r="E16" s="197"/>
      <c r="F16" s="99">
        <f>183980.16+13568.7</f>
        <v>197548.86000000002</v>
      </c>
    </row>
    <row r="17" spans="1:19" s="68" customFormat="1" ht="24" customHeight="1" x14ac:dyDescent="0.25">
      <c r="A17" s="195" t="s">
        <v>143</v>
      </c>
      <c r="B17" s="196"/>
      <c r="C17" s="196"/>
      <c r="D17" s="196"/>
      <c r="E17" s="197"/>
      <c r="F17" s="99">
        <v>15490.08</v>
      </c>
    </row>
    <row r="18" spans="1:19" s="68" customFormat="1" ht="30" hidden="1" customHeight="1" x14ac:dyDescent="0.25">
      <c r="A18" s="195" t="s">
        <v>144</v>
      </c>
      <c r="B18" s="196"/>
      <c r="C18" s="196"/>
      <c r="D18" s="196"/>
      <c r="E18" s="197"/>
      <c r="F18" s="99"/>
    </row>
    <row r="19" spans="1:19" s="105" customFormat="1" ht="30" customHeight="1" x14ac:dyDescent="0.25">
      <c r="A19" s="190" t="s">
        <v>145</v>
      </c>
      <c r="B19" s="191"/>
      <c r="C19" s="191"/>
      <c r="D19" s="191"/>
      <c r="E19" s="192"/>
      <c r="F19" s="106">
        <f>SUM(F20:F22)</f>
        <v>234737.7</v>
      </c>
    </row>
    <row r="20" spans="1:19" s="68" customFormat="1" ht="30" customHeight="1" x14ac:dyDescent="0.25">
      <c r="A20" s="195" t="s">
        <v>142</v>
      </c>
      <c r="B20" s="196"/>
      <c r="C20" s="196"/>
      <c r="D20" s="196"/>
      <c r="E20" s="197"/>
      <c r="F20" s="99">
        <v>216066.69</v>
      </c>
    </row>
    <row r="21" spans="1:19" s="68" customFormat="1" ht="28.5" customHeight="1" x14ac:dyDescent="0.25">
      <c r="A21" s="195" t="s">
        <v>143</v>
      </c>
      <c r="B21" s="196"/>
      <c r="C21" s="196"/>
      <c r="D21" s="196"/>
      <c r="E21" s="197"/>
      <c r="F21" s="99">
        <v>18671.009999999998</v>
      </c>
    </row>
    <row r="22" spans="1:19" s="71" customFormat="1" ht="30" hidden="1" customHeight="1" x14ac:dyDescent="0.2">
      <c r="A22" s="195" t="s">
        <v>144</v>
      </c>
      <c r="B22" s="196"/>
      <c r="C22" s="196"/>
      <c r="D22" s="196"/>
      <c r="E22" s="197"/>
      <c r="F22" s="99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</row>
    <row r="23" spans="1:19" s="107" customFormat="1" ht="30" customHeight="1" x14ac:dyDescent="0.25">
      <c r="A23" s="190" t="s">
        <v>146</v>
      </c>
      <c r="B23" s="191"/>
      <c r="C23" s="191"/>
      <c r="D23" s="191"/>
      <c r="E23" s="192"/>
      <c r="F23" s="106">
        <f>F13+F19</f>
        <v>258942.6</v>
      </c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</row>
    <row r="24" spans="1:19" s="107" customFormat="1" ht="30" customHeight="1" x14ac:dyDescent="0.25">
      <c r="A24" s="190" t="s">
        <v>147</v>
      </c>
      <c r="B24" s="191"/>
      <c r="C24" s="191"/>
      <c r="D24" s="191"/>
      <c r="E24" s="192"/>
      <c r="F24" s="106">
        <f>'Акт (2)'!E85</f>
        <v>228282.76899999994</v>
      </c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</row>
    <row r="25" spans="1:19" s="107" customFormat="1" ht="30" customHeight="1" x14ac:dyDescent="0.25">
      <c r="A25" s="190" t="s">
        <v>148</v>
      </c>
      <c r="B25" s="191"/>
      <c r="C25" s="191"/>
      <c r="D25" s="191"/>
      <c r="E25" s="192"/>
      <c r="F25" s="106">
        <f>F23-F24</f>
        <v>30659.831000000064</v>
      </c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</row>
    <row r="26" spans="1:19" s="107" customFormat="1" ht="30" customHeight="1" x14ac:dyDescent="0.25">
      <c r="A26" s="190" t="s">
        <v>149</v>
      </c>
      <c r="B26" s="191"/>
      <c r="C26" s="191"/>
      <c r="D26" s="191"/>
      <c r="E26" s="192"/>
      <c r="F26" s="103">
        <f>F14+F15-F19</f>
        <v>99426.700000000012</v>
      </c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</row>
    <row r="27" spans="1:19" s="71" customFormat="1" ht="11.45" customHeight="1" x14ac:dyDescent="0.25">
      <c r="A27" s="72"/>
      <c r="B27" s="72"/>
      <c r="C27" s="72"/>
      <c r="D27" s="72"/>
      <c r="E27" s="72"/>
      <c r="F27" s="72"/>
    </row>
    <row r="28" spans="1:19" s="73" customFormat="1" ht="64.5" customHeight="1" x14ac:dyDescent="0.2">
      <c r="A28" s="193" t="s">
        <v>150</v>
      </c>
      <c r="B28" s="193"/>
      <c r="C28" s="193"/>
      <c r="D28" s="193"/>
    </row>
    <row r="29" spans="1:19" s="46" customFormat="1" ht="21.75" customHeight="1" x14ac:dyDescent="0.25">
      <c r="A29" s="194" t="s">
        <v>151</v>
      </c>
      <c r="B29" s="194"/>
      <c r="C29" s="194"/>
      <c r="D29" s="194"/>
    </row>
    <row r="30" spans="1:19" s="46" customFormat="1" ht="22.5" customHeight="1" x14ac:dyDescent="0.25">
      <c r="A30" s="193" t="s">
        <v>47</v>
      </c>
      <c r="B30" s="193"/>
      <c r="C30" s="193"/>
      <c r="D30" s="193"/>
    </row>
    <row r="31" spans="1:19" s="46" customFormat="1" ht="22.5" customHeight="1" x14ac:dyDescent="0.25">
      <c r="A31" s="193" t="s">
        <v>48</v>
      </c>
      <c r="B31" s="193"/>
      <c r="C31" s="193"/>
      <c r="D31" s="47"/>
    </row>
  </sheetData>
  <mergeCells count="25">
    <mergeCell ref="A11:E11"/>
    <mergeCell ref="A1:F1"/>
    <mergeCell ref="A5:F5"/>
    <mergeCell ref="Q6:R6"/>
    <mergeCell ref="Q7:R7"/>
    <mergeCell ref="Q8:R8"/>
    <mergeCell ref="A30:D30"/>
    <mergeCell ref="A31:C31"/>
    <mergeCell ref="A19:E19"/>
    <mergeCell ref="A20:E20"/>
    <mergeCell ref="A21:E21"/>
    <mergeCell ref="A22:E22"/>
    <mergeCell ref="A23:E23"/>
    <mergeCell ref="A24:E24"/>
    <mergeCell ref="A12:E12"/>
    <mergeCell ref="A25:E25"/>
    <mergeCell ref="A26:E26"/>
    <mergeCell ref="A28:D28"/>
    <mergeCell ref="A29:D29"/>
    <mergeCell ref="A13:E13"/>
    <mergeCell ref="A14:E14"/>
    <mergeCell ref="A15:E15"/>
    <mergeCell ref="A16:E16"/>
    <mergeCell ref="A17:E17"/>
    <mergeCell ref="A18:E1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1"/>
  <sheetViews>
    <sheetView view="pageBreakPreview" topLeftCell="A73" zoomScaleSheetLayoutView="100" workbookViewId="0">
      <selection activeCell="A83" sqref="A83:XFD84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4" t="s">
        <v>211</v>
      </c>
      <c r="B1" s="174"/>
      <c r="C1" s="174"/>
      <c r="D1" s="174"/>
      <c r="E1" s="174"/>
      <c r="I1" s="3"/>
    </row>
    <row r="2" spans="1:9" ht="29.25" customHeight="1" x14ac:dyDescent="0.2">
      <c r="A2" s="173" t="s">
        <v>104</v>
      </c>
      <c r="B2" s="173"/>
      <c r="C2" s="173"/>
      <c r="D2" s="173"/>
      <c r="E2" s="173"/>
      <c r="I2" s="3"/>
    </row>
    <row r="3" spans="1:9" ht="14.25" x14ac:dyDescent="0.2">
      <c r="A3" s="19" t="s">
        <v>6</v>
      </c>
      <c r="B3" s="43"/>
      <c r="C3" s="43"/>
      <c r="D3" s="175" t="s">
        <v>212</v>
      </c>
      <c r="E3" s="175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s="89" customFormat="1" ht="14.25" x14ac:dyDescent="0.2">
      <c r="A6" s="87" t="s">
        <v>8</v>
      </c>
      <c r="B6" s="88"/>
      <c r="C6" s="88"/>
      <c r="D6" s="88"/>
      <c r="E6" s="88"/>
    </row>
    <row r="7" spans="1:9" s="75" customFormat="1" ht="15" x14ac:dyDescent="0.25">
      <c r="A7" s="76" t="s">
        <v>57</v>
      </c>
      <c r="B7" s="80" t="s">
        <v>23</v>
      </c>
      <c r="C7" s="80" t="s">
        <v>11</v>
      </c>
      <c r="D7" s="81">
        <f>E7</f>
        <v>2047.19</v>
      </c>
      <c r="E7" s="81">
        <v>2047.19</v>
      </c>
    </row>
    <row r="8" spans="1:9" s="89" customFormat="1" ht="14.25" x14ac:dyDescent="0.2">
      <c r="A8" s="87" t="s">
        <v>39</v>
      </c>
      <c r="B8" s="88"/>
      <c r="C8" s="88"/>
      <c r="D8" s="93"/>
      <c r="E8" s="88"/>
    </row>
    <row r="9" spans="1:9" s="75" customFormat="1" ht="15" x14ac:dyDescent="0.25">
      <c r="A9" s="76" t="s">
        <v>153</v>
      </c>
      <c r="B9" s="82">
        <v>1</v>
      </c>
      <c r="C9" s="80" t="s">
        <v>154</v>
      </c>
      <c r="D9" s="81">
        <f>E9/B9</f>
        <v>1609.46</v>
      </c>
      <c r="E9" s="81">
        <v>1609.46</v>
      </c>
    </row>
    <row r="10" spans="1:9" s="75" customFormat="1" ht="15" x14ac:dyDescent="0.25">
      <c r="A10" s="76" t="s">
        <v>155</v>
      </c>
      <c r="B10" s="80" t="s">
        <v>24</v>
      </c>
      <c r="C10" s="80" t="s">
        <v>11</v>
      </c>
      <c r="D10" s="81">
        <f>E10</f>
        <v>375</v>
      </c>
      <c r="E10" s="81">
        <v>375</v>
      </c>
    </row>
    <row r="11" spans="1:9" s="75" customFormat="1" ht="30" x14ac:dyDescent="0.25">
      <c r="A11" s="76" t="s">
        <v>156</v>
      </c>
      <c r="B11" s="83">
        <v>0.34599999999999997</v>
      </c>
      <c r="C11" s="80" t="s">
        <v>19</v>
      </c>
      <c r="D11" s="81">
        <f t="shared" ref="D11:D71" si="0">E11/B11</f>
        <v>4708.5549132947981</v>
      </c>
      <c r="E11" s="81">
        <v>1629.16</v>
      </c>
    </row>
    <row r="12" spans="1:9" s="75" customFormat="1" ht="30" x14ac:dyDescent="0.25">
      <c r="A12" s="76" t="s">
        <v>106</v>
      </c>
      <c r="B12" s="83">
        <v>8.3000000000000004E-2</v>
      </c>
      <c r="C12" s="80" t="s">
        <v>19</v>
      </c>
      <c r="D12" s="81">
        <f t="shared" si="0"/>
        <v>41386.385542168675</v>
      </c>
      <c r="E12" s="81">
        <v>3435.07</v>
      </c>
    </row>
    <row r="13" spans="1:9" s="89" customFormat="1" ht="28.5" x14ac:dyDescent="0.2">
      <c r="A13" s="87" t="s">
        <v>56</v>
      </c>
      <c r="B13" s="88"/>
      <c r="C13" s="88"/>
      <c r="D13" s="94"/>
      <c r="E13" s="88"/>
    </row>
    <row r="14" spans="1:9" s="75" customFormat="1" ht="30" x14ac:dyDescent="0.25">
      <c r="A14" s="76" t="s">
        <v>157</v>
      </c>
      <c r="B14" s="80" t="s">
        <v>23</v>
      </c>
      <c r="C14" s="80" t="s">
        <v>11</v>
      </c>
      <c r="D14" s="81">
        <f>E14</f>
        <v>31495.200000000001</v>
      </c>
      <c r="E14" s="81">
        <v>31495.200000000001</v>
      </c>
    </row>
    <row r="15" spans="1:9" s="89" customFormat="1" ht="15" x14ac:dyDescent="0.2">
      <c r="A15" s="87" t="s">
        <v>158</v>
      </c>
      <c r="B15" s="88"/>
      <c r="C15" s="88"/>
      <c r="D15" s="81"/>
      <c r="E15" s="88"/>
    </row>
    <row r="16" spans="1:9" s="75" customFormat="1" ht="15" x14ac:dyDescent="0.25">
      <c r="A16" s="76" t="s">
        <v>159</v>
      </c>
      <c r="B16" s="80" t="s">
        <v>206</v>
      </c>
      <c r="C16" s="80" t="s">
        <v>160</v>
      </c>
      <c r="D16" s="81">
        <f t="shared" ref="D16:D18" si="1">E16</f>
        <v>3265.99</v>
      </c>
      <c r="E16" s="81">
        <v>3265.99</v>
      </c>
    </row>
    <row r="17" spans="1:5" s="89" customFormat="1" ht="28.5" x14ac:dyDescent="0.2">
      <c r="A17" s="87" t="s">
        <v>40</v>
      </c>
      <c r="B17" s="88"/>
      <c r="C17" s="88"/>
      <c r="D17" s="81"/>
      <c r="E17" s="88"/>
    </row>
    <row r="18" spans="1:5" s="75" customFormat="1" ht="30" x14ac:dyDescent="0.25">
      <c r="A18" s="76" t="s">
        <v>60</v>
      </c>
      <c r="B18" s="80" t="s">
        <v>25</v>
      </c>
      <c r="C18" s="80" t="s">
        <v>11</v>
      </c>
      <c r="D18" s="81">
        <f t="shared" si="1"/>
        <v>3722.66</v>
      </c>
      <c r="E18" s="81">
        <f>496.49+3226.17</f>
        <v>3722.66</v>
      </c>
    </row>
    <row r="19" spans="1:5" s="89" customFormat="1" ht="14.25" x14ac:dyDescent="0.2">
      <c r="A19" s="87" t="s">
        <v>41</v>
      </c>
      <c r="B19" s="88"/>
      <c r="C19" s="88"/>
      <c r="D19" s="94"/>
      <c r="E19" s="88"/>
    </row>
    <row r="20" spans="1:5" s="75" customFormat="1" ht="15" x14ac:dyDescent="0.25">
      <c r="A20" s="76" t="s">
        <v>161</v>
      </c>
      <c r="B20" s="82">
        <v>1</v>
      </c>
      <c r="C20" s="80" t="s">
        <v>162</v>
      </c>
      <c r="D20" s="81">
        <f t="shared" si="0"/>
        <v>83.75</v>
      </c>
      <c r="E20" s="81">
        <v>83.75</v>
      </c>
    </row>
    <row r="21" spans="1:5" s="75" customFormat="1" ht="15" x14ac:dyDescent="0.25">
      <c r="A21" s="76" t="s">
        <v>61</v>
      </c>
      <c r="B21" s="82">
        <v>1</v>
      </c>
      <c r="C21" s="80" t="s">
        <v>14</v>
      </c>
      <c r="D21" s="81">
        <f t="shared" si="0"/>
        <v>839.52</v>
      </c>
      <c r="E21" s="81">
        <v>839.52</v>
      </c>
    </row>
    <row r="22" spans="1:5" s="75" customFormat="1" ht="30" x14ac:dyDescent="0.25">
      <c r="A22" s="76" t="s">
        <v>163</v>
      </c>
      <c r="B22" s="82">
        <v>1</v>
      </c>
      <c r="C22" s="80" t="s">
        <v>160</v>
      </c>
      <c r="D22" s="81">
        <f t="shared" si="0"/>
        <v>468.24</v>
      </c>
      <c r="E22" s="81">
        <v>468.24</v>
      </c>
    </row>
    <row r="23" spans="1:5" s="75" customFormat="1" ht="15" x14ac:dyDescent="0.25">
      <c r="A23" s="76" t="s">
        <v>62</v>
      </c>
      <c r="B23" s="81">
        <v>7.0000000000000007E-2</v>
      </c>
      <c r="C23" s="80" t="s">
        <v>15</v>
      </c>
      <c r="D23" s="81">
        <f t="shared" si="0"/>
        <v>6095.4285714285706</v>
      </c>
      <c r="E23" s="81">
        <v>426.68</v>
      </c>
    </row>
    <row r="24" spans="1:5" s="75" customFormat="1" ht="30" x14ac:dyDescent="0.25">
      <c r="A24" s="76" t="s">
        <v>164</v>
      </c>
      <c r="B24" s="82">
        <v>1</v>
      </c>
      <c r="C24" s="80" t="s">
        <v>14</v>
      </c>
      <c r="D24" s="81">
        <f t="shared" si="0"/>
        <v>254.67</v>
      </c>
      <c r="E24" s="81">
        <v>254.67</v>
      </c>
    </row>
    <row r="25" spans="1:5" s="75" customFormat="1" ht="15" x14ac:dyDescent="0.25">
      <c r="A25" s="76" t="s">
        <v>63</v>
      </c>
      <c r="B25" s="81">
        <v>0.02</v>
      </c>
      <c r="C25" s="80" t="s">
        <v>17</v>
      </c>
      <c r="D25" s="81">
        <f t="shared" si="0"/>
        <v>25601.499999999996</v>
      </c>
      <c r="E25" s="81">
        <v>512.03</v>
      </c>
    </row>
    <row r="26" spans="1:5" s="75" customFormat="1" ht="30" x14ac:dyDescent="0.25">
      <c r="A26" s="76" t="s">
        <v>64</v>
      </c>
      <c r="B26" s="83">
        <v>2.1869999999999998</v>
      </c>
      <c r="C26" s="80" t="s">
        <v>16</v>
      </c>
      <c r="D26" s="81">
        <f t="shared" si="0"/>
        <v>1679.5427526291724</v>
      </c>
      <c r="E26" s="81">
        <v>3673.16</v>
      </c>
    </row>
    <row r="27" spans="1:5" s="75" customFormat="1" ht="15" x14ac:dyDescent="0.25">
      <c r="A27" s="76" t="s">
        <v>165</v>
      </c>
      <c r="B27" s="81">
        <v>0.01</v>
      </c>
      <c r="C27" s="80" t="s">
        <v>17</v>
      </c>
      <c r="D27" s="81">
        <f t="shared" si="0"/>
        <v>25071</v>
      </c>
      <c r="E27" s="81">
        <v>250.71</v>
      </c>
    </row>
    <row r="28" spans="1:5" s="75" customFormat="1" ht="30" x14ac:dyDescent="0.25">
      <c r="A28" s="76" t="s">
        <v>66</v>
      </c>
      <c r="B28" s="82">
        <v>1</v>
      </c>
      <c r="C28" s="80" t="s">
        <v>14</v>
      </c>
      <c r="D28" s="81">
        <f t="shared" si="0"/>
        <v>503.4</v>
      </c>
      <c r="E28" s="81">
        <v>503.4</v>
      </c>
    </row>
    <row r="29" spans="1:5" s="75" customFormat="1" ht="30" x14ac:dyDescent="0.25">
      <c r="A29" s="76" t="s">
        <v>68</v>
      </c>
      <c r="B29" s="82">
        <v>2</v>
      </c>
      <c r="C29" s="80" t="s">
        <v>20</v>
      </c>
      <c r="D29" s="81">
        <f t="shared" si="0"/>
        <v>218.60499999999999</v>
      </c>
      <c r="E29" s="81">
        <v>437.21</v>
      </c>
    </row>
    <row r="30" spans="1:5" s="75" customFormat="1" ht="15" x14ac:dyDescent="0.25">
      <c r="A30" s="76" t="s">
        <v>166</v>
      </c>
      <c r="B30" s="82">
        <v>1</v>
      </c>
      <c r="C30" s="80" t="s">
        <v>162</v>
      </c>
      <c r="D30" s="81">
        <f t="shared" si="0"/>
        <v>67.25</v>
      </c>
      <c r="E30" s="81">
        <v>67.25</v>
      </c>
    </row>
    <row r="31" spans="1:5" s="75" customFormat="1" ht="15" x14ac:dyDescent="0.25">
      <c r="A31" s="76" t="s">
        <v>69</v>
      </c>
      <c r="B31" s="82">
        <v>1</v>
      </c>
      <c r="C31" s="80" t="s">
        <v>13</v>
      </c>
      <c r="D31" s="81">
        <f t="shared" si="0"/>
        <v>3686.27</v>
      </c>
      <c r="E31" s="81">
        <v>3686.27</v>
      </c>
    </row>
    <row r="32" spans="1:5" s="75" customFormat="1" ht="30" x14ac:dyDescent="0.25">
      <c r="A32" s="76" t="s">
        <v>167</v>
      </c>
      <c r="B32" s="81">
        <v>0.01</v>
      </c>
      <c r="C32" s="80" t="s">
        <v>168</v>
      </c>
      <c r="D32" s="81">
        <f t="shared" si="0"/>
        <v>6576</v>
      </c>
      <c r="E32" s="81">
        <v>65.760000000000005</v>
      </c>
    </row>
    <row r="33" spans="1:5" s="75" customFormat="1" ht="15" x14ac:dyDescent="0.25">
      <c r="A33" s="76" t="s">
        <v>84</v>
      </c>
      <c r="B33" s="82">
        <v>6163</v>
      </c>
      <c r="C33" s="80" t="s">
        <v>85</v>
      </c>
      <c r="D33" s="81">
        <f t="shared" si="0"/>
        <v>1.3064838552652929</v>
      </c>
      <c r="E33" s="81">
        <v>8051.86</v>
      </c>
    </row>
    <row r="34" spans="1:5" s="75" customFormat="1" ht="15" x14ac:dyDescent="0.25">
      <c r="A34" s="76" t="s">
        <v>169</v>
      </c>
      <c r="B34" s="82">
        <v>1</v>
      </c>
      <c r="C34" s="80" t="s">
        <v>13</v>
      </c>
      <c r="D34" s="81">
        <f t="shared" si="0"/>
        <v>1254.21</v>
      </c>
      <c r="E34" s="81">
        <v>1254.21</v>
      </c>
    </row>
    <row r="35" spans="1:5" s="75" customFormat="1" ht="30" x14ac:dyDescent="0.25">
      <c r="A35" s="76" t="s">
        <v>170</v>
      </c>
      <c r="B35" s="82">
        <v>1</v>
      </c>
      <c r="C35" s="80" t="s">
        <v>171</v>
      </c>
      <c r="D35" s="81">
        <f t="shared" si="0"/>
        <v>144.51</v>
      </c>
      <c r="E35" s="81">
        <v>144.51</v>
      </c>
    </row>
    <row r="36" spans="1:5" s="75" customFormat="1" ht="15" x14ac:dyDescent="0.25">
      <c r="A36" s="76" t="s">
        <v>172</v>
      </c>
      <c r="B36" s="82">
        <v>1</v>
      </c>
      <c r="C36" s="80" t="s">
        <v>13</v>
      </c>
      <c r="D36" s="81">
        <f t="shared" si="0"/>
        <v>177.13</v>
      </c>
      <c r="E36" s="81">
        <v>177.13</v>
      </c>
    </row>
    <row r="37" spans="1:5" s="75" customFormat="1" ht="30" x14ac:dyDescent="0.25">
      <c r="A37" s="76" t="s">
        <v>173</v>
      </c>
      <c r="B37" s="82">
        <v>1</v>
      </c>
      <c r="C37" s="80" t="s">
        <v>21</v>
      </c>
      <c r="D37" s="81">
        <f t="shared" si="0"/>
        <v>1194.72</v>
      </c>
      <c r="E37" s="81">
        <v>1194.72</v>
      </c>
    </row>
    <row r="38" spans="1:5" s="75" customFormat="1" ht="15" x14ac:dyDescent="0.25">
      <c r="A38" s="76" t="s">
        <v>71</v>
      </c>
      <c r="B38" s="82">
        <v>29</v>
      </c>
      <c r="C38" s="80" t="s">
        <v>21</v>
      </c>
      <c r="D38" s="81">
        <f t="shared" si="0"/>
        <v>254.2993103448276</v>
      </c>
      <c r="E38" s="81">
        <v>7374.68</v>
      </c>
    </row>
    <row r="39" spans="1:5" s="89" customFormat="1" ht="14.25" x14ac:dyDescent="0.2">
      <c r="A39" s="87" t="s">
        <v>42</v>
      </c>
      <c r="B39" s="88"/>
      <c r="C39" s="88"/>
      <c r="D39" s="94"/>
      <c r="E39" s="88"/>
    </row>
    <row r="40" spans="1:5" s="75" customFormat="1" ht="15" x14ac:dyDescent="0.25">
      <c r="A40" s="76" t="s">
        <v>113</v>
      </c>
      <c r="B40" s="84">
        <v>0.3</v>
      </c>
      <c r="C40" s="80" t="s">
        <v>86</v>
      </c>
      <c r="D40" s="81">
        <f t="shared" si="0"/>
        <v>1888.8999999999999</v>
      </c>
      <c r="E40" s="81">
        <v>566.66999999999996</v>
      </c>
    </row>
    <row r="41" spans="1:5" s="75" customFormat="1" ht="15" x14ac:dyDescent="0.25">
      <c r="A41" s="76" t="s">
        <v>174</v>
      </c>
      <c r="B41" s="84">
        <v>0.4</v>
      </c>
      <c r="C41" s="80" t="s">
        <v>86</v>
      </c>
      <c r="D41" s="81">
        <f t="shared" si="0"/>
        <v>1888.8749999999998</v>
      </c>
      <c r="E41" s="81">
        <v>755.55</v>
      </c>
    </row>
    <row r="42" spans="1:5" s="75" customFormat="1" ht="15" x14ac:dyDescent="0.25">
      <c r="A42" s="76" t="s">
        <v>175</v>
      </c>
      <c r="B42" s="81">
        <v>0.01</v>
      </c>
      <c r="C42" s="80" t="s">
        <v>17</v>
      </c>
      <c r="D42" s="81">
        <f t="shared" si="0"/>
        <v>27049</v>
      </c>
      <c r="E42" s="81">
        <v>270.49</v>
      </c>
    </row>
    <row r="43" spans="1:5" s="75" customFormat="1" ht="30" x14ac:dyDescent="0.25">
      <c r="A43" s="76" t="s">
        <v>176</v>
      </c>
      <c r="B43" s="83">
        <v>0.75900000000000001</v>
      </c>
      <c r="C43" s="80" t="s">
        <v>16</v>
      </c>
      <c r="D43" s="81">
        <f t="shared" si="0"/>
        <v>1651.1989459815547</v>
      </c>
      <c r="E43" s="81">
        <v>1253.26</v>
      </c>
    </row>
    <row r="44" spans="1:5" s="75" customFormat="1" ht="30" x14ac:dyDescent="0.25">
      <c r="A44" s="76" t="s">
        <v>177</v>
      </c>
      <c r="B44" s="82">
        <v>30</v>
      </c>
      <c r="C44" s="80" t="s">
        <v>178</v>
      </c>
      <c r="D44" s="81">
        <f t="shared" si="0"/>
        <v>99.273666666666671</v>
      </c>
      <c r="E44" s="81">
        <v>2978.21</v>
      </c>
    </row>
    <row r="45" spans="1:5" s="75" customFormat="1" ht="15" x14ac:dyDescent="0.25">
      <c r="A45" s="76" t="s">
        <v>179</v>
      </c>
      <c r="B45" s="82">
        <v>1</v>
      </c>
      <c r="C45" s="80" t="s">
        <v>13</v>
      </c>
      <c r="D45" s="81">
        <f t="shared" si="0"/>
        <v>465.93</v>
      </c>
      <c r="E45" s="81">
        <v>465.93</v>
      </c>
    </row>
    <row r="46" spans="1:5" s="75" customFormat="1" ht="30" x14ac:dyDescent="0.25">
      <c r="A46" s="76" t="s">
        <v>180</v>
      </c>
      <c r="B46" s="82">
        <v>40</v>
      </c>
      <c r="C46" s="80" t="s">
        <v>93</v>
      </c>
      <c r="D46" s="81">
        <f t="shared" si="0"/>
        <v>197.12799999999999</v>
      </c>
      <c r="E46" s="81">
        <v>7885.12</v>
      </c>
    </row>
    <row r="47" spans="1:5" s="75" customFormat="1" ht="30" x14ac:dyDescent="0.25">
      <c r="A47" s="76" t="s">
        <v>181</v>
      </c>
      <c r="B47" s="82">
        <v>40</v>
      </c>
      <c r="C47" s="80" t="s">
        <v>93</v>
      </c>
      <c r="D47" s="81">
        <f t="shared" si="0"/>
        <v>49.393749999999997</v>
      </c>
      <c r="E47" s="81">
        <v>1975.75</v>
      </c>
    </row>
    <row r="48" spans="1:5" s="75" customFormat="1" ht="15" x14ac:dyDescent="0.25">
      <c r="A48" s="76" t="s">
        <v>182</v>
      </c>
      <c r="B48" s="83">
        <v>4.3999999999999997E-2</v>
      </c>
      <c r="C48" s="80" t="s">
        <v>15</v>
      </c>
      <c r="D48" s="81">
        <f t="shared" si="0"/>
        <v>111968.18181818184</v>
      </c>
      <c r="E48" s="81">
        <v>4926.6000000000004</v>
      </c>
    </row>
    <row r="49" spans="1:5" s="75" customFormat="1" ht="30" x14ac:dyDescent="0.25">
      <c r="A49" s="76" t="s">
        <v>183</v>
      </c>
      <c r="B49" s="80" t="s">
        <v>22</v>
      </c>
      <c r="C49" s="80" t="s">
        <v>12</v>
      </c>
      <c r="D49" s="81">
        <f>E49</f>
        <v>2382.29</v>
      </c>
      <c r="E49" s="81">
        <v>2382.29</v>
      </c>
    </row>
    <row r="50" spans="1:5" s="75" customFormat="1" ht="15" x14ac:dyDescent="0.25">
      <c r="A50" s="76" t="s">
        <v>184</v>
      </c>
      <c r="B50" s="81">
        <v>0.06</v>
      </c>
      <c r="C50" s="80" t="s">
        <v>16</v>
      </c>
      <c r="D50" s="81">
        <f t="shared" si="0"/>
        <v>1893.3333333333333</v>
      </c>
      <c r="E50" s="81">
        <v>113.6</v>
      </c>
    </row>
    <row r="51" spans="1:5" s="75" customFormat="1" ht="15" x14ac:dyDescent="0.25">
      <c r="A51" s="76" t="s">
        <v>185</v>
      </c>
      <c r="B51" s="81">
        <v>0.04</v>
      </c>
      <c r="C51" s="80" t="s">
        <v>15</v>
      </c>
      <c r="D51" s="81">
        <f t="shared" si="0"/>
        <v>11384.25</v>
      </c>
      <c r="E51" s="81">
        <v>455.37</v>
      </c>
    </row>
    <row r="52" spans="1:5" s="75" customFormat="1" ht="30" x14ac:dyDescent="0.25">
      <c r="A52" s="76" t="s">
        <v>94</v>
      </c>
      <c r="B52" s="83">
        <v>4.0000000000000001E-3</v>
      </c>
      <c r="C52" s="80" t="s">
        <v>19</v>
      </c>
      <c r="D52" s="81">
        <f t="shared" si="0"/>
        <v>177870</v>
      </c>
      <c r="E52" s="81">
        <v>711.48</v>
      </c>
    </row>
    <row r="53" spans="1:5" s="75" customFormat="1" ht="15" x14ac:dyDescent="0.25">
      <c r="A53" s="76" t="s">
        <v>186</v>
      </c>
      <c r="B53" s="81">
        <v>0.01</v>
      </c>
      <c r="C53" s="80" t="s">
        <v>18</v>
      </c>
      <c r="D53" s="81">
        <f t="shared" si="0"/>
        <v>49436</v>
      </c>
      <c r="E53" s="81">
        <v>494.36</v>
      </c>
    </row>
    <row r="54" spans="1:5" s="89" customFormat="1" ht="14.25" x14ac:dyDescent="0.2">
      <c r="A54" s="87" t="s">
        <v>98</v>
      </c>
      <c r="B54" s="88"/>
      <c r="C54" s="88"/>
      <c r="D54" s="94"/>
      <c r="E54" s="88"/>
    </row>
    <row r="55" spans="1:5" s="75" customFormat="1" ht="15" x14ac:dyDescent="0.25">
      <c r="A55" s="76" t="s">
        <v>100</v>
      </c>
      <c r="B55" s="80" t="s">
        <v>206</v>
      </c>
      <c r="C55" s="80" t="s">
        <v>11</v>
      </c>
      <c r="D55" s="81">
        <f>E55</f>
        <v>21600</v>
      </c>
      <c r="E55" s="81">
        <v>21600</v>
      </c>
    </row>
    <row r="56" spans="1:5" s="89" customFormat="1" ht="28.5" x14ac:dyDescent="0.2">
      <c r="A56" s="87" t="s">
        <v>43</v>
      </c>
      <c r="B56" s="88"/>
      <c r="C56" s="88"/>
      <c r="D56" s="94"/>
      <c r="E56" s="88"/>
    </row>
    <row r="57" spans="1:5" s="75" customFormat="1" ht="15" x14ac:dyDescent="0.25">
      <c r="A57" s="76" t="s">
        <v>74</v>
      </c>
      <c r="B57" s="80" t="s">
        <v>24</v>
      </c>
      <c r="C57" s="80" t="s">
        <v>11</v>
      </c>
      <c r="D57" s="81">
        <f>E57</f>
        <v>695.6</v>
      </c>
      <c r="E57" s="81">
        <v>695.6</v>
      </c>
    </row>
    <row r="58" spans="1:5" s="89" customFormat="1" ht="14.25" x14ac:dyDescent="0.2">
      <c r="A58" s="87" t="s">
        <v>44</v>
      </c>
      <c r="B58" s="88"/>
      <c r="C58" s="88"/>
      <c r="D58" s="94"/>
      <c r="E58" s="88"/>
    </row>
    <row r="59" spans="1:5" s="75" customFormat="1" ht="15" x14ac:dyDescent="0.25">
      <c r="A59" s="76" t="s">
        <v>187</v>
      </c>
      <c r="B59" s="81">
        <v>0.01</v>
      </c>
      <c r="C59" s="80" t="s">
        <v>188</v>
      </c>
      <c r="D59" s="81">
        <f t="shared" si="0"/>
        <v>25297</v>
      </c>
      <c r="E59" s="81">
        <v>252.97</v>
      </c>
    </row>
    <row r="60" spans="1:5" s="89" customFormat="1" ht="28.5" x14ac:dyDescent="0.2">
      <c r="A60" s="87" t="s">
        <v>45</v>
      </c>
      <c r="B60" s="88"/>
      <c r="C60" s="88"/>
      <c r="D60" s="94"/>
      <c r="E60" s="88"/>
    </row>
    <row r="61" spans="1:5" s="75" customFormat="1" ht="30" x14ac:dyDescent="0.25">
      <c r="A61" s="76" t="s">
        <v>189</v>
      </c>
      <c r="B61" s="81">
        <v>0.02</v>
      </c>
      <c r="C61" s="80" t="s">
        <v>190</v>
      </c>
      <c r="D61" s="81">
        <f t="shared" si="0"/>
        <v>15959.5</v>
      </c>
      <c r="E61" s="81">
        <v>319.19</v>
      </c>
    </row>
    <row r="62" spans="1:5" s="75" customFormat="1" ht="30" x14ac:dyDescent="0.25">
      <c r="A62" s="76" t="s">
        <v>191</v>
      </c>
      <c r="B62" s="81">
        <v>0.01</v>
      </c>
      <c r="C62" s="80" t="s">
        <v>190</v>
      </c>
      <c r="D62" s="81">
        <f t="shared" si="0"/>
        <v>26086</v>
      </c>
      <c r="E62" s="81">
        <v>260.86</v>
      </c>
    </row>
    <row r="63" spans="1:5" s="75" customFormat="1" ht="30" x14ac:dyDescent="0.25">
      <c r="A63" s="76" t="s">
        <v>192</v>
      </c>
      <c r="B63" s="81">
        <v>0.01</v>
      </c>
      <c r="C63" s="80" t="s">
        <v>190</v>
      </c>
      <c r="D63" s="81">
        <f t="shared" si="0"/>
        <v>46273</v>
      </c>
      <c r="E63" s="81">
        <v>462.73</v>
      </c>
    </row>
    <row r="64" spans="1:5" s="75" customFormat="1" ht="30" x14ac:dyDescent="0.25">
      <c r="A64" s="76" t="s">
        <v>193</v>
      </c>
      <c r="B64" s="81">
        <v>0.15</v>
      </c>
      <c r="C64" s="80" t="s">
        <v>15</v>
      </c>
      <c r="D64" s="81">
        <f t="shared" si="0"/>
        <v>456.26666666666665</v>
      </c>
      <c r="E64" s="81">
        <v>68.44</v>
      </c>
    </row>
    <row r="65" spans="1:5" s="75" customFormat="1" ht="30" x14ac:dyDescent="0.25">
      <c r="A65" s="76" t="s">
        <v>101</v>
      </c>
      <c r="B65" s="81">
        <v>0.12</v>
      </c>
      <c r="C65" s="80" t="s">
        <v>18</v>
      </c>
      <c r="D65" s="81">
        <f t="shared" si="0"/>
        <v>3559.7500000000005</v>
      </c>
      <c r="E65" s="81">
        <v>427.17</v>
      </c>
    </row>
    <row r="66" spans="1:5" s="75" customFormat="1" ht="15" x14ac:dyDescent="0.25">
      <c r="A66" s="76" t="s">
        <v>194</v>
      </c>
      <c r="B66" s="83">
        <v>4.1000000000000002E-2</v>
      </c>
      <c r="C66" s="80" t="s">
        <v>195</v>
      </c>
      <c r="D66" s="81">
        <f t="shared" si="0"/>
        <v>4551.2195121951218</v>
      </c>
      <c r="E66" s="81">
        <v>186.6</v>
      </c>
    </row>
    <row r="67" spans="1:5" s="75" customFormat="1" ht="45" x14ac:dyDescent="0.25">
      <c r="A67" s="76" t="s">
        <v>196</v>
      </c>
      <c r="B67" s="83">
        <v>0.11600000000000001</v>
      </c>
      <c r="C67" s="80" t="s">
        <v>19</v>
      </c>
      <c r="D67" s="81">
        <f t="shared" si="0"/>
        <v>20924.568965517239</v>
      </c>
      <c r="E67" s="81">
        <v>2427.25</v>
      </c>
    </row>
    <row r="68" spans="1:5" s="75" customFormat="1" ht="15" x14ac:dyDescent="0.25">
      <c r="A68" s="76" t="s">
        <v>197</v>
      </c>
      <c r="B68" s="83">
        <v>8.3000000000000004E-2</v>
      </c>
      <c r="C68" s="80" t="s">
        <v>19</v>
      </c>
      <c r="D68" s="81">
        <f t="shared" si="0"/>
        <v>17713.734939759037</v>
      </c>
      <c r="E68" s="81">
        <v>1470.24</v>
      </c>
    </row>
    <row r="69" spans="1:5" s="75" customFormat="1" ht="15" x14ac:dyDescent="0.25">
      <c r="A69" s="76" t="s">
        <v>198</v>
      </c>
      <c r="B69" s="81">
        <v>0.24</v>
      </c>
      <c r="C69" s="80" t="s">
        <v>199</v>
      </c>
      <c r="D69" s="81">
        <f t="shared" si="0"/>
        <v>2501.2083333333335</v>
      </c>
      <c r="E69" s="81">
        <v>600.29</v>
      </c>
    </row>
    <row r="70" spans="1:5" s="75" customFormat="1" ht="45" x14ac:dyDescent="0.25">
      <c r="A70" s="76" t="s">
        <v>200</v>
      </c>
      <c r="B70" s="82">
        <v>5</v>
      </c>
      <c r="C70" s="80" t="s">
        <v>93</v>
      </c>
      <c r="D70" s="81">
        <f t="shared" si="0"/>
        <v>193.042</v>
      </c>
      <c r="E70" s="81">
        <v>965.21</v>
      </c>
    </row>
    <row r="71" spans="1:5" s="75" customFormat="1" ht="30" x14ac:dyDescent="0.25">
      <c r="A71" s="76" t="s">
        <v>201</v>
      </c>
      <c r="B71" s="83">
        <v>3.5000000000000003E-2</v>
      </c>
      <c r="C71" s="80" t="s">
        <v>15</v>
      </c>
      <c r="D71" s="81">
        <f t="shared" si="0"/>
        <v>63608.571428571428</v>
      </c>
      <c r="E71" s="81">
        <v>2226.3000000000002</v>
      </c>
    </row>
    <row r="72" spans="1:5" s="75" customFormat="1" ht="15" x14ac:dyDescent="0.25">
      <c r="A72" s="76" t="s">
        <v>202</v>
      </c>
      <c r="B72" s="80">
        <v>1</v>
      </c>
      <c r="C72" s="80" t="s">
        <v>13</v>
      </c>
      <c r="D72" s="81">
        <f>E72</f>
        <v>6351.05</v>
      </c>
      <c r="E72" s="81">
        <v>6351.05</v>
      </c>
    </row>
    <row r="73" spans="1:5" s="75" customFormat="1" ht="15" x14ac:dyDescent="0.25">
      <c r="A73" s="76" t="s">
        <v>203</v>
      </c>
      <c r="B73" s="80">
        <v>1</v>
      </c>
      <c r="C73" s="80" t="s">
        <v>13</v>
      </c>
      <c r="D73" s="81">
        <f>E73</f>
        <v>5303.99</v>
      </c>
      <c r="E73" s="81">
        <v>5303.99</v>
      </c>
    </row>
    <row r="74" spans="1:5" s="75" customFormat="1" ht="15" x14ac:dyDescent="0.25">
      <c r="A74" s="76" t="s">
        <v>204</v>
      </c>
      <c r="B74" s="81">
        <v>0.03</v>
      </c>
      <c r="C74" s="80" t="s">
        <v>19</v>
      </c>
      <c r="D74" s="81">
        <f t="shared" ref="D74" si="2">E74/B74</f>
        <v>13144</v>
      </c>
      <c r="E74" s="81">
        <v>394.32</v>
      </c>
    </row>
    <row r="75" spans="1:5" s="89" customFormat="1" ht="14.25" x14ac:dyDescent="0.2">
      <c r="A75" s="87" t="s">
        <v>46</v>
      </c>
      <c r="B75" s="88"/>
      <c r="C75" s="88"/>
      <c r="D75" s="93"/>
      <c r="E75" s="88"/>
    </row>
    <row r="76" spans="1:5" s="75" customFormat="1" ht="15" x14ac:dyDescent="0.25">
      <c r="A76" s="76" t="s">
        <v>76</v>
      </c>
      <c r="B76" s="80" t="s">
        <v>24</v>
      </c>
      <c r="C76" s="80" t="s">
        <v>11</v>
      </c>
      <c r="D76" s="81">
        <f>E76</f>
        <v>511.02</v>
      </c>
      <c r="E76" s="81">
        <v>511.02</v>
      </c>
    </row>
    <row r="77" spans="1:5" s="75" customFormat="1" ht="15" x14ac:dyDescent="0.25">
      <c r="A77" s="76" t="s">
        <v>77</v>
      </c>
      <c r="B77" s="80" t="s">
        <v>24</v>
      </c>
      <c r="C77" s="80" t="s">
        <v>11</v>
      </c>
      <c r="D77" s="81">
        <f t="shared" ref="D77:D82" si="3">E77</f>
        <v>2750</v>
      </c>
      <c r="E77" s="81">
        <v>2750</v>
      </c>
    </row>
    <row r="78" spans="1:5" s="89" customFormat="1" ht="15" x14ac:dyDescent="0.2">
      <c r="A78" s="87" t="s">
        <v>95</v>
      </c>
      <c r="B78" s="88"/>
      <c r="C78" s="88"/>
      <c r="D78" s="81"/>
      <c r="E78" s="88"/>
    </row>
    <row r="79" spans="1:5" s="75" customFormat="1" ht="15" x14ac:dyDescent="0.25">
      <c r="A79" s="76" t="s">
        <v>96</v>
      </c>
      <c r="B79" s="80" t="s">
        <v>207</v>
      </c>
      <c r="C79" s="80" t="s">
        <v>12</v>
      </c>
      <c r="D79" s="81">
        <f t="shared" si="3"/>
        <v>14487.79</v>
      </c>
      <c r="E79" s="81">
        <v>14487.79</v>
      </c>
    </row>
    <row r="80" spans="1:5" s="89" customFormat="1" ht="15" x14ac:dyDescent="0.2">
      <c r="A80" s="87" t="s">
        <v>9</v>
      </c>
      <c r="B80" s="88"/>
      <c r="C80" s="88"/>
      <c r="D80" s="81"/>
      <c r="E80" s="88"/>
    </row>
    <row r="81" spans="1:7" s="75" customFormat="1" ht="15" x14ac:dyDescent="0.25">
      <c r="A81" s="76" t="s">
        <v>78</v>
      </c>
      <c r="B81" s="80" t="s">
        <v>207</v>
      </c>
      <c r="C81" s="80" t="s">
        <v>12</v>
      </c>
      <c r="D81" s="81">
        <f t="shared" si="3"/>
        <v>42716.74</v>
      </c>
      <c r="E81" s="81">
        <v>42716.74</v>
      </c>
    </row>
    <row r="82" spans="1:7" s="75" customFormat="1" ht="30" x14ac:dyDescent="0.25">
      <c r="A82" s="76" t="s">
        <v>205</v>
      </c>
      <c r="B82" s="80" t="s">
        <v>24</v>
      </c>
      <c r="C82" s="80" t="s">
        <v>11</v>
      </c>
      <c r="D82" s="81">
        <f t="shared" si="3"/>
        <v>771.86</v>
      </c>
      <c r="E82" s="81">
        <v>771.86</v>
      </c>
    </row>
    <row r="83" spans="1:7" ht="14.25" x14ac:dyDescent="0.2">
      <c r="A83" s="77" t="s">
        <v>10</v>
      </c>
      <c r="B83" s="39"/>
      <c r="C83" s="39"/>
      <c r="D83" s="95"/>
      <c r="E83" s="36"/>
      <c r="G83" s="17"/>
    </row>
    <row r="84" spans="1:7" ht="15" x14ac:dyDescent="0.2">
      <c r="A84" s="78" t="s">
        <v>79</v>
      </c>
      <c r="B84" s="38" t="s">
        <v>23</v>
      </c>
      <c r="C84" s="38" t="s">
        <v>11</v>
      </c>
      <c r="D84" s="96">
        <f>E84</f>
        <v>20752.978999999996</v>
      </c>
      <c r="E84" s="26">
        <f>SUM(E7:E83)*10%</f>
        <v>20752.978999999996</v>
      </c>
      <c r="G84" s="17"/>
    </row>
    <row r="85" spans="1:7" ht="14.25" x14ac:dyDescent="0.2">
      <c r="A85" s="79" t="s">
        <v>26</v>
      </c>
      <c r="B85" s="85"/>
      <c r="C85" s="86"/>
      <c r="D85" s="97"/>
      <c r="E85" s="24">
        <f>SUM(E7:E84)</f>
        <v>228282.76899999994</v>
      </c>
    </row>
    <row r="86" spans="1:7" x14ac:dyDescent="0.2">
      <c r="D86" s="98"/>
    </row>
    <row r="87" spans="1:7" ht="15" customHeight="1" x14ac:dyDescent="0.2">
      <c r="A87" s="206" t="s">
        <v>210</v>
      </c>
      <c r="B87" s="206"/>
      <c r="C87" s="206"/>
      <c r="D87" s="206"/>
      <c r="E87" s="206"/>
    </row>
    <row r="88" spans="1:7" ht="15" customHeight="1" x14ac:dyDescent="0.2">
      <c r="A88" s="206"/>
      <c r="B88" s="206"/>
      <c r="C88" s="206"/>
      <c r="D88" s="206"/>
      <c r="E88" s="206"/>
    </row>
    <row r="89" spans="1:7" ht="15" customHeight="1" x14ac:dyDescent="0.2">
      <c r="A89" s="176" t="s">
        <v>33</v>
      </c>
      <c r="B89" s="176"/>
      <c r="C89" s="176"/>
      <c r="D89" s="176"/>
      <c r="E89" s="176"/>
    </row>
    <row r="90" spans="1:7" ht="15" customHeight="1" x14ac:dyDescent="0.2">
      <c r="A90" s="176" t="s">
        <v>34</v>
      </c>
      <c r="B90" s="176"/>
      <c r="C90" s="176"/>
      <c r="D90" s="176"/>
      <c r="E90" s="176"/>
    </row>
    <row r="91" spans="1:7" ht="15" customHeight="1" x14ac:dyDescent="0.2">
      <c r="A91" s="207" t="s">
        <v>208</v>
      </c>
      <c r="B91" s="207"/>
      <c r="C91" s="207"/>
      <c r="D91" s="207"/>
      <c r="E91" s="207"/>
    </row>
    <row r="92" spans="1:7" ht="15" customHeight="1" x14ac:dyDescent="0.2">
      <c r="A92" s="207"/>
      <c r="B92" s="207"/>
      <c r="C92" s="207"/>
      <c r="D92" s="207"/>
      <c r="E92" s="207"/>
    </row>
    <row r="93" spans="1:7" ht="15" customHeight="1" x14ac:dyDescent="0.2">
      <c r="A93" s="179"/>
      <c r="B93" s="179"/>
      <c r="C93" s="179"/>
      <c r="D93" s="179"/>
      <c r="E93" s="179"/>
    </row>
    <row r="94" spans="1:7" ht="15" x14ac:dyDescent="0.2">
      <c r="A94" s="45"/>
      <c r="B94" s="90"/>
      <c r="C94" s="90"/>
      <c r="D94" s="91"/>
      <c r="E94" s="90"/>
    </row>
    <row r="95" spans="1:7" ht="15" customHeight="1" x14ac:dyDescent="0.2">
      <c r="A95" s="5" t="s">
        <v>27</v>
      </c>
      <c r="B95" s="44"/>
      <c r="C95" s="44"/>
      <c r="D95" s="92"/>
      <c r="E95" s="44"/>
    </row>
    <row r="96" spans="1:7" ht="15" x14ac:dyDescent="0.2">
      <c r="A96" s="5"/>
      <c r="B96" s="44"/>
      <c r="C96" s="44" t="s">
        <v>22</v>
      </c>
      <c r="D96" s="92" t="s">
        <v>22</v>
      </c>
      <c r="E96" s="44"/>
    </row>
    <row r="97" spans="1:5" ht="15" customHeight="1" x14ac:dyDescent="0.2">
      <c r="A97" s="180" t="s">
        <v>209</v>
      </c>
      <c r="B97" s="180"/>
      <c r="C97" s="178" t="s">
        <v>31</v>
      </c>
      <c r="D97" s="178"/>
      <c r="E97" s="44"/>
    </row>
    <row r="98" spans="1:5" ht="15" customHeight="1" x14ac:dyDescent="0.2">
      <c r="A98" s="178" t="s">
        <v>54</v>
      </c>
      <c r="B98" s="178"/>
      <c r="C98" s="178" t="s">
        <v>28</v>
      </c>
      <c r="D98" s="178"/>
      <c r="E98" s="44"/>
    </row>
    <row r="99" spans="1:5" ht="15" customHeight="1" x14ac:dyDescent="0.2">
      <c r="A99" s="5"/>
      <c r="B99" s="44"/>
      <c r="C99" s="44"/>
      <c r="D99" s="92"/>
      <c r="E99" s="44"/>
    </row>
    <row r="100" spans="1:5" ht="15" customHeight="1" x14ac:dyDescent="0.2">
      <c r="A100" s="180" t="s">
        <v>30</v>
      </c>
      <c r="B100" s="180"/>
      <c r="C100" s="178" t="s">
        <v>31</v>
      </c>
      <c r="D100" s="178"/>
      <c r="E100" s="44"/>
    </row>
    <row r="101" spans="1:5" ht="15" x14ac:dyDescent="0.2">
      <c r="A101" s="12" t="s">
        <v>29</v>
      </c>
      <c r="B101" s="44"/>
      <c r="C101" s="178" t="s">
        <v>28</v>
      </c>
      <c r="D101" s="178"/>
      <c r="E101" s="44"/>
    </row>
  </sheetData>
  <mergeCells count="15">
    <mergeCell ref="A1:E1"/>
    <mergeCell ref="A2:E2"/>
    <mergeCell ref="D3:E3"/>
    <mergeCell ref="A89:E89"/>
    <mergeCell ref="C101:D101"/>
    <mergeCell ref="C100:D100"/>
    <mergeCell ref="A87:E88"/>
    <mergeCell ref="A91:E92"/>
    <mergeCell ref="A93:E93"/>
    <mergeCell ref="A98:B98"/>
    <mergeCell ref="C98:D98"/>
    <mergeCell ref="A100:B100"/>
    <mergeCell ref="A90:E90"/>
    <mergeCell ref="A97:B97"/>
    <mergeCell ref="C97:D9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85" max="4" man="1"/>
  </rowBreaks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F24" sqref="F24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201" t="s">
        <v>268</v>
      </c>
      <c r="B1" s="201"/>
      <c r="C1" s="201"/>
      <c r="D1" s="201"/>
      <c r="E1" s="201"/>
      <c r="F1" s="201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269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202" t="s">
        <v>127</v>
      </c>
      <c r="B5" s="202"/>
      <c r="C5" s="202"/>
      <c r="D5" s="202"/>
      <c r="E5" s="202"/>
      <c r="F5" s="202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8" t="s">
        <v>128</v>
      </c>
      <c r="B6" s="108">
        <v>3</v>
      </c>
      <c r="C6" s="108" t="s">
        <v>129</v>
      </c>
      <c r="D6" s="132">
        <v>1219.7</v>
      </c>
      <c r="E6" s="108" t="s">
        <v>130</v>
      </c>
      <c r="F6" s="110">
        <v>779.6</v>
      </c>
      <c r="G6" s="51"/>
      <c r="H6" s="53"/>
      <c r="I6" s="54"/>
      <c r="J6" s="55"/>
      <c r="K6" s="112"/>
      <c r="L6" s="57"/>
      <c r="M6" s="57"/>
      <c r="N6" s="57"/>
      <c r="O6" s="57"/>
      <c r="P6" s="58"/>
      <c r="Q6" s="203"/>
      <c r="R6" s="204"/>
      <c r="S6" s="59"/>
    </row>
    <row r="7" spans="1:19" s="62" customFormat="1" ht="32.25" customHeight="1" x14ac:dyDescent="0.25">
      <c r="A7" s="108" t="s">
        <v>131</v>
      </c>
      <c r="B7" s="108">
        <v>2</v>
      </c>
      <c r="C7" s="108" t="s">
        <v>132</v>
      </c>
      <c r="D7" s="132">
        <v>92.6</v>
      </c>
      <c r="E7" s="108" t="s">
        <v>133</v>
      </c>
      <c r="F7" s="110">
        <v>503</v>
      </c>
      <c r="G7" s="51"/>
      <c r="H7" s="53"/>
      <c r="I7" s="54"/>
      <c r="J7" s="55"/>
      <c r="K7" s="112"/>
      <c r="L7" s="57"/>
      <c r="M7" s="57"/>
      <c r="N7" s="57"/>
      <c r="O7" s="57"/>
      <c r="P7" s="58"/>
      <c r="Q7" s="203"/>
      <c r="R7" s="205"/>
      <c r="S7" s="61"/>
    </row>
    <row r="8" spans="1:19" s="62" customFormat="1" ht="51" customHeight="1" x14ac:dyDescent="0.25">
      <c r="A8" s="108" t="s">
        <v>134</v>
      </c>
      <c r="B8" s="108">
        <v>17</v>
      </c>
      <c r="C8" s="108" t="s">
        <v>135</v>
      </c>
      <c r="D8" s="110">
        <v>90.1</v>
      </c>
      <c r="E8" s="108" t="s">
        <v>136</v>
      </c>
      <c r="F8" s="110">
        <v>166.8</v>
      </c>
      <c r="G8" s="51"/>
      <c r="H8" s="53"/>
      <c r="I8" s="54"/>
      <c r="J8" s="55"/>
      <c r="K8" s="112"/>
      <c r="L8" s="57"/>
      <c r="M8" s="57"/>
      <c r="N8" s="57"/>
      <c r="O8" s="57"/>
      <c r="P8" s="58"/>
      <c r="Q8" s="203"/>
      <c r="R8" s="204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12"/>
      <c r="L9" s="57"/>
      <c r="M9" s="57"/>
      <c r="N9" s="57"/>
      <c r="O9" s="57"/>
      <c r="P9" s="51"/>
      <c r="Q9" s="112"/>
      <c r="R9" s="113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11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98" t="s">
        <v>137</v>
      </c>
      <c r="B11" s="199"/>
      <c r="C11" s="199"/>
      <c r="D11" s="199"/>
      <c r="E11" s="200"/>
      <c r="F11" s="69" t="s">
        <v>138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105" customFormat="1" ht="30" customHeight="1" x14ac:dyDescent="0.25">
      <c r="A12" s="190" t="s">
        <v>139</v>
      </c>
      <c r="B12" s="191"/>
      <c r="C12" s="191"/>
      <c r="D12" s="191"/>
      <c r="E12" s="192"/>
      <c r="F12" s="103">
        <v>30659.831000000064</v>
      </c>
      <c r="G12" s="104"/>
    </row>
    <row r="13" spans="1:19" s="105" customFormat="1" ht="30" customHeight="1" x14ac:dyDescent="0.25">
      <c r="A13" s="190" t="s">
        <v>140</v>
      </c>
      <c r="B13" s="191"/>
      <c r="C13" s="191"/>
      <c r="D13" s="191"/>
      <c r="E13" s="192"/>
      <c r="F13" s="103">
        <v>98549.84</v>
      </c>
    </row>
    <row r="14" spans="1:19" s="105" customFormat="1" ht="30" customHeight="1" x14ac:dyDescent="0.25">
      <c r="A14" s="190" t="s">
        <v>141</v>
      </c>
      <c r="B14" s="191"/>
      <c r="C14" s="191"/>
      <c r="D14" s="191"/>
      <c r="E14" s="192"/>
      <c r="F14" s="106">
        <f>SUM(F15:F17)</f>
        <v>220335.27999999997</v>
      </c>
    </row>
    <row r="15" spans="1:19" s="68" customFormat="1" ht="28.5" customHeight="1" x14ac:dyDescent="0.25">
      <c r="A15" s="195" t="s">
        <v>142</v>
      </c>
      <c r="B15" s="196"/>
      <c r="C15" s="196"/>
      <c r="D15" s="196"/>
      <c r="E15" s="197"/>
      <c r="F15" s="99">
        <f>812.8+183980.38+20052.02</f>
        <v>204845.19999999998</v>
      </c>
    </row>
    <row r="16" spans="1:19" s="68" customFormat="1" ht="24" customHeight="1" x14ac:dyDescent="0.25">
      <c r="A16" s="195" t="s">
        <v>143</v>
      </c>
      <c r="B16" s="196"/>
      <c r="C16" s="196"/>
      <c r="D16" s="196"/>
      <c r="E16" s="197"/>
      <c r="F16" s="99">
        <v>15490.08</v>
      </c>
    </row>
    <row r="17" spans="1:19" s="68" customFormat="1" ht="30" hidden="1" customHeight="1" x14ac:dyDescent="0.25">
      <c r="A17" s="195" t="s">
        <v>144</v>
      </c>
      <c r="B17" s="196"/>
      <c r="C17" s="196"/>
      <c r="D17" s="196"/>
      <c r="E17" s="197"/>
      <c r="F17" s="99"/>
    </row>
    <row r="18" spans="1:19" s="105" customFormat="1" ht="30" customHeight="1" x14ac:dyDescent="0.25">
      <c r="A18" s="190" t="s">
        <v>145</v>
      </c>
      <c r="B18" s="191"/>
      <c r="C18" s="191"/>
      <c r="D18" s="191"/>
      <c r="E18" s="192"/>
      <c r="F18" s="106">
        <f>SUM(F19:F21)</f>
        <v>270572.38</v>
      </c>
    </row>
    <row r="19" spans="1:19" s="68" customFormat="1" ht="30" customHeight="1" x14ac:dyDescent="0.25">
      <c r="A19" s="195" t="s">
        <v>142</v>
      </c>
      <c r="B19" s="196"/>
      <c r="C19" s="196"/>
      <c r="D19" s="196"/>
      <c r="E19" s="197"/>
      <c r="F19" s="99">
        <f>812.8+254269.5</f>
        <v>255082.3</v>
      </c>
    </row>
    <row r="20" spans="1:19" s="68" customFormat="1" ht="28.5" customHeight="1" x14ac:dyDescent="0.25">
      <c r="A20" s="195" t="s">
        <v>143</v>
      </c>
      <c r="B20" s="196"/>
      <c r="C20" s="196"/>
      <c r="D20" s="196"/>
      <c r="E20" s="197"/>
      <c r="F20" s="99">
        <v>15490.08</v>
      </c>
    </row>
    <row r="21" spans="1:19" s="71" customFormat="1" ht="30" hidden="1" customHeight="1" x14ac:dyDescent="0.2">
      <c r="A21" s="195" t="s">
        <v>144</v>
      </c>
      <c r="B21" s="196"/>
      <c r="C21" s="196"/>
      <c r="D21" s="196"/>
      <c r="E21" s="197"/>
      <c r="F21" s="99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7" customFormat="1" ht="30" customHeight="1" x14ac:dyDescent="0.25">
      <c r="A22" s="190" t="s">
        <v>146</v>
      </c>
      <c r="B22" s="191"/>
      <c r="C22" s="191"/>
      <c r="D22" s="191"/>
      <c r="E22" s="192"/>
      <c r="F22" s="106">
        <f>F12+F18</f>
        <v>301232.21100000007</v>
      </c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</row>
    <row r="23" spans="1:19" s="107" customFormat="1" ht="30" customHeight="1" x14ac:dyDescent="0.25">
      <c r="A23" s="190" t="s">
        <v>147</v>
      </c>
      <c r="B23" s="191"/>
      <c r="C23" s="191"/>
      <c r="D23" s="191"/>
      <c r="E23" s="192"/>
      <c r="F23" s="106">
        <f>Лист3!E78</f>
        <v>195130.79299999998</v>
      </c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</row>
    <row r="24" spans="1:19" s="107" customFormat="1" ht="30" customHeight="1" x14ac:dyDescent="0.25">
      <c r="A24" s="190" t="s">
        <v>148</v>
      </c>
      <c r="B24" s="191"/>
      <c r="C24" s="191"/>
      <c r="D24" s="191"/>
      <c r="E24" s="192"/>
      <c r="F24" s="106">
        <f>F22-F23</f>
        <v>106101.41800000009</v>
      </c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</row>
    <row r="25" spans="1:19" s="107" customFormat="1" ht="30" customHeight="1" x14ac:dyDescent="0.25">
      <c r="A25" s="190" t="s">
        <v>149</v>
      </c>
      <c r="B25" s="191"/>
      <c r="C25" s="191"/>
      <c r="D25" s="191"/>
      <c r="E25" s="192"/>
      <c r="F25" s="103">
        <f>F13+F14-F18</f>
        <v>48312.739999999991</v>
      </c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93" t="s">
        <v>150</v>
      </c>
      <c r="B27" s="193"/>
      <c r="C27" s="193"/>
      <c r="D27" s="193"/>
    </row>
    <row r="28" spans="1:19" s="46" customFormat="1" ht="21.75" customHeight="1" x14ac:dyDescent="0.25">
      <c r="A28" s="194" t="s">
        <v>151</v>
      </c>
      <c r="B28" s="194"/>
      <c r="C28" s="194"/>
      <c r="D28" s="194"/>
    </row>
    <row r="29" spans="1:19" s="46" customFormat="1" ht="22.5" customHeight="1" x14ac:dyDescent="0.25">
      <c r="A29" s="193" t="s">
        <v>47</v>
      </c>
      <c r="B29" s="193"/>
      <c r="C29" s="193"/>
      <c r="D29" s="193"/>
    </row>
    <row r="30" spans="1:19" s="46" customFormat="1" ht="22.5" customHeight="1" x14ac:dyDescent="0.25">
      <c r="A30" s="193" t="s">
        <v>48</v>
      </c>
      <c r="B30" s="193"/>
      <c r="C30" s="193"/>
      <c r="D30" s="47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3"/>
  <sheetViews>
    <sheetView view="pageBreakPreview" topLeftCell="A62" zoomScale="60" zoomScaleNormal="100" workbookViewId="0">
      <selection activeCell="A76" sqref="A76:XFD77"/>
    </sheetView>
  </sheetViews>
  <sheetFormatPr defaultRowHeight="15" x14ac:dyDescent="0.25"/>
  <cols>
    <col min="1" max="1" width="54.140625" style="114" customWidth="1"/>
    <col min="2" max="2" width="13.85546875" style="123" customWidth="1"/>
    <col min="3" max="3" width="11.85546875" style="121" customWidth="1"/>
    <col min="4" max="4" width="17.5703125" style="116" customWidth="1"/>
    <col min="5" max="5" width="14.7109375" style="116" customWidth="1"/>
    <col min="6" max="255" width="8.140625" style="114" customWidth="1"/>
    <col min="256" max="256" width="8.7109375" style="115" customWidth="1"/>
    <col min="257" max="257" width="31.5703125" style="115" customWidth="1"/>
    <col min="258" max="258" width="13.85546875" style="115" customWidth="1"/>
    <col min="259" max="259" width="19.140625" style="115" customWidth="1"/>
    <col min="260" max="260" width="17.5703125" style="115" customWidth="1"/>
    <col min="261" max="261" width="14.7109375" style="115" customWidth="1"/>
    <col min="262" max="511" width="8.140625" style="115" customWidth="1"/>
    <col min="512" max="512" width="8.7109375" style="115" customWidth="1"/>
    <col min="513" max="513" width="31.5703125" style="115" customWidth="1"/>
    <col min="514" max="514" width="13.85546875" style="115" customWidth="1"/>
    <col min="515" max="515" width="19.140625" style="115" customWidth="1"/>
    <col min="516" max="516" width="17.5703125" style="115" customWidth="1"/>
    <col min="517" max="517" width="14.7109375" style="115" customWidth="1"/>
    <col min="518" max="767" width="8.140625" style="115" customWidth="1"/>
    <col min="768" max="768" width="8.7109375" style="115" customWidth="1"/>
    <col min="769" max="769" width="31.5703125" style="115" customWidth="1"/>
    <col min="770" max="770" width="13.85546875" style="115" customWidth="1"/>
    <col min="771" max="771" width="19.140625" style="115" customWidth="1"/>
    <col min="772" max="772" width="17.5703125" style="115" customWidth="1"/>
    <col min="773" max="773" width="14.7109375" style="115" customWidth="1"/>
    <col min="774" max="1023" width="8.140625" style="115" customWidth="1"/>
    <col min="1024" max="1024" width="8.7109375" style="115" customWidth="1"/>
    <col min="1025" max="1025" width="31.5703125" style="115" customWidth="1"/>
    <col min="1026" max="1026" width="13.85546875" style="115" customWidth="1"/>
    <col min="1027" max="1027" width="19.140625" style="115" customWidth="1"/>
    <col min="1028" max="1028" width="17.5703125" style="115" customWidth="1"/>
    <col min="1029" max="1029" width="14.7109375" style="115" customWidth="1"/>
    <col min="1030" max="1279" width="8.140625" style="115" customWidth="1"/>
    <col min="1280" max="1280" width="8.7109375" style="115" customWidth="1"/>
    <col min="1281" max="1281" width="31.5703125" style="115" customWidth="1"/>
    <col min="1282" max="1282" width="13.85546875" style="115" customWidth="1"/>
    <col min="1283" max="1283" width="19.140625" style="115" customWidth="1"/>
    <col min="1284" max="1284" width="17.5703125" style="115" customWidth="1"/>
    <col min="1285" max="1285" width="14.7109375" style="115" customWidth="1"/>
    <col min="1286" max="1535" width="8.140625" style="115" customWidth="1"/>
    <col min="1536" max="1536" width="8.7109375" style="115" customWidth="1"/>
    <col min="1537" max="1537" width="31.5703125" style="115" customWidth="1"/>
    <col min="1538" max="1538" width="13.85546875" style="115" customWidth="1"/>
    <col min="1539" max="1539" width="19.140625" style="115" customWidth="1"/>
    <col min="1540" max="1540" width="17.5703125" style="115" customWidth="1"/>
    <col min="1541" max="1541" width="14.7109375" style="115" customWidth="1"/>
    <col min="1542" max="1791" width="8.140625" style="115" customWidth="1"/>
    <col min="1792" max="1792" width="8.7109375" style="115" customWidth="1"/>
    <col min="1793" max="1793" width="31.5703125" style="115" customWidth="1"/>
    <col min="1794" max="1794" width="13.85546875" style="115" customWidth="1"/>
    <col min="1795" max="1795" width="19.140625" style="115" customWidth="1"/>
    <col min="1796" max="1796" width="17.5703125" style="115" customWidth="1"/>
    <col min="1797" max="1797" width="14.7109375" style="115" customWidth="1"/>
    <col min="1798" max="2047" width="8.140625" style="115" customWidth="1"/>
    <col min="2048" max="2048" width="8.7109375" style="115" customWidth="1"/>
    <col min="2049" max="2049" width="31.5703125" style="115" customWidth="1"/>
    <col min="2050" max="2050" width="13.85546875" style="115" customWidth="1"/>
    <col min="2051" max="2051" width="19.140625" style="115" customWidth="1"/>
    <col min="2052" max="2052" width="17.5703125" style="115" customWidth="1"/>
    <col min="2053" max="2053" width="14.7109375" style="115" customWidth="1"/>
    <col min="2054" max="2303" width="8.140625" style="115" customWidth="1"/>
    <col min="2304" max="2304" width="8.7109375" style="115" customWidth="1"/>
    <col min="2305" max="2305" width="31.5703125" style="115" customWidth="1"/>
    <col min="2306" max="2306" width="13.85546875" style="115" customWidth="1"/>
    <col min="2307" max="2307" width="19.140625" style="115" customWidth="1"/>
    <col min="2308" max="2308" width="17.5703125" style="115" customWidth="1"/>
    <col min="2309" max="2309" width="14.7109375" style="115" customWidth="1"/>
    <col min="2310" max="2559" width="8.140625" style="115" customWidth="1"/>
    <col min="2560" max="2560" width="8.7109375" style="115" customWidth="1"/>
    <col min="2561" max="2561" width="31.5703125" style="115" customWidth="1"/>
    <col min="2562" max="2562" width="13.85546875" style="115" customWidth="1"/>
    <col min="2563" max="2563" width="19.140625" style="115" customWidth="1"/>
    <col min="2564" max="2564" width="17.5703125" style="115" customWidth="1"/>
    <col min="2565" max="2565" width="14.7109375" style="115" customWidth="1"/>
    <col min="2566" max="2815" width="8.140625" style="115" customWidth="1"/>
    <col min="2816" max="2816" width="8.7109375" style="115" customWidth="1"/>
    <col min="2817" max="2817" width="31.5703125" style="115" customWidth="1"/>
    <col min="2818" max="2818" width="13.85546875" style="115" customWidth="1"/>
    <col min="2819" max="2819" width="19.140625" style="115" customWidth="1"/>
    <col min="2820" max="2820" width="17.5703125" style="115" customWidth="1"/>
    <col min="2821" max="2821" width="14.7109375" style="115" customWidth="1"/>
    <col min="2822" max="3071" width="8.140625" style="115" customWidth="1"/>
    <col min="3072" max="3072" width="8.7109375" style="115" customWidth="1"/>
    <col min="3073" max="3073" width="31.5703125" style="115" customWidth="1"/>
    <col min="3074" max="3074" width="13.85546875" style="115" customWidth="1"/>
    <col min="3075" max="3075" width="19.140625" style="115" customWidth="1"/>
    <col min="3076" max="3076" width="17.5703125" style="115" customWidth="1"/>
    <col min="3077" max="3077" width="14.7109375" style="115" customWidth="1"/>
    <col min="3078" max="3327" width="8.140625" style="115" customWidth="1"/>
    <col min="3328" max="3328" width="8.7109375" style="115" customWidth="1"/>
    <col min="3329" max="3329" width="31.5703125" style="115" customWidth="1"/>
    <col min="3330" max="3330" width="13.85546875" style="115" customWidth="1"/>
    <col min="3331" max="3331" width="19.140625" style="115" customWidth="1"/>
    <col min="3332" max="3332" width="17.5703125" style="115" customWidth="1"/>
    <col min="3333" max="3333" width="14.7109375" style="115" customWidth="1"/>
    <col min="3334" max="3583" width="8.140625" style="115" customWidth="1"/>
    <col min="3584" max="3584" width="8.7109375" style="115" customWidth="1"/>
    <col min="3585" max="3585" width="31.5703125" style="115" customWidth="1"/>
    <col min="3586" max="3586" width="13.85546875" style="115" customWidth="1"/>
    <col min="3587" max="3587" width="19.140625" style="115" customWidth="1"/>
    <col min="3588" max="3588" width="17.5703125" style="115" customWidth="1"/>
    <col min="3589" max="3589" width="14.7109375" style="115" customWidth="1"/>
    <col min="3590" max="3839" width="8.140625" style="115" customWidth="1"/>
    <col min="3840" max="3840" width="8.7109375" style="115" customWidth="1"/>
    <col min="3841" max="3841" width="31.5703125" style="115" customWidth="1"/>
    <col min="3842" max="3842" width="13.85546875" style="115" customWidth="1"/>
    <col min="3843" max="3843" width="19.140625" style="115" customWidth="1"/>
    <col min="3844" max="3844" width="17.5703125" style="115" customWidth="1"/>
    <col min="3845" max="3845" width="14.7109375" style="115" customWidth="1"/>
    <col min="3846" max="4095" width="8.140625" style="115" customWidth="1"/>
    <col min="4096" max="4096" width="8.7109375" style="115" customWidth="1"/>
    <col min="4097" max="4097" width="31.5703125" style="115" customWidth="1"/>
    <col min="4098" max="4098" width="13.85546875" style="115" customWidth="1"/>
    <col min="4099" max="4099" width="19.140625" style="115" customWidth="1"/>
    <col min="4100" max="4100" width="17.5703125" style="115" customWidth="1"/>
    <col min="4101" max="4101" width="14.7109375" style="115" customWidth="1"/>
    <col min="4102" max="4351" width="8.140625" style="115" customWidth="1"/>
    <col min="4352" max="4352" width="8.7109375" style="115" customWidth="1"/>
    <col min="4353" max="4353" width="31.5703125" style="115" customWidth="1"/>
    <col min="4354" max="4354" width="13.85546875" style="115" customWidth="1"/>
    <col min="4355" max="4355" width="19.140625" style="115" customWidth="1"/>
    <col min="4356" max="4356" width="17.5703125" style="115" customWidth="1"/>
    <col min="4357" max="4357" width="14.7109375" style="115" customWidth="1"/>
    <col min="4358" max="4607" width="8.140625" style="115" customWidth="1"/>
    <col min="4608" max="4608" width="8.7109375" style="115" customWidth="1"/>
    <col min="4609" max="4609" width="31.5703125" style="115" customWidth="1"/>
    <col min="4610" max="4610" width="13.85546875" style="115" customWidth="1"/>
    <col min="4611" max="4611" width="19.140625" style="115" customWidth="1"/>
    <col min="4612" max="4612" width="17.5703125" style="115" customWidth="1"/>
    <col min="4613" max="4613" width="14.7109375" style="115" customWidth="1"/>
    <col min="4614" max="4863" width="8.140625" style="115" customWidth="1"/>
    <col min="4864" max="4864" width="8.7109375" style="115" customWidth="1"/>
    <col min="4865" max="4865" width="31.5703125" style="115" customWidth="1"/>
    <col min="4866" max="4866" width="13.85546875" style="115" customWidth="1"/>
    <col min="4867" max="4867" width="19.140625" style="115" customWidth="1"/>
    <col min="4868" max="4868" width="17.5703125" style="115" customWidth="1"/>
    <col min="4869" max="4869" width="14.7109375" style="115" customWidth="1"/>
    <col min="4870" max="5119" width="8.140625" style="115" customWidth="1"/>
    <col min="5120" max="5120" width="8.7109375" style="115" customWidth="1"/>
    <col min="5121" max="5121" width="31.5703125" style="115" customWidth="1"/>
    <col min="5122" max="5122" width="13.85546875" style="115" customWidth="1"/>
    <col min="5123" max="5123" width="19.140625" style="115" customWidth="1"/>
    <col min="5124" max="5124" width="17.5703125" style="115" customWidth="1"/>
    <col min="5125" max="5125" width="14.7109375" style="115" customWidth="1"/>
    <col min="5126" max="5375" width="8.140625" style="115" customWidth="1"/>
    <col min="5376" max="5376" width="8.7109375" style="115" customWidth="1"/>
    <col min="5377" max="5377" width="31.5703125" style="115" customWidth="1"/>
    <col min="5378" max="5378" width="13.85546875" style="115" customWidth="1"/>
    <col min="5379" max="5379" width="19.140625" style="115" customWidth="1"/>
    <col min="5380" max="5380" width="17.5703125" style="115" customWidth="1"/>
    <col min="5381" max="5381" width="14.7109375" style="115" customWidth="1"/>
    <col min="5382" max="5631" width="8.140625" style="115" customWidth="1"/>
    <col min="5632" max="5632" width="8.7109375" style="115" customWidth="1"/>
    <col min="5633" max="5633" width="31.5703125" style="115" customWidth="1"/>
    <col min="5634" max="5634" width="13.85546875" style="115" customWidth="1"/>
    <col min="5635" max="5635" width="19.140625" style="115" customWidth="1"/>
    <col min="5636" max="5636" width="17.5703125" style="115" customWidth="1"/>
    <col min="5637" max="5637" width="14.7109375" style="115" customWidth="1"/>
    <col min="5638" max="5887" width="8.140625" style="115" customWidth="1"/>
    <col min="5888" max="5888" width="8.7109375" style="115" customWidth="1"/>
    <col min="5889" max="5889" width="31.5703125" style="115" customWidth="1"/>
    <col min="5890" max="5890" width="13.85546875" style="115" customWidth="1"/>
    <col min="5891" max="5891" width="19.140625" style="115" customWidth="1"/>
    <col min="5892" max="5892" width="17.5703125" style="115" customWidth="1"/>
    <col min="5893" max="5893" width="14.7109375" style="115" customWidth="1"/>
    <col min="5894" max="6143" width="8.140625" style="115" customWidth="1"/>
    <col min="6144" max="6144" width="8.7109375" style="115" customWidth="1"/>
    <col min="6145" max="6145" width="31.5703125" style="115" customWidth="1"/>
    <col min="6146" max="6146" width="13.85546875" style="115" customWidth="1"/>
    <col min="6147" max="6147" width="19.140625" style="115" customWidth="1"/>
    <col min="6148" max="6148" width="17.5703125" style="115" customWidth="1"/>
    <col min="6149" max="6149" width="14.7109375" style="115" customWidth="1"/>
    <col min="6150" max="6399" width="8.140625" style="115" customWidth="1"/>
    <col min="6400" max="6400" width="8.7109375" style="115" customWidth="1"/>
    <col min="6401" max="6401" width="31.5703125" style="115" customWidth="1"/>
    <col min="6402" max="6402" width="13.85546875" style="115" customWidth="1"/>
    <col min="6403" max="6403" width="19.140625" style="115" customWidth="1"/>
    <col min="6404" max="6404" width="17.5703125" style="115" customWidth="1"/>
    <col min="6405" max="6405" width="14.7109375" style="115" customWidth="1"/>
    <col min="6406" max="6655" width="8.140625" style="115" customWidth="1"/>
    <col min="6656" max="6656" width="8.7109375" style="115" customWidth="1"/>
    <col min="6657" max="6657" width="31.5703125" style="115" customWidth="1"/>
    <col min="6658" max="6658" width="13.85546875" style="115" customWidth="1"/>
    <col min="6659" max="6659" width="19.140625" style="115" customWidth="1"/>
    <col min="6660" max="6660" width="17.5703125" style="115" customWidth="1"/>
    <col min="6661" max="6661" width="14.7109375" style="115" customWidth="1"/>
    <col min="6662" max="6911" width="8.140625" style="115" customWidth="1"/>
    <col min="6912" max="6912" width="8.7109375" style="115" customWidth="1"/>
    <col min="6913" max="6913" width="31.5703125" style="115" customWidth="1"/>
    <col min="6914" max="6914" width="13.85546875" style="115" customWidth="1"/>
    <col min="6915" max="6915" width="19.140625" style="115" customWidth="1"/>
    <col min="6916" max="6916" width="17.5703125" style="115" customWidth="1"/>
    <col min="6917" max="6917" width="14.7109375" style="115" customWidth="1"/>
    <col min="6918" max="7167" width="8.140625" style="115" customWidth="1"/>
    <col min="7168" max="7168" width="8.7109375" style="115" customWidth="1"/>
    <col min="7169" max="7169" width="31.5703125" style="115" customWidth="1"/>
    <col min="7170" max="7170" width="13.85546875" style="115" customWidth="1"/>
    <col min="7171" max="7171" width="19.140625" style="115" customWidth="1"/>
    <col min="7172" max="7172" width="17.5703125" style="115" customWidth="1"/>
    <col min="7173" max="7173" width="14.7109375" style="115" customWidth="1"/>
    <col min="7174" max="7423" width="8.140625" style="115" customWidth="1"/>
    <col min="7424" max="7424" width="8.7109375" style="115" customWidth="1"/>
    <col min="7425" max="7425" width="31.5703125" style="115" customWidth="1"/>
    <col min="7426" max="7426" width="13.85546875" style="115" customWidth="1"/>
    <col min="7427" max="7427" width="19.140625" style="115" customWidth="1"/>
    <col min="7428" max="7428" width="17.5703125" style="115" customWidth="1"/>
    <col min="7429" max="7429" width="14.7109375" style="115" customWidth="1"/>
    <col min="7430" max="7679" width="8.140625" style="115" customWidth="1"/>
    <col min="7680" max="7680" width="8.7109375" style="115" customWidth="1"/>
    <col min="7681" max="7681" width="31.5703125" style="115" customWidth="1"/>
    <col min="7682" max="7682" width="13.85546875" style="115" customWidth="1"/>
    <col min="7683" max="7683" width="19.140625" style="115" customWidth="1"/>
    <col min="7684" max="7684" width="17.5703125" style="115" customWidth="1"/>
    <col min="7685" max="7685" width="14.7109375" style="115" customWidth="1"/>
    <col min="7686" max="7935" width="8.140625" style="115" customWidth="1"/>
    <col min="7936" max="7936" width="8.7109375" style="115" customWidth="1"/>
    <col min="7937" max="7937" width="31.5703125" style="115" customWidth="1"/>
    <col min="7938" max="7938" width="13.85546875" style="115" customWidth="1"/>
    <col min="7939" max="7939" width="19.140625" style="115" customWidth="1"/>
    <col min="7940" max="7940" width="17.5703125" style="115" customWidth="1"/>
    <col min="7941" max="7941" width="14.7109375" style="115" customWidth="1"/>
    <col min="7942" max="8191" width="8.140625" style="115" customWidth="1"/>
    <col min="8192" max="8192" width="8.7109375" style="115" customWidth="1"/>
    <col min="8193" max="8193" width="31.5703125" style="115" customWidth="1"/>
    <col min="8194" max="8194" width="13.85546875" style="115" customWidth="1"/>
    <col min="8195" max="8195" width="19.140625" style="115" customWidth="1"/>
    <col min="8196" max="8196" width="17.5703125" style="115" customWidth="1"/>
    <col min="8197" max="8197" width="14.7109375" style="115" customWidth="1"/>
    <col min="8198" max="8447" width="8.140625" style="115" customWidth="1"/>
    <col min="8448" max="8448" width="8.7109375" style="115" customWidth="1"/>
    <col min="8449" max="8449" width="31.5703125" style="115" customWidth="1"/>
    <col min="8450" max="8450" width="13.85546875" style="115" customWidth="1"/>
    <col min="8451" max="8451" width="19.140625" style="115" customWidth="1"/>
    <col min="8452" max="8452" width="17.5703125" style="115" customWidth="1"/>
    <col min="8453" max="8453" width="14.7109375" style="115" customWidth="1"/>
    <col min="8454" max="8703" width="8.140625" style="115" customWidth="1"/>
    <col min="8704" max="8704" width="8.7109375" style="115" customWidth="1"/>
    <col min="8705" max="8705" width="31.5703125" style="115" customWidth="1"/>
    <col min="8706" max="8706" width="13.85546875" style="115" customWidth="1"/>
    <col min="8707" max="8707" width="19.140625" style="115" customWidth="1"/>
    <col min="8708" max="8708" width="17.5703125" style="115" customWidth="1"/>
    <col min="8709" max="8709" width="14.7109375" style="115" customWidth="1"/>
    <col min="8710" max="8959" width="8.140625" style="115" customWidth="1"/>
    <col min="8960" max="8960" width="8.7109375" style="115" customWidth="1"/>
    <col min="8961" max="8961" width="31.5703125" style="115" customWidth="1"/>
    <col min="8962" max="8962" width="13.85546875" style="115" customWidth="1"/>
    <col min="8963" max="8963" width="19.140625" style="115" customWidth="1"/>
    <col min="8964" max="8964" width="17.5703125" style="115" customWidth="1"/>
    <col min="8965" max="8965" width="14.7109375" style="115" customWidth="1"/>
    <col min="8966" max="9215" width="8.140625" style="115" customWidth="1"/>
    <col min="9216" max="9216" width="8.7109375" style="115" customWidth="1"/>
    <col min="9217" max="9217" width="31.5703125" style="115" customWidth="1"/>
    <col min="9218" max="9218" width="13.85546875" style="115" customWidth="1"/>
    <col min="9219" max="9219" width="19.140625" style="115" customWidth="1"/>
    <col min="9220" max="9220" width="17.5703125" style="115" customWidth="1"/>
    <col min="9221" max="9221" width="14.7109375" style="115" customWidth="1"/>
    <col min="9222" max="9471" width="8.140625" style="115" customWidth="1"/>
    <col min="9472" max="9472" width="8.7109375" style="115" customWidth="1"/>
    <col min="9473" max="9473" width="31.5703125" style="115" customWidth="1"/>
    <col min="9474" max="9474" width="13.85546875" style="115" customWidth="1"/>
    <col min="9475" max="9475" width="19.140625" style="115" customWidth="1"/>
    <col min="9476" max="9476" width="17.5703125" style="115" customWidth="1"/>
    <col min="9477" max="9477" width="14.7109375" style="115" customWidth="1"/>
    <col min="9478" max="9727" width="8.140625" style="115" customWidth="1"/>
    <col min="9728" max="9728" width="8.7109375" style="115" customWidth="1"/>
    <col min="9729" max="9729" width="31.5703125" style="115" customWidth="1"/>
    <col min="9730" max="9730" width="13.85546875" style="115" customWidth="1"/>
    <col min="9731" max="9731" width="19.140625" style="115" customWidth="1"/>
    <col min="9732" max="9732" width="17.5703125" style="115" customWidth="1"/>
    <col min="9733" max="9733" width="14.7109375" style="115" customWidth="1"/>
    <col min="9734" max="9983" width="8.140625" style="115" customWidth="1"/>
    <col min="9984" max="9984" width="8.7109375" style="115" customWidth="1"/>
    <col min="9985" max="9985" width="31.5703125" style="115" customWidth="1"/>
    <col min="9986" max="9986" width="13.85546875" style="115" customWidth="1"/>
    <col min="9987" max="9987" width="19.140625" style="115" customWidth="1"/>
    <col min="9988" max="9988" width="17.5703125" style="115" customWidth="1"/>
    <col min="9989" max="9989" width="14.7109375" style="115" customWidth="1"/>
    <col min="9990" max="10239" width="8.140625" style="115" customWidth="1"/>
    <col min="10240" max="10240" width="8.7109375" style="115" customWidth="1"/>
    <col min="10241" max="10241" width="31.5703125" style="115" customWidth="1"/>
    <col min="10242" max="10242" width="13.85546875" style="115" customWidth="1"/>
    <col min="10243" max="10243" width="19.140625" style="115" customWidth="1"/>
    <col min="10244" max="10244" width="17.5703125" style="115" customWidth="1"/>
    <col min="10245" max="10245" width="14.7109375" style="115" customWidth="1"/>
    <col min="10246" max="10495" width="8.140625" style="115" customWidth="1"/>
    <col min="10496" max="10496" width="8.7109375" style="115" customWidth="1"/>
    <col min="10497" max="10497" width="31.5703125" style="115" customWidth="1"/>
    <col min="10498" max="10498" width="13.85546875" style="115" customWidth="1"/>
    <col min="10499" max="10499" width="19.140625" style="115" customWidth="1"/>
    <col min="10500" max="10500" width="17.5703125" style="115" customWidth="1"/>
    <col min="10501" max="10501" width="14.7109375" style="115" customWidth="1"/>
    <col min="10502" max="10751" width="8.140625" style="115" customWidth="1"/>
    <col min="10752" max="10752" width="8.7109375" style="115" customWidth="1"/>
    <col min="10753" max="10753" width="31.5703125" style="115" customWidth="1"/>
    <col min="10754" max="10754" width="13.85546875" style="115" customWidth="1"/>
    <col min="10755" max="10755" width="19.140625" style="115" customWidth="1"/>
    <col min="10756" max="10756" width="17.5703125" style="115" customWidth="1"/>
    <col min="10757" max="10757" width="14.7109375" style="115" customWidth="1"/>
    <col min="10758" max="11007" width="8.140625" style="115" customWidth="1"/>
    <col min="11008" max="11008" width="8.7109375" style="115" customWidth="1"/>
    <col min="11009" max="11009" width="31.5703125" style="115" customWidth="1"/>
    <col min="11010" max="11010" width="13.85546875" style="115" customWidth="1"/>
    <col min="11011" max="11011" width="19.140625" style="115" customWidth="1"/>
    <col min="11012" max="11012" width="17.5703125" style="115" customWidth="1"/>
    <col min="11013" max="11013" width="14.7109375" style="115" customWidth="1"/>
    <col min="11014" max="11263" width="8.140625" style="115" customWidth="1"/>
    <col min="11264" max="11264" width="8.7109375" style="115" customWidth="1"/>
    <col min="11265" max="11265" width="31.5703125" style="115" customWidth="1"/>
    <col min="11266" max="11266" width="13.85546875" style="115" customWidth="1"/>
    <col min="11267" max="11267" width="19.140625" style="115" customWidth="1"/>
    <col min="11268" max="11268" width="17.5703125" style="115" customWidth="1"/>
    <col min="11269" max="11269" width="14.7109375" style="115" customWidth="1"/>
    <col min="11270" max="11519" width="8.140625" style="115" customWidth="1"/>
    <col min="11520" max="11520" width="8.7109375" style="115" customWidth="1"/>
    <col min="11521" max="11521" width="31.5703125" style="115" customWidth="1"/>
    <col min="11522" max="11522" width="13.85546875" style="115" customWidth="1"/>
    <col min="11523" max="11523" width="19.140625" style="115" customWidth="1"/>
    <col min="11524" max="11524" width="17.5703125" style="115" customWidth="1"/>
    <col min="11525" max="11525" width="14.7109375" style="115" customWidth="1"/>
    <col min="11526" max="11775" width="8.140625" style="115" customWidth="1"/>
    <col min="11776" max="11776" width="8.7109375" style="115" customWidth="1"/>
    <col min="11777" max="11777" width="31.5703125" style="115" customWidth="1"/>
    <col min="11778" max="11778" width="13.85546875" style="115" customWidth="1"/>
    <col min="11779" max="11779" width="19.140625" style="115" customWidth="1"/>
    <col min="11780" max="11780" width="17.5703125" style="115" customWidth="1"/>
    <col min="11781" max="11781" width="14.7109375" style="115" customWidth="1"/>
    <col min="11782" max="12031" width="8.140625" style="115" customWidth="1"/>
    <col min="12032" max="12032" width="8.7109375" style="115" customWidth="1"/>
    <col min="12033" max="12033" width="31.5703125" style="115" customWidth="1"/>
    <col min="12034" max="12034" width="13.85546875" style="115" customWidth="1"/>
    <col min="12035" max="12035" width="19.140625" style="115" customWidth="1"/>
    <col min="12036" max="12036" width="17.5703125" style="115" customWidth="1"/>
    <col min="12037" max="12037" width="14.7109375" style="115" customWidth="1"/>
    <col min="12038" max="12287" width="8.140625" style="115" customWidth="1"/>
    <col min="12288" max="12288" width="8.7109375" style="115" customWidth="1"/>
    <col min="12289" max="12289" width="31.5703125" style="115" customWidth="1"/>
    <col min="12290" max="12290" width="13.85546875" style="115" customWidth="1"/>
    <col min="12291" max="12291" width="19.140625" style="115" customWidth="1"/>
    <col min="12292" max="12292" width="17.5703125" style="115" customWidth="1"/>
    <col min="12293" max="12293" width="14.7109375" style="115" customWidth="1"/>
    <col min="12294" max="12543" width="8.140625" style="115" customWidth="1"/>
    <col min="12544" max="12544" width="8.7109375" style="115" customWidth="1"/>
    <col min="12545" max="12545" width="31.5703125" style="115" customWidth="1"/>
    <col min="12546" max="12546" width="13.85546875" style="115" customWidth="1"/>
    <col min="12547" max="12547" width="19.140625" style="115" customWidth="1"/>
    <col min="12548" max="12548" width="17.5703125" style="115" customWidth="1"/>
    <col min="12549" max="12549" width="14.7109375" style="115" customWidth="1"/>
    <col min="12550" max="12799" width="8.140625" style="115" customWidth="1"/>
    <col min="12800" max="12800" width="8.7109375" style="115" customWidth="1"/>
    <col min="12801" max="12801" width="31.5703125" style="115" customWidth="1"/>
    <col min="12802" max="12802" width="13.85546875" style="115" customWidth="1"/>
    <col min="12803" max="12803" width="19.140625" style="115" customWidth="1"/>
    <col min="12804" max="12804" width="17.5703125" style="115" customWidth="1"/>
    <col min="12805" max="12805" width="14.7109375" style="115" customWidth="1"/>
    <col min="12806" max="13055" width="8.140625" style="115" customWidth="1"/>
    <col min="13056" max="13056" width="8.7109375" style="115" customWidth="1"/>
    <col min="13057" max="13057" width="31.5703125" style="115" customWidth="1"/>
    <col min="13058" max="13058" width="13.85546875" style="115" customWidth="1"/>
    <col min="13059" max="13059" width="19.140625" style="115" customWidth="1"/>
    <col min="13060" max="13060" width="17.5703125" style="115" customWidth="1"/>
    <col min="13061" max="13061" width="14.7109375" style="115" customWidth="1"/>
    <col min="13062" max="13311" width="8.140625" style="115" customWidth="1"/>
    <col min="13312" max="13312" width="8.7109375" style="115" customWidth="1"/>
    <col min="13313" max="13313" width="31.5703125" style="115" customWidth="1"/>
    <col min="13314" max="13314" width="13.85546875" style="115" customWidth="1"/>
    <col min="13315" max="13315" width="19.140625" style="115" customWidth="1"/>
    <col min="13316" max="13316" width="17.5703125" style="115" customWidth="1"/>
    <col min="13317" max="13317" width="14.7109375" style="115" customWidth="1"/>
    <col min="13318" max="13567" width="8.140625" style="115" customWidth="1"/>
    <col min="13568" max="13568" width="8.7109375" style="115" customWidth="1"/>
    <col min="13569" max="13569" width="31.5703125" style="115" customWidth="1"/>
    <col min="13570" max="13570" width="13.85546875" style="115" customWidth="1"/>
    <col min="13571" max="13571" width="19.140625" style="115" customWidth="1"/>
    <col min="13572" max="13572" width="17.5703125" style="115" customWidth="1"/>
    <col min="13573" max="13573" width="14.7109375" style="115" customWidth="1"/>
    <col min="13574" max="13823" width="8.140625" style="115" customWidth="1"/>
    <col min="13824" max="13824" width="8.7109375" style="115" customWidth="1"/>
    <col min="13825" max="13825" width="31.5703125" style="115" customWidth="1"/>
    <col min="13826" max="13826" width="13.85546875" style="115" customWidth="1"/>
    <col min="13827" max="13827" width="19.140625" style="115" customWidth="1"/>
    <col min="13828" max="13828" width="17.5703125" style="115" customWidth="1"/>
    <col min="13829" max="13829" width="14.7109375" style="115" customWidth="1"/>
    <col min="13830" max="14079" width="8.140625" style="115" customWidth="1"/>
    <col min="14080" max="14080" width="8.7109375" style="115" customWidth="1"/>
    <col min="14081" max="14081" width="31.5703125" style="115" customWidth="1"/>
    <col min="14082" max="14082" width="13.85546875" style="115" customWidth="1"/>
    <col min="14083" max="14083" width="19.140625" style="115" customWidth="1"/>
    <col min="14084" max="14084" width="17.5703125" style="115" customWidth="1"/>
    <col min="14085" max="14085" width="14.7109375" style="115" customWidth="1"/>
    <col min="14086" max="14335" width="8.140625" style="115" customWidth="1"/>
    <col min="14336" max="14336" width="8.7109375" style="115" customWidth="1"/>
    <col min="14337" max="14337" width="31.5703125" style="115" customWidth="1"/>
    <col min="14338" max="14338" width="13.85546875" style="115" customWidth="1"/>
    <col min="14339" max="14339" width="19.140625" style="115" customWidth="1"/>
    <col min="14340" max="14340" width="17.5703125" style="115" customWidth="1"/>
    <col min="14341" max="14341" width="14.7109375" style="115" customWidth="1"/>
    <col min="14342" max="14591" width="8.140625" style="115" customWidth="1"/>
    <col min="14592" max="14592" width="8.7109375" style="115" customWidth="1"/>
    <col min="14593" max="14593" width="31.5703125" style="115" customWidth="1"/>
    <col min="14594" max="14594" width="13.85546875" style="115" customWidth="1"/>
    <col min="14595" max="14595" width="19.140625" style="115" customWidth="1"/>
    <col min="14596" max="14596" width="17.5703125" style="115" customWidth="1"/>
    <col min="14597" max="14597" width="14.7109375" style="115" customWidth="1"/>
    <col min="14598" max="14847" width="8.140625" style="115" customWidth="1"/>
    <col min="14848" max="14848" width="8.7109375" style="115" customWidth="1"/>
    <col min="14849" max="14849" width="31.5703125" style="115" customWidth="1"/>
    <col min="14850" max="14850" width="13.85546875" style="115" customWidth="1"/>
    <col min="14851" max="14851" width="19.140625" style="115" customWidth="1"/>
    <col min="14852" max="14852" width="17.5703125" style="115" customWidth="1"/>
    <col min="14853" max="14853" width="14.7109375" style="115" customWidth="1"/>
    <col min="14854" max="15103" width="8.140625" style="115" customWidth="1"/>
    <col min="15104" max="15104" width="8.7109375" style="115" customWidth="1"/>
    <col min="15105" max="15105" width="31.5703125" style="115" customWidth="1"/>
    <col min="15106" max="15106" width="13.85546875" style="115" customWidth="1"/>
    <col min="15107" max="15107" width="19.140625" style="115" customWidth="1"/>
    <col min="15108" max="15108" width="17.5703125" style="115" customWidth="1"/>
    <col min="15109" max="15109" width="14.7109375" style="115" customWidth="1"/>
    <col min="15110" max="15359" width="8.140625" style="115" customWidth="1"/>
    <col min="15360" max="15360" width="8.7109375" style="115" customWidth="1"/>
    <col min="15361" max="15361" width="31.5703125" style="115" customWidth="1"/>
    <col min="15362" max="15362" width="13.85546875" style="115" customWidth="1"/>
    <col min="15363" max="15363" width="19.140625" style="115" customWidth="1"/>
    <col min="15364" max="15364" width="17.5703125" style="115" customWidth="1"/>
    <col min="15365" max="15365" width="14.7109375" style="115" customWidth="1"/>
    <col min="15366" max="15615" width="8.140625" style="115" customWidth="1"/>
    <col min="15616" max="15616" width="8.7109375" style="115" customWidth="1"/>
    <col min="15617" max="15617" width="31.5703125" style="115" customWidth="1"/>
    <col min="15618" max="15618" width="13.85546875" style="115" customWidth="1"/>
    <col min="15619" max="15619" width="19.140625" style="115" customWidth="1"/>
    <col min="15620" max="15620" width="17.5703125" style="115" customWidth="1"/>
    <col min="15621" max="15621" width="14.7109375" style="115" customWidth="1"/>
    <col min="15622" max="15871" width="8.140625" style="115" customWidth="1"/>
    <col min="15872" max="15872" width="8.7109375" style="115" customWidth="1"/>
    <col min="15873" max="15873" width="31.5703125" style="115" customWidth="1"/>
    <col min="15874" max="15874" width="13.85546875" style="115" customWidth="1"/>
    <col min="15875" max="15875" width="19.140625" style="115" customWidth="1"/>
    <col min="15876" max="15876" width="17.5703125" style="115" customWidth="1"/>
    <col min="15877" max="15877" width="14.7109375" style="115" customWidth="1"/>
    <col min="15878" max="16127" width="8.140625" style="115" customWidth="1"/>
    <col min="16128" max="16128" width="8.7109375" style="115" customWidth="1"/>
    <col min="16129" max="16129" width="31.5703125" style="115" customWidth="1"/>
    <col min="16130" max="16130" width="13.85546875" style="115" customWidth="1"/>
    <col min="16131" max="16131" width="19.140625" style="115" customWidth="1"/>
    <col min="16132" max="16132" width="17.5703125" style="115" customWidth="1"/>
    <col min="16133" max="16133" width="14.7109375" style="115" customWidth="1"/>
    <col min="16134" max="16384" width="8.140625" style="115" customWidth="1"/>
  </cols>
  <sheetData>
    <row r="1" spans="1:5" s="114" customFormat="1" ht="23.25" customHeight="1" x14ac:dyDescent="0.25">
      <c r="A1" s="208"/>
      <c r="B1" s="208"/>
      <c r="C1" s="208"/>
      <c r="D1" s="208"/>
      <c r="E1" s="208"/>
    </row>
    <row r="2" spans="1:5" s="114" customFormat="1" x14ac:dyDescent="0.25">
      <c r="A2" s="208" t="s">
        <v>214</v>
      </c>
      <c r="B2" s="208"/>
      <c r="C2" s="208"/>
      <c r="D2" s="208"/>
      <c r="E2" s="208"/>
    </row>
    <row r="3" spans="1:5" s="114" customFormat="1" ht="15.75" customHeight="1" x14ac:dyDescent="0.25">
      <c r="A3" s="209" t="s">
        <v>266</v>
      </c>
      <c r="B3" s="209"/>
      <c r="C3" s="209"/>
      <c r="D3" s="209"/>
      <c r="E3" s="209"/>
    </row>
    <row r="4" spans="1:5" s="114" customFormat="1" x14ac:dyDescent="0.25">
      <c r="A4" s="209" t="s">
        <v>215</v>
      </c>
      <c r="B4" s="209"/>
      <c r="C4" s="209"/>
      <c r="D4" s="209"/>
      <c r="E4" s="209"/>
    </row>
    <row r="5" spans="1:5" s="114" customFormat="1" x14ac:dyDescent="0.25">
      <c r="A5" s="209" t="s">
        <v>216</v>
      </c>
      <c r="B5" s="209"/>
      <c r="C5" s="209"/>
      <c r="D5" s="209"/>
      <c r="E5" s="209"/>
    </row>
    <row r="6" spans="1:5" s="114" customFormat="1" ht="26.25" customHeight="1" x14ac:dyDescent="0.25">
      <c r="A6" s="208" t="s">
        <v>217</v>
      </c>
      <c r="B6" s="208"/>
      <c r="C6" s="208"/>
      <c r="D6" s="208"/>
      <c r="E6" s="116" t="s">
        <v>218</v>
      </c>
    </row>
    <row r="7" spans="1:5" s="114" customFormat="1" x14ac:dyDescent="0.25">
      <c r="A7" s="208"/>
      <c r="B7" s="208"/>
      <c r="C7" s="208"/>
      <c r="D7" s="208"/>
      <c r="E7" s="208"/>
    </row>
    <row r="8" spans="1:5" s="114" customFormat="1" ht="28.5" customHeight="1" x14ac:dyDescent="0.25">
      <c r="A8" s="210" t="s">
        <v>219</v>
      </c>
      <c r="B8" s="210"/>
      <c r="C8" s="210"/>
      <c r="D8" s="210"/>
      <c r="E8" s="210"/>
    </row>
    <row r="9" spans="1:5" s="114" customFormat="1" ht="29.25" customHeight="1" x14ac:dyDescent="0.25">
      <c r="A9" s="210" t="s">
        <v>220</v>
      </c>
      <c r="B9" s="210"/>
      <c r="C9" s="210"/>
      <c r="D9" s="210"/>
      <c r="E9" s="210"/>
    </row>
    <row r="10" spans="1:5" s="114" customFormat="1" ht="30" customHeight="1" x14ac:dyDescent="0.25">
      <c r="A10" s="210" t="s">
        <v>221</v>
      </c>
      <c r="B10" s="210"/>
      <c r="C10" s="210"/>
      <c r="D10" s="210"/>
      <c r="E10" s="210"/>
    </row>
    <row r="11" spans="1:5" s="114" customFormat="1" ht="30" customHeight="1" x14ac:dyDescent="0.25">
      <c r="A11" s="210" t="s">
        <v>222</v>
      </c>
      <c r="B11" s="210"/>
      <c r="C11" s="210"/>
      <c r="D11" s="210"/>
      <c r="E11" s="210"/>
    </row>
    <row r="12" spans="1:5" s="114" customFormat="1" ht="29.25" customHeight="1" x14ac:dyDescent="0.25">
      <c r="A12" s="210" t="s">
        <v>223</v>
      </c>
      <c r="B12" s="210"/>
      <c r="C12" s="210"/>
      <c r="D12" s="210"/>
      <c r="E12" s="210"/>
    </row>
    <row r="13" spans="1:5" s="114" customFormat="1" ht="28.5" customHeight="1" x14ac:dyDescent="0.25">
      <c r="A13" s="210" t="s">
        <v>224</v>
      </c>
      <c r="B13" s="210"/>
      <c r="C13" s="210"/>
      <c r="D13" s="210"/>
      <c r="E13" s="210"/>
    </row>
    <row r="14" spans="1:5" s="114" customFormat="1" ht="15.75" customHeight="1" x14ac:dyDescent="0.25">
      <c r="A14" s="208"/>
      <c r="B14" s="208"/>
      <c r="C14" s="208"/>
      <c r="D14" s="208"/>
      <c r="E14" s="208"/>
    </row>
    <row r="15" spans="1:5" s="114" customFormat="1" ht="150" x14ac:dyDescent="0.25">
      <c r="A15" s="118" t="s">
        <v>2</v>
      </c>
      <c r="B15" s="117" t="s">
        <v>226</v>
      </c>
      <c r="C15" s="119" t="s">
        <v>0</v>
      </c>
      <c r="D15" s="119" t="s">
        <v>225</v>
      </c>
      <c r="E15" s="119" t="s">
        <v>1</v>
      </c>
    </row>
    <row r="16" spans="1:5" s="127" customFormat="1" ht="14.25" x14ac:dyDescent="0.25">
      <c r="A16" s="124" t="s">
        <v>8</v>
      </c>
      <c r="B16" s="125"/>
      <c r="C16" s="126"/>
      <c r="D16" s="126"/>
      <c r="E16" s="126"/>
    </row>
    <row r="17" spans="1:5" s="114" customFormat="1" x14ac:dyDescent="0.25">
      <c r="A17" s="118" t="s">
        <v>57</v>
      </c>
      <c r="B17" s="38" t="s">
        <v>23</v>
      </c>
      <c r="C17" s="119" t="s">
        <v>11</v>
      </c>
      <c r="D17" s="120">
        <v>0.13</v>
      </c>
      <c r="E17" s="120">
        <v>2047.19</v>
      </c>
    </row>
    <row r="18" spans="1:5" s="127" customFormat="1" ht="28.5" x14ac:dyDescent="0.25">
      <c r="A18" s="124" t="s">
        <v>227</v>
      </c>
      <c r="B18" s="125"/>
      <c r="C18" s="126"/>
      <c r="D18" s="126"/>
      <c r="E18" s="126"/>
    </row>
    <row r="19" spans="1:5" s="114" customFormat="1" x14ac:dyDescent="0.25">
      <c r="A19" s="118" t="s">
        <v>228</v>
      </c>
      <c r="B19" s="122" t="s">
        <v>207</v>
      </c>
      <c r="C19" s="119" t="s">
        <v>12</v>
      </c>
      <c r="D19" s="120">
        <f>E19</f>
        <v>62243.76</v>
      </c>
      <c r="E19" s="120">
        <v>62243.76</v>
      </c>
    </row>
    <row r="20" spans="1:5" s="114" customFormat="1" x14ac:dyDescent="0.25">
      <c r="A20" s="118" t="s">
        <v>229</v>
      </c>
      <c r="B20" s="122" t="s">
        <v>207</v>
      </c>
      <c r="C20" s="119" t="s">
        <v>12</v>
      </c>
      <c r="D20" s="120">
        <f t="shared" ref="D20:D24" si="0">E20</f>
        <v>787.5</v>
      </c>
      <c r="E20" s="120">
        <v>787.5</v>
      </c>
    </row>
    <row r="21" spans="1:5" s="114" customFormat="1" ht="30" x14ac:dyDescent="0.25">
      <c r="A21" s="118" t="s">
        <v>230</v>
      </c>
      <c r="B21" s="122" t="s">
        <v>24</v>
      </c>
      <c r="C21" s="119" t="s">
        <v>11</v>
      </c>
      <c r="D21" s="120">
        <f t="shared" si="0"/>
        <v>72.62</v>
      </c>
      <c r="E21" s="120">
        <v>72.62</v>
      </c>
    </row>
    <row r="22" spans="1:5" s="127" customFormat="1" x14ac:dyDescent="0.25">
      <c r="A22" s="124" t="s">
        <v>158</v>
      </c>
      <c r="B22" s="125"/>
      <c r="C22" s="126"/>
      <c r="D22" s="120"/>
      <c r="E22" s="126"/>
    </row>
    <row r="23" spans="1:5" s="114" customFormat="1" x14ac:dyDescent="0.25">
      <c r="A23" s="118" t="s">
        <v>231</v>
      </c>
      <c r="B23" s="122" t="s">
        <v>206</v>
      </c>
      <c r="C23" s="119" t="s">
        <v>11</v>
      </c>
      <c r="D23" s="120">
        <f t="shared" si="0"/>
        <v>8100</v>
      </c>
      <c r="E23" s="120">
        <v>8100</v>
      </c>
    </row>
    <row r="24" spans="1:5" s="114" customFormat="1" x14ac:dyDescent="0.25">
      <c r="A24" s="118" t="s">
        <v>159</v>
      </c>
      <c r="B24" s="122" t="s">
        <v>206</v>
      </c>
      <c r="C24" s="119" t="s">
        <v>232</v>
      </c>
      <c r="D24" s="120">
        <f t="shared" si="0"/>
        <v>1700</v>
      </c>
      <c r="E24" s="120">
        <v>1700</v>
      </c>
    </row>
    <row r="25" spans="1:5" s="127" customFormat="1" ht="28.5" x14ac:dyDescent="0.25">
      <c r="A25" s="124" t="s">
        <v>233</v>
      </c>
      <c r="B25" s="125"/>
      <c r="C25" s="126"/>
      <c r="D25" s="126"/>
      <c r="E25" s="126"/>
    </row>
    <row r="26" spans="1:5" s="114" customFormat="1" ht="30" x14ac:dyDescent="0.25">
      <c r="A26" s="118" t="s">
        <v>234</v>
      </c>
      <c r="B26" s="122">
        <v>1</v>
      </c>
      <c r="C26" s="119" t="s">
        <v>13</v>
      </c>
      <c r="D26" s="120">
        <f>E26/B26</f>
        <v>172.54</v>
      </c>
      <c r="E26" s="120">
        <v>172.54</v>
      </c>
    </row>
    <row r="27" spans="1:5" s="114" customFormat="1" ht="30" x14ac:dyDescent="0.25">
      <c r="A27" s="118" t="s">
        <v>235</v>
      </c>
      <c r="B27" s="122">
        <v>4.1000000000000002E-2</v>
      </c>
      <c r="C27" s="119" t="s">
        <v>15</v>
      </c>
      <c r="D27" s="120">
        <f t="shared" ref="D27:D69" si="1">E27/B27</f>
        <v>65170.487804878037</v>
      </c>
      <c r="E27" s="120">
        <v>2671.99</v>
      </c>
    </row>
    <row r="28" spans="1:5" s="114" customFormat="1" ht="30" x14ac:dyDescent="0.25">
      <c r="A28" s="118" t="s">
        <v>236</v>
      </c>
      <c r="B28" s="122">
        <v>4.1000000000000002E-2</v>
      </c>
      <c r="C28" s="119" t="s">
        <v>15</v>
      </c>
      <c r="D28" s="120">
        <f t="shared" si="1"/>
        <v>30810.731707317071</v>
      </c>
      <c r="E28" s="120">
        <v>1263.24</v>
      </c>
    </row>
    <row r="29" spans="1:5" s="114" customFormat="1" ht="30" x14ac:dyDescent="0.25">
      <c r="A29" s="118" t="s">
        <v>237</v>
      </c>
      <c r="B29" s="122">
        <v>1</v>
      </c>
      <c r="C29" s="119" t="s">
        <v>13</v>
      </c>
      <c r="D29" s="120">
        <f t="shared" si="1"/>
        <v>303.61</v>
      </c>
      <c r="E29" s="120">
        <v>303.61</v>
      </c>
    </row>
    <row r="30" spans="1:5" s="114" customFormat="1" ht="30" x14ac:dyDescent="0.25">
      <c r="A30" s="118" t="s">
        <v>238</v>
      </c>
      <c r="B30" s="122">
        <v>1</v>
      </c>
      <c r="C30" s="119" t="s">
        <v>239</v>
      </c>
      <c r="D30" s="120">
        <f t="shared" si="1"/>
        <v>1181.74</v>
      </c>
      <c r="E30" s="120">
        <v>1181.74</v>
      </c>
    </row>
    <row r="31" spans="1:5" s="114" customFormat="1" x14ac:dyDescent="0.25">
      <c r="A31" s="118" t="s">
        <v>161</v>
      </c>
      <c r="B31" s="122">
        <v>5</v>
      </c>
      <c r="C31" s="119" t="s">
        <v>162</v>
      </c>
      <c r="D31" s="120">
        <f t="shared" si="1"/>
        <v>90.067999999999998</v>
      </c>
      <c r="E31" s="120">
        <v>450.34</v>
      </c>
    </row>
    <row r="32" spans="1:5" s="114" customFormat="1" x14ac:dyDescent="0.25">
      <c r="A32" s="118" t="s">
        <v>61</v>
      </c>
      <c r="B32" s="122">
        <v>1</v>
      </c>
      <c r="C32" s="119" t="s">
        <v>14</v>
      </c>
      <c r="D32" s="120">
        <f t="shared" si="1"/>
        <v>907.5</v>
      </c>
      <c r="E32" s="120">
        <v>907.5</v>
      </c>
    </row>
    <row r="33" spans="1:5" s="114" customFormat="1" ht="30" x14ac:dyDescent="0.25">
      <c r="A33" s="118" t="s">
        <v>163</v>
      </c>
      <c r="B33" s="122">
        <v>2</v>
      </c>
      <c r="C33" s="119" t="s">
        <v>160</v>
      </c>
      <c r="D33" s="120">
        <f t="shared" si="1"/>
        <v>667.85500000000002</v>
      </c>
      <c r="E33" s="120">
        <v>1335.71</v>
      </c>
    </row>
    <row r="34" spans="1:5" s="114" customFormat="1" x14ac:dyDescent="0.25">
      <c r="A34" s="118" t="s">
        <v>240</v>
      </c>
      <c r="B34" s="122">
        <v>1</v>
      </c>
      <c r="C34" s="119" t="s">
        <v>13</v>
      </c>
      <c r="D34" s="120">
        <f t="shared" si="1"/>
        <v>150.94</v>
      </c>
      <c r="E34" s="120">
        <v>150.94</v>
      </c>
    </row>
    <row r="35" spans="1:5" s="114" customFormat="1" ht="30" x14ac:dyDescent="0.25">
      <c r="A35" s="118" t="s">
        <v>241</v>
      </c>
      <c r="B35" s="122">
        <v>0.1</v>
      </c>
      <c r="C35" s="119" t="s">
        <v>16</v>
      </c>
      <c r="D35" s="120">
        <f t="shared" si="1"/>
        <v>3624.3999999999996</v>
      </c>
      <c r="E35" s="120">
        <v>362.44</v>
      </c>
    </row>
    <row r="36" spans="1:5" s="114" customFormat="1" ht="30" x14ac:dyDescent="0.25">
      <c r="A36" s="118" t="s">
        <v>242</v>
      </c>
      <c r="B36" s="122">
        <v>0.1</v>
      </c>
      <c r="C36" s="119" t="s">
        <v>16</v>
      </c>
      <c r="D36" s="120">
        <f t="shared" si="1"/>
        <v>1791.3</v>
      </c>
      <c r="E36" s="120">
        <v>179.13</v>
      </c>
    </row>
    <row r="37" spans="1:5" s="114" customFormat="1" ht="30" x14ac:dyDescent="0.25">
      <c r="A37" s="118" t="s">
        <v>63</v>
      </c>
      <c r="B37" s="122">
        <v>0.03</v>
      </c>
      <c r="C37" s="119" t="s">
        <v>17</v>
      </c>
      <c r="D37" s="120">
        <f t="shared" si="1"/>
        <v>27174.000000000004</v>
      </c>
      <c r="E37" s="120">
        <v>815.22</v>
      </c>
    </row>
    <row r="38" spans="1:5" s="114" customFormat="1" ht="30" x14ac:dyDescent="0.25">
      <c r="A38" s="118" t="s">
        <v>64</v>
      </c>
      <c r="B38" s="122">
        <v>1.5089999999999999</v>
      </c>
      <c r="C38" s="119" t="s">
        <v>16</v>
      </c>
      <c r="D38" s="120">
        <f t="shared" si="1"/>
        <v>1821.8687872763419</v>
      </c>
      <c r="E38" s="120">
        <v>2749.2</v>
      </c>
    </row>
    <row r="39" spans="1:5" s="114" customFormat="1" ht="30" x14ac:dyDescent="0.25">
      <c r="A39" s="118" t="s">
        <v>66</v>
      </c>
      <c r="B39" s="122">
        <v>1</v>
      </c>
      <c r="C39" s="119" t="s">
        <v>14</v>
      </c>
      <c r="D39" s="120">
        <f t="shared" si="1"/>
        <v>549.39</v>
      </c>
      <c r="E39" s="120">
        <v>549.39</v>
      </c>
    </row>
    <row r="40" spans="1:5" s="114" customFormat="1" x14ac:dyDescent="0.25">
      <c r="A40" s="118" t="s">
        <v>67</v>
      </c>
      <c r="B40" s="122">
        <v>0.04</v>
      </c>
      <c r="C40" s="119" t="s">
        <v>15</v>
      </c>
      <c r="D40" s="120">
        <f t="shared" si="1"/>
        <v>15535.749999999998</v>
      </c>
      <c r="E40" s="120">
        <v>621.42999999999995</v>
      </c>
    </row>
    <row r="41" spans="1:5" s="114" customFormat="1" ht="30" x14ac:dyDescent="0.25">
      <c r="A41" s="118" t="s">
        <v>68</v>
      </c>
      <c r="B41" s="122">
        <v>4</v>
      </c>
      <c r="C41" s="119" t="s">
        <v>20</v>
      </c>
      <c r="D41" s="120">
        <f t="shared" si="1"/>
        <v>225.345</v>
      </c>
      <c r="E41" s="120">
        <v>901.38</v>
      </c>
    </row>
    <row r="42" spans="1:5" s="114" customFormat="1" x14ac:dyDescent="0.25">
      <c r="A42" s="118" t="s">
        <v>166</v>
      </c>
      <c r="B42" s="122">
        <v>5</v>
      </c>
      <c r="C42" s="119" t="s">
        <v>162</v>
      </c>
      <c r="D42" s="120">
        <f t="shared" si="1"/>
        <v>72.099999999999994</v>
      </c>
      <c r="E42" s="120">
        <v>360.5</v>
      </c>
    </row>
    <row r="43" spans="1:5" s="114" customFormat="1" x14ac:dyDescent="0.25">
      <c r="A43" s="118" t="s">
        <v>69</v>
      </c>
      <c r="B43" s="122">
        <v>1</v>
      </c>
      <c r="C43" s="119" t="s">
        <v>13</v>
      </c>
      <c r="D43" s="120">
        <f t="shared" si="1"/>
        <v>3894.78</v>
      </c>
      <c r="E43" s="120">
        <v>3894.78</v>
      </c>
    </row>
    <row r="44" spans="1:5" s="114" customFormat="1" x14ac:dyDescent="0.25">
      <c r="A44" s="118" t="s">
        <v>84</v>
      </c>
      <c r="B44" s="122">
        <v>1</v>
      </c>
      <c r="C44" s="119" t="s">
        <v>14</v>
      </c>
      <c r="D44" s="120">
        <f t="shared" si="1"/>
        <v>6066.4</v>
      </c>
      <c r="E44" s="120">
        <v>6066.4</v>
      </c>
    </row>
    <row r="45" spans="1:5" s="114" customFormat="1" ht="30" x14ac:dyDescent="0.25">
      <c r="A45" s="118" t="s">
        <v>173</v>
      </c>
      <c r="B45" s="122">
        <v>1</v>
      </c>
      <c r="C45" s="119" t="s">
        <v>21</v>
      </c>
      <c r="D45" s="120">
        <f t="shared" si="1"/>
        <v>1174.1099999999999</v>
      </c>
      <c r="E45" s="120">
        <v>1174.1099999999999</v>
      </c>
    </row>
    <row r="46" spans="1:5" s="114" customFormat="1" ht="30" x14ac:dyDescent="0.25">
      <c r="A46" s="118" t="s">
        <v>243</v>
      </c>
      <c r="B46" s="122">
        <v>1</v>
      </c>
      <c r="C46" s="119" t="s">
        <v>21</v>
      </c>
      <c r="D46" s="120">
        <f t="shared" si="1"/>
        <v>604.44000000000005</v>
      </c>
      <c r="E46" s="120">
        <v>604.44000000000005</v>
      </c>
    </row>
    <row r="47" spans="1:5" s="114" customFormat="1" x14ac:dyDescent="0.25">
      <c r="A47" s="118" t="s">
        <v>71</v>
      </c>
      <c r="B47" s="122">
        <v>34</v>
      </c>
      <c r="C47" s="119" t="s">
        <v>21</v>
      </c>
      <c r="D47" s="120">
        <f t="shared" si="1"/>
        <v>271.42147058823531</v>
      </c>
      <c r="E47" s="120">
        <v>9228.33</v>
      </c>
    </row>
    <row r="48" spans="1:5" s="114" customFormat="1" ht="30" x14ac:dyDescent="0.25">
      <c r="A48" s="118" t="s">
        <v>91</v>
      </c>
      <c r="B48" s="122">
        <v>1</v>
      </c>
      <c r="C48" s="119" t="s">
        <v>92</v>
      </c>
      <c r="D48" s="120">
        <f t="shared" si="1"/>
        <v>76.010000000000005</v>
      </c>
      <c r="E48" s="120">
        <v>76.010000000000005</v>
      </c>
    </row>
    <row r="49" spans="1:5" s="127" customFormat="1" ht="28.5" x14ac:dyDescent="0.25">
      <c r="A49" s="124" t="s">
        <v>244</v>
      </c>
      <c r="B49" s="125"/>
      <c r="C49" s="126"/>
      <c r="D49" s="120"/>
      <c r="E49" s="126"/>
    </row>
    <row r="50" spans="1:5" s="114" customFormat="1" ht="30" x14ac:dyDescent="0.25">
      <c r="A50" s="118" t="s">
        <v>245</v>
      </c>
      <c r="B50" s="122">
        <v>0.01</v>
      </c>
      <c r="C50" s="119" t="s">
        <v>18</v>
      </c>
      <c r="D50" s="120">
        <f t="shared" si="1"/>
        <v>37844</v>
      </c>
      <c r="E50" s="120">
        <v>378.44</v>
      </c>
    </row>
    <row r="51" spans="1:5" s="114" customFormat="1" ht="30" x14ac:dyDescent="0.25">
      <c r="A51" s="118" t="s">
        <v>246</v>
      </c>
      <c r="B51" s="122">
        <v>0.04</v>
      </c>
      <c r="C51" s="119" t="s">
        <v>247</v>
      </c>
      <c r="D51" s="120">
        <f t="shared" si="1"/>
        <v>23555.5</v>
      </c>
      <c r="E51" s="120">
        <v>942.22</v>
      </c>
    </row>
    <row r="52" spans="1:5" s="114" customFormat="1" ht="45" x14ac:dyDescent="0.25">
      <c r="A52" s="118" t="s">
        <v>248</v>
      </c>
      <c r="B52" s="122">
        <v>0.28000000000000003</v>
      </c>
      <c r="C52" s="119" t="s">
        <v>19</v>
      </c>
      <c r="D52" s="120">
        <f t="shared" si="1"/>
        <v>9996.7857142857138</v>
      </c>
      <c r="E52" s="120">
        <v>2799.1</v>
      </c>
    </row>
    <row r="53" spans="1:5" s="114" customFormat="1" x14ac:dyDescent="0.25">
      <c r="A53" s="118" t="s">
        <v>101</v>
      </c>
      <c r="B53" s="122">
        <v>0.24</v>
      </c>
      <c r="C53" s="119" t="s">
        <v>18</v>
      </c>
      <c r="D53" s="120">
        <f t="shared" si="1"/>
        <v>5601.458333333333</v>
      </c>
      <c r="E53" s="120">
        <v>1344.35</v>
      </c>
    </row>
    <row r="54" spans="1:5" s="114" customFormat="1" x14ac:dyDescent="0.25">
      <c r="A54" s="118" t="s">
        <v>249</v>
      </c>
      <c r="B54" s="122">
        <v>5</v>
      </c>
      <c r="C54" s="119" t="s">
        <v>12</v>
      </c>
      <c r="D54" s="120">
        <f t="shared" si="1"/>
        <v>470.48199999999997</v>
      </c>
      <c r="E54" s="120">
        <v>2352.41</v>
      </c>
    </row>
    <row r="55" spans="1:5" s="114" customFormat="1" x14ac:dyDescent="0.25">
      <c r="A55" s="118" t="s">
        <v>250</v>
      </c>
      <c r="B55" s="122">
        <v>0.01</v>
      </c>
      <c r="C55" s="119" t="s">
        <v>19</v>
      </c>
      <c r="D55" s="120">
        <f t="shared" si="1"/>
        <v>19623</v>
      </c>
      <c r="E55" s="120">
        <v>196.23</v>
      </c>
    </row>
    <row r="56" spans="1:5" s="114" customFormat="1" ht="30" x14ac:dyDescent="0.25">
      <c r="A56" s="118" t="s">
        <v>251</v>
      </c>
      <c r="B56" s="122">
        <v>3.3000000000000002E-2</v>
      </c>
      <c r="C56" s="119" t="s">
        <v>15</v>
      </c>
      <c r="D56" s="120">
        <f t="shared" si="1"/>
        <v>49797.272727272721</v>
      </c>
      <c r="E56" s="120">
        <v>1643.31</v>
      </c>
    </row>
    <row r="57" spans="1:5" s="114" customFormat="1" x14ac:dyDescent="0.25">
      <c r="A57" s="118" t="s">
        <v>252</v>
      </c>
      <c r="B57" s="122">
        <v>0.03</v>
      </c>
      <c r="C57" s="119" t="s">
        <v>18</v>
      </c>
      <c r="D57" s="120">
        <f t="shared" si="1"/>
        <v>58270.666666666664</v>
      </c>
      <c r="E57" s="120">
        <v>1748.12</v>
      </c>
    </row>
    <row r="58" spans="1:5" s="114" customFormat="1" ht="30" x14ac:dyDescent="0.25">
      <c r="A58" s="118" t="s">
        <v>253</v>
      </c>
      <c r="B58" s="122">
        <v>0.01</v>
      </c>
      <c r="C58" s="119" t="s">
        <v>254</v>
      </c>
      <c r="D58" s="120">
        <f t="shared" si="1"/>
        <v>103475</v>
      </c>
      <c r="E58" s="120">
        <v>1034.75</v>
      </c>
    </row>
    <row r="59" spans="1:5" s="114" customFormat="1" x14ac:dyDescent="0.25">
      <c r="A59" s="118" t="s">
        <v>255</v>
      </c>
      <c r="B59" s="122">
        <v>1</v>
      </c>
      <c r="C59" s="119" t="s">
        <v>13</v>
      </c>
      <c r="D59" s="120">
        <f t="shared" si="1"/>
        <v>9595.7000000000007</v>
      </c>
      <c r="E59" s="120">
        <v>9595.7000000000007</v>
      </c>
    </row>
    <row r="60" spans="1:5" s="114" customFormat="1" ht="30" x14ac:dyDescent="0.25">
      <c r="A60" s="118" t="s">
        <v>72</v>
      </c>
      <c r="B60" s="122">
        <v>0.75900000000000001</v>
      </c>
      <c r="C60" s="119" t="s">
        <v>16</v>
      </c>
      <c r="D60" s="120">
        <f t="shared" si="1"/>
        <v>1814.2951251646903</v>
      </c>
      <c r="E60" s="120">
        <v>1377.05</v>
      </c>
    </row>
    <row r="61" spans="1:5" s="114" customFormat="1" ht="30" x14ac:dyDescent="0.25">
      <c r="A61" s="118" t="s">
        <v>176</v>
      </c>
      <c r="B61" s="122">
        <v>0.75900000000000001</v>
      </c>
      <c r="C61" s="119" t="s">
        <v>16</v>
      </c>
      <c r="D61" s="120">
        <f t="shared" si="1"/>
        <v>1834.2687747035573</v>
      </c>
      <c r="E61" s="120">
        <v>1392.21</v>
      </c>
    </row>
    <row r="62" spans="1:5" s="114" customFormat="1" x14ac:dyDescent="0.25">
      <c r="A62" s="118" t="s">
        <v>256</v>
      </c>
      <c r="B62" s="122">
        <v>0.2</v>
      </c>
      <c r="C62" s="119" t="s">
        <v>86</v>
      </c>
      <c r="D62" s="120">
        <f t="shared" si="1"/>
        <v>2994.2</v>
      </c>
      <c r="E62" s="120">
        <v>598.84</v>
      </c>
    </row>
    <row r="63" spans="1:5" s="114" customFormat="1" ht="30" x14ac:dyDescent="0.25">
      <c r="A63" s="118" t="s">
        <v>257</v>
      </c>
      <c r="B63" s="122">
        <v>44</v>
      </c>
      <c r="C63" s="119" t="s">
        <v>93</v>
      </c>
      <c r="D63" s="120">
        <f t="shared" si="1"/>
        <v>50.87681818181818</v>
      </c>
      <c r="E63" s="120">
        <v>2238.58</v>
      </c>
    </row>
    <row r="64" spans="1:5" s="114" customFormat="1" ht="30" x14ac:dyDescent="0.25">
      <c r="A64" s="118" t="s">
        <v>181</v>
      </c>
      <c r="B64" s="122">
        <v>62</v>
      </c>
      <c r="C64" s="119" t="s">
        <v>93</v>
      </c>
      <c r="D64" s="120">
        <f t="shared" si="1"/>
        <v>99.311451612903227</v>
      </c>
      <c r="E64" s="120">
        <v>6157.31</v>
      </c>
    </row>
    <row r="65" spans="1:7" s="114" customFormat="1" ht="30" x14ac:dyDescent="0.25">
      <c r="A65" s="118" t="s">
        <v>183</v>
      </c>
      <c r="B65" s="122" t="s">
        <v>267</v>
      </c>
      <c r="C65" s="119" t="s">
        <v>16</v>
      </c>
      <c r="D65" s="120">
        <f>E65</f>
        <v>5143.71</v>
      </c>
      <c r="E65" s="120">
        <v>5143.71</v>
      </c>
    </row>
    <row r="66" spans="1:7" s="114" customFormat="1" x14ac:dyDescent="0.25">
      <c r="A66" s="118" t="s">
        <v>258</v>
      </c>
      <c r="B66" s="122">
        <v>3</v>
      </c>
      <c r="C66" s="119" t="s">
        <v>259</v>
      </c>
      <c r="D66" s="120">
        <f t="shared" si="1"/>
        <v>239.56333333333336</v>
      </c>
      <c r="E66" s="120">
        <v>718.69</v>
      </c>
    </row>
    <row r="67" spans="1:7" s="114" customFormat="1" ht="30" x14ac:dyDescent="0.25">
      <c r="A67" s="118" t="s">
        <v>260</v>
      </c>
      <c r="B67" s="122">
        <v>0.01</v>
      </c>
      <c r="C67" s="119" t="s">
        <v>168</v>
      </c>
      <c r="D67" s="120">
        <f t="shared" si="1"/>
        <v>34078</v>
      </c>
      <c r="E67" s="120">
        <v>340.78</v>
      </c>
    </row>
    <row r="68" spans="1:7" s="114" customFormat="1" ht="30" x14ac:dyDescent="0.25">
      <c r="A68" s="118" t="s">
        <v>94</v>
      </c>
      <c r="B68" s="122">
        <v>1E-3</v>
      </c>
      <c r="C68" s="119" t="s">
        <v>19</v>
      </c>
      <c r="D68" s="120">
        <f t="shared" si="1"/>
        <v>192960</v>
      </c>
      <c r="E68" s="120">
        <v>192.96</v>
      </c>
    </row>
    <row r="69" spans="1:7" s="114" customFormat="1" ht="30" x14ac:dyDescent="0.25">
      <c r="A69" s="118" t="s">
        <v>261</v>
      </c>
      <c r="B69" s="122">
        <v>0.01</v>
      </c>
      <c r="C69" s="119" t="s">
        <v>18</v>
      </c>
      <c r="D69" s="120">
        <f t="shared" si="1"/>
        <v>30305</v>
      </c>
      <c r="E69" s="120">
        <v>303.05</v>
      </c>
    </row>
    <row r="70" spans="1:7" s="127" customFormat="1" ht="28.5" x14ac:dyDescent="0.25">
      <c r="A70" s="124" t="s">
        <v>40</v>
      </c>
      <c r="B70" s="125"/>
      <c r="C70" s="126"/>
      <c r="D70" s="126"/>
      <c r="E70" s="126"/>
    </row>
    <row r="71" spans="1:7" s="114" customFormat="1" ht="30" x14ac:dyDescent="0.25">
      <c r="A71" s="118" t="s">
        <v>60</v>
      </c>
      <c r="B71" s="122" t="s">
        <v>206</v>
      </c>
      <c r="C71" s="119" t="s">
        <v>11</v>
      </c>
      <c r="D71" s="120">
        <f>E71</f>
        <v>3917.31</v>
      </c>
      <c r="E71" s="120">
        <v>3917.31</v>
      </c>
    </row>
    <row r="72" spans="1:7" s="127" customFormat="1" ht="14.25" x14ac:dyDescent="0.25">
      <c r="A72" s="124" t="s">
        <v>98</v>
      </c>
      <c r="B72" s="125"/>
      <c r="C72" s="126"/>
      <c r="D72" s="126"/>
      <c r="E72" s="126"/>
    </row>
    <row r="73" spans="1:7" s="114" customFormat="1" x14ac:dyDescent="0.25">
      <c r="A73" s="118" t="s">
        <v>100</v>
      </c>
      <c r="B73" s="122" t="s">
        <v>206</v>
      </c>
      <c r="C73" s="119" t="s">
        <v>11</v>
      </c>
      <c r="D73" s="120">
        <f>E73</f>
        <v>21600</v>
      </c>
      <c r="E73" s="120">
        <v>21600</v>
      </c>
    </row>
    <row r="74" spans="1:7" s="127" customFormat="1" ht="28.5" x14ac:dyDescent="0.25">
      <c r="A74" s="124" t="s">
        <v>43</v>
      </c>
      <c r="B74" s="125"/>
      <c r="C74" s="126"/>
      <c r="D74" s="126"/>
      <c r="E74" s="126"/>
    </row>
    <row r="75" spans="1:7" s="114" customFormat="1" x14ac:dyDescent="0.25">
      <c r="A75" s="118" t="s">
        <v>74</v>
      </c>
      <c r="B75" s="122" t="s">
        <v>24</v>
      </c>
      <c r="C75" s="119" t="s">
        <v>11</v>
      </c>
      <c r="D75" s="120">
        <f>E75</f>
        <v>405.07</v>
      </c>
      <c r="E75" s="120">
        <v>405.07</v>
      </c>
    </row>
    <row r="76" spans="1:7" s="1" customFormat="1" ht="14.25" x14ac:dyDescent="0.2">
      <c r="A76" s="77" t="s">
        <v>10</v>
      </c>
      <c r="B76" s="39"/>
      <c r="C76" s="39"/>
      <c r="D76" s="95"/>
      <c r="E76" s="36"/>
      <c r="G76" s="17"/>
    </row>
    <row r="77" spans="1:7" s="1" customFormat="1" x14ac:dyDescent="0.2">
      <c r="A77" s="78" t="s">
        <v>79</v>
      </c>
      <c r="B77" s="38" t="s">
        <v>23</v>
      </c>
      <c r="C77" s="38" t="s">
        <v>11</v>
      </c>
      <c r="D77" s="96">
        <f>E77</f>
        <v>17739.162999999997</v>
      </c>
      <c r="E77" s="26">
        <f>SUM(E17:E75)*10%</f>
        <v>17739.162999999997</v>
      </c>
      <c r="G77" s="17"/>
    </row>
    <row r="78" spans="1:7" s="127" customFormat="1" ht="14.25" x14ac:dyDescent="0.25">
      <c r="A78" s="128" t="s">
        <v>26</v>
      </c>
      <c r="B78" s="129"/>
      <c r="C78" s="130"/>
      <c r="D78" s="131"/>
      <c r="E78" s="131">
        <f>SUM(E17:E77)</f>
        <v>195130.79299999998</v>
      </c>
    </row>
    <row r="79" spans="1:7" s="114" customFormat="1" x14ac:dyDescent="0.25">
      <c r="A79" s="208"/>
      <c r="B79" s="208"/>
      <c r="C79" s="208"/>
      <c r="D79" s="208"/>
      <c r="E79" s="208"/>
    </row>
    <row r="80" spans="1:7" s="114" customFormat="1" x14ac:dyDescent="0.25">
      <c r="A80" s="208"/>
      <c r="B80" s="208"/>
      <c r="C80" s="208"/>
      <c r="D80" s="208"/>
      <c r="E80" s="208"/>
    </row>
    <row r="81" spans="1:5" s="114" customFormat="1" ht="39.75" customHeight="1" x14ac:dyDescent="0.25">
      <c r="A81" s="210" t="s">
        <v>270</v>
      </c>
      <c r="B81" s="210"/>
      <c r="C81" s="210"/>
      <c r="D81" s="210"/>
      <c r="E81" s="210"/>
    </row>
    <row r="82" spans="1:5" s="114" customFormat="1" ht="27.75" customHeight="1" x14ac:dyDescent="0.25">
      <c r="A82" s="210" t="s">
        <v>262</v>
      </c>
      <c r="B82" s="210"/>
      <c r="C82" s="210"/>
      <c r="D82" s="210"/>
      <c r="E82" s="210"/>
    </row>
    <row r="83" spans="1:5" s="114" customFormat="1" ht="24" customHeight="1" x14ac:dyDescent="0.25">
      <c r="A83" s="210" t="s">
        <v>263</v>
      </c>
      <c r="B83" s="210"/>
      <c r="C83" s="210"/>
      <c r="D83" s="210"/>
      <c r="E83" s="210"/>
    </row>
    <row r="84" spans="1:5" s="114" customFormat="1" ht="30.75" customHeight="1" x14ac:dyDescent="0.25">
      <c r="A84" s="210" t="s">
        <v>264</v>
      </c>
      <c r="B84" s="210"/>
      <c r="C84" s="210"/>
      <c r="D84" s="210"/>
      <c r="E84" s="210"/>
    </row>
    <row r="85" spans="1:5" s="114" customFormat="1" x14ac:dyDescent="0.25">
      <c r="A85" s="208"/>
      <c r="B85" s="208"/>
      <c r="C85" s="208"/>
      <c r="D85" s="208"/>
      <c r="E85" s="208"/>
    </row>
    <row r="86" spans="1:5" s="114" customFormat="1" ht="24.75" customHeight="1" x14ac:dyDescent="0.25">
      <c r="B86" s="211"/>
      <c r="C86" s="211"/>
      <c r="D86" s="211"/>
      <c r="E86" s="211"/>
    </row>
    <row r="87" spans="1:5" s="114" customFormat="1" ht="18.75" customHeight="1" x14ac:dyDescent="0.25">
      <c r="A87" s="208" t="s">
        <v>265</v>
      </c>
      <c r="B87" s="208"/>
      <c r="C87" s="208"/>
      <c r="D87" s="208"/>
      <c r="E87" s="208"/>
    </row>
    <row r="88" spans="1:5" s="114" customFormat="1" ht="15.75" customHeight="1" x14ac:dyDescent="0.25">
      <c r="A88" s="208" t="s">
        <v>272</v>
      </c>
      <c r="B88" s="208"/>
      <c r="C88" s="208"/>
      <c r="D88" s="208"/>
      <c r="E88" s="208"/>
    </row>
    <row r="89" spans="1:5" s="114" customFormat="1" ht="10.5" customHeight="1" x14ac:dyDescent="0.25">
      <c r="B89" s="209"/>
      <c r="C89" s="209"/>
      <c r="D89" s="209" t="s">
        <v>28</v>
      </c>
      <c r="E89" s="209"/>
    </row>
    <row r="90" spans="1:5" s="114" customFormat="1" x14ac:dyDescent="0.25">
      <c r="A90" s="208"/>
      <c r="B90" s="208"/>
      <c r="C90" s="208"/>
      <c r="D90" s="208"/>
      <c r="E90" s="208"/>
    </row>
    <row r="91" spans="1:5" s="114" customFormat="1" x14ac:dyDescent="0.25">
      <c r="A91" s="208" t="s">
        <v>271</v>
      </c>
      <c r="B91" s="208"/>
      <c r="C91" s="208"/>
      <c r="D91" s="208"/>
      <c r="E91" s="208"/>
    </row>
    <row r="92" spans="1:5" s="114" customFormat="1" ht="10.5" customHeight="1" x14ac:dyDescent="0.25">
      <c r="B92" s="209"/>
      <c r="C92" s="209"/>
      <c r="D92" s="209" t="s">
        <v>28</v>
      </c>
      <c r="E92" s="209"/>
    </row>
    <row r="93" spans="1:5" s="114" customFormat="1" ht="11.25" customHeight="1" x14ac:dyDescent="0.25">
      <c r="A93" s="208"/>
      <c r="B93" s="208"/>
      <c r="C93" s="208"/>
      <c r="D93" s="208"/>
      <c r="E93" s="208"/>
    </row>
  </sheetData>
  <mergeCells count="31">
    <mergeCell ref="A85:E85"/>
    <mergeCell ref="B86:E86"/>
    <mergeCell ref="A87:E87"/>
    <mergeCell ref="A88:E88"/>
    <mergeCell ref="B89:C89"/>
    <mergeCell ref="D89:E89"/>
    <mergeCell ref="A90:E90"/>
    <mergeCell ref="A91:E91"/>
    <mergeCell ref="B92:C92"/>
    <mergeCell ref="D92:E92"/>
    <mergeCell ref="A93:E93"/>
    <mergeCell ref="A80:E80"/>
    <mergeCell ref="A81:E81"/>
    <mergeCell ref="A82:E82"/>
    <mergeCell ref="A83:E83"/>
    <mergeCell ref="A84:E84"/>
    <mergeCell ref="A6:D6"/>
    <mergeCell ref="A7:E7"/>
    <mergeCell ref="A8:E8"/>
    <mergeCell ref="A9:E9"/>
    <mergeCell ref="A79:E79"/>
    <mergeCell ref="A10:E10"/>
    <mergeCell ref="A11:E11"/>
    <mergeCell ref="A12:E12"/>
    <mergeCell ref="A13:E13"/>
    <mergeCell ref="A14:E14"/>
    <mergeCell ref="A1:E1"/>
    <mergeCell ref="A2:E2"/>
    <mergeCell ref="A5:E5"/>
    <mergeCell ref="A4:E4"/>
    <mergeCell ref="A3:E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sqref="A1:XFD1048576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201" t="s">
        <v>273</v>
      </c>
      <c r="B1" s="201"/>
      <c r="C1" s="201"/>
      <c r="D1" s="201"/>
      <c r="E1" s="201"/>
      <c r="F1" s="201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274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202" t="s">
        <v>127</v>
      </c>
      <c r="B5" s="202"/>
      <c r="C5" s="202"/>
      <c r="D5" s="202"/>
      <c r="E5" s="202"/>
      <c r="F5" s="202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8" t="s">
        <v>128</v>
      </c>
      <c r="B6" s="108">
        <v>3</v>
      </c>
      <c r="C6" s="108" t="s">
        <v>129</v>
      </c>
      <c r="D6" s="132">
        <v>1219.7</v>
      </c>
      <c r="E6" s="108" t="s">
        <v>130</v>
      </c>
      <c r="F6" s="110">
        <v>779.6</v>
      </c>
      <c r="G6" s="51"/>
      <c r="H6" s="53"/>
      <c r="I6" s="54"/>
      <c r="J6" s="55"/>
      <c r="K6" s="134"/>
      <c r="L6" s="57"/>
      <c r="M6" s="57"/>
      <c r="N6" s="57"/>
      <c r="O6" s="57"/>
      <c r="P6" s="58"/>
      <c r="Q6" s="203"/>
      <c r="R6" s="204"/>
      <c r="S6" s="59"/>
    </row>
    <row r="7" spans="1:19" s="62" customFormat="1" ht="32.25" customHeight="1" x14ac:dyDescent="0.25">
      <c r="A7" s="108" t="s">
        <v>131</v>
      </c>
      <c r="B7" s="108">
        <v>2</v>
      </c>
      <c r="C7" s="108" t="s">
        <v>132</v>
      </c>
      <c r="D7" s="132">
        <v>92.6</v>
      </c>
      <c r="E7" s="108" t="s">
        <v>133</v>
      </c>
      <c r="F7" s="110">
        <v>503</v>
      </c>
      <c r="G7" s="51"/>
      <c r="H7" s="53"/>
      <c r="I7" s="54"/>
      <c r="J7" s="55"/>
      <c r="K7" s="134"/>
      <c r="L7" s="57"/>
      <c r="M7" s="57"/>
      <c r="N7" s="57"/>
      <c r="O7" s="57"/>
      <c r="P7" s="58"/>
      <c r="Q7" s="203"/>
      <c r="R7" s="205"/>
      <c r="S7" s="61"/>
    </row>
    <row r="8" spans="1:19" s="62" customFormat="1" ht="51" customHeight="1" x14ac:dyDescent="0.25">
      <c r="A8" s="108" t="s">
        <v>134</v>
      </c>
      <c r="B8" s="108">
        <v>17</v>
      </c>
      <c r="C8" s="108" t="s">
        <v>135</v>
      </c>
      <c r="D8" s="110">
        <v>90.1</v>
      </c>
      <c r="E8" s="108" t="s">
        <v>136</v>
      </c>
      <c r="F8" s="110">
        <v>166.8</v>
      </c>
      <c r="G8" s="51"/>
      <c r="H8" s="53"/>
      <c r="I8" s="54"/>
      <c r="J8" s="55"/>
      <c r="K8" s="134"/>
      <c r="L8" s="57"/>
      <c r="M8" s="57"/>
      <c r="N8" s="57"/>
      <c r="O8" s="57"/>
      <c r="P8" s="58"/>
      <c r="Q8" s="203"/>
      <c r="R8" s="204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34"/>
      <c r="L9" s="57"/>
      <c r="M9" s="57"/>
      <c r="N9" s="57"/>
      <c r="O9" s="57"/>
      <c r="P9" s="51"/>
      <c r="Q9" s="134"/>
      <c r="R9" s="135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33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98" t="s">
        <v>137</v>
      </c>
      <c r="B11" s="199"/>
      <c r="C11" s="199"/>
      <c r="D11" s="199"/>
      <c r="E11" s="200"/>
      <c r="F11" s="69" t="s">
        <v>138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105" customFormat="1" ht="30" customHeight="1" x14ac:dyDescent="0.25">
      <c r="A12" s="190" t="s">
        <v>139</v>
      </c>
      <c r="B12" s="191"/>
      <c r="C12" s="191"/>
      <c r="D12" s="191"/>
      <c r="E12" s="192"/>
      <c r="F12" s="103">
        <v>106101.41800000009</v>
      </c>
      <c r="G12" s="104"/>
    </row>
    <row r="13" spans="1:19" s="105" customFormat="1" ht="30" customHeight="1" x14ac:dyDescent="0.25">
      <c r="A13" s="190" t="s">
        <v>140</v>
      </c>
      <c r="B13" s="191"/>
      <c r="C13" s="191"/>
      <c r="D13" s="191"/>
      <c r="E13" s="192"/>
      <c r="F13" s="103">
        <v>48312.739999999991</v>
      </c>
    </row>
    <row r="14" spans="1:19" s="105" customFormat="1" ht="30" customHeight="1" x14ac:dyDescent="0.25">
      <c r="A14" s="190" t="s">
        <v>141</v>
      </c>
      <c r="B14" s="191"/>
      <c r="C14" s="191"/>
      <c r="D14" s="191"/>
      <c r="E14" s="192"/>
      <c r="F14" s="106">
        <f>SUM(F15:F17)</f>
        <v>220151.77</v>
      </c>
    </row>
    <row r="15" spans="1:19" s="68" customFormat="1" ht="28.5" customHeight="1" x14ac:dyDescent="0.25">
      <c r="A15" s="195" t="s">
        <v>142</v>
      </c>
      <c r="B15" s="196"/>
      <c r="C15" s="196"/>
      <c r="D15" s="196"/>
      <c r="E15" s="197"/>
      <c r="F15" s="99">
        <f>204032.4+629.29</f>
        <v>204661.69</v>
      </c>
    </row>
    <row r="16" spans="1:19" s="68" customFormat="1" ht="24" customHeight="1" x14ac:dyDescent="0.25">
      <c r="A16" s="195" t="s">
        <v>143</v>
      </c>
      <c r="B16" s="196"/>
      <c r="C16" s="196"/>
      <c r="D16" s="196"/>
      <c r="E16" s="197"/>
      <c r="F16" s="99">
        <v>15490.08</v>
      </c>
    </row>
    <row r="17" spans="1:19" s="68" customFormat="1" ht="30" hidden="1" customHeight="1" x14ac:dyDescent="0.25">
      <c r="A17" s="195" t="s">
        <v>144</v>
      </c>
      <c r="B17" s="196"/>
      <c r="C17" s="196"/>
      <c r="D17" s="196"/>
      <c r="E17" s="197"/>
      <c r="F17" s="99"/>
    </row>
    <row r="18" spans="1:19" s="105" customFormat="1" ht="30" customHeight="1" x14ac:dyDescent="0.25">
      <c r="A18" s="190" t="s">
        <v>145</v>
      </c>
      <c r="B18" s="191"/>
      <c r="C18" s="191"/>
      <c r="D18" s="191"/>
      <c r="E18" s="192"/>
      <c r="F18" s="106">
        <f>SUM(F19:F21)</f>
        <v>237898.66999999998</v>
      </c>
    </row>
    <row r="19" spans="1:19" s="68" customFormat="1" ht="30" customHeight="1" x14ac:dyDescent="0.25">
      <c r="A19" s="195" t="s">
        <v>142</v>
      </c>
      <c r="B19" s="196"/>
      <c r="C19" s="196"/>
      <c r="D19" s="196"/>
      <c r="E19" s="197"/>
      <c r="F19" s="99">
        <f>221779.3+629.29</f>
        <v>222408.59</v>
      </c>
    </row>
    <row r="20" spans="1:19" s="68" customFormat="1" ht="28.5" customHeight="1" x14ac:dyDescent="0.25">
      <c r="A20" s="195" t="s">
        <v>143</v>
      </c>
      <c r="B20" s="196"/>
      <c r="C20" s="196"/>
      <c r="D20" s="196"/>
      <c r="E20" s="197"/>
      <c r="F20" s="99">
        <v>15490.08</v>
      </c>
    </row>
    <row r="21" spans="1:19" s="71" customFormat="1" ht="30" hidden="1" customHeight="1" x14ac:dyDescent="0.2">
      <c r="A21" s="195" t="s">
        <v>144</v>
      </c>
      <c r="B21" s="196"/>
      <c r="C21" s="196"/>
      <c r="D21" s="196"/>
      <c r="E21" s="197"/>
      <c r="F21" s="99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7" customFormat="1" ht="30" customHeight="1" x14ac:dyDescent="0.25">
      <c r="A22" s="190" t="s">
        <v>146</v>
      </c>
      <c r="B22" s="191"/>
      <c r="C22" s="191"/>
      <c r="D22" s="191"/>
      <c r="E22" s="192"/>
      <c r="F22" s="106">
        <f>F12+F18</f>
        <v>344000.08800000011</v>
      </c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</row>
    <row r="23" spans="1:19" s="107" customFormat="1" ht="30" customHeight="1" x14ac:dyDescent="0.25">
      <c r="A23" s="190" t="s">
        <v>147</v>
      </c>
      <c r="B23" s="191"/>
      <c r="C23" s="191"/>
      <c r="D23" s="191"/>
      <c r="E23" s="192"/>
      <c r="F23" s="106">
        <f>Лист1!E94</f>
        <v>191243.10699999999</v>
      </c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</row>
    <row r="24" spans="1:19" s="107" customFormat="1" ht="30" customHeight="1" x14ac:dyDescent="0.25">
      <c r="A24" s="190" t="s">
        <v>275</v>
      </c>
      <c r="B24" s="191"/>
      <c r="C24" s="191"/>
      <c r="D24" s="191"/>
      <c r="E24" s="192"/>
      <c r="F24" s="106">
        <f>F22-F23</f>
        <v>152756.98100000012</v>
      </c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</row>
    <row r="25" spans="1:19" s="107" customFormat="1" ht="30" customHeight="1" x14ac:dyDescent="0.25">
      <c r="A25" s="190" t="s">
        <v>149</v>
      </c>
      <c r="B25" s="191"/>
      <c r="C25" s="191"/>
      <c r="D25" s="191"/>
      <c r="E25" s="192"/>
      <c r="F25" s="103">
        <f>F13+F14-F18</f>
        <v>30565.840000000026</v>
      </c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93" t="s">
        <v>150</v>
      </c>
      <c r="B27" s="193"/>
      <c r="C27" s="193"/>
      <c r="D27" s="193"/>
    </row>
    <row r="28" spans="1:19" s="46" customFormat="1" ht="21.75" customHeight="1" x14ac:dyDescent="0.25">
      <c r="A28" s="194" t="s">
        <v>151</v>
      </c>
      <c r="B28" s="194"/>
      <c r="C28" s="194"/>
      <c r="D28" s="194"/>
    </row>
    <row r="29" spans="1:19" s="46" customFormat="1" ht="22.5" customHeight="1" x14ac:dyDescent="0.25">
      <c r="A29" s="193" t="s">
        <v>47</v>
      </c>
      <c r="B29" s="193"/>
      <c r="C29" s="193"/>
      <c r="D29" s="193"/>
    </row>
    <row r="30" spans="1:19" s="46" customFormat="1" ht="22.5" customHeight="1" x14ac:dyDescent="0.25">
      <c r="A30" s="193" t="s">
        <v>48</v>
      </c>
      <c r="B30" s="193"/>
      <c r="C30" s="193"/>
      <c r="D30" s="4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9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7.140625" style="136" customWidth="1"/>
    <col min="2" max="2" width="13.85546875" style="136" customWidth="1"/>
    <col min="3" max="3" width="13.5703125" style="136" customWidth="1"/>
    <col min="4" max="4" width="12.7109375" style="136" customWidth="1"/>
    <col min="5" max="5" width="14.7109375" style="136" customWidth="1"/>
    <col min="6" max="255" width="8.140625" style="136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36" customFormat="1" ht="23.25" customHeight="1" x14ac:dyDescent="0.25">
      <c r="A1" s="212"/>
      <c r="B1" s="212"/>
      <c r="C1" s="212"/>
      <c r="D1" s="212"/>
      <c r="E1" s="212"/>
    </row>
    <row r="2" spans="1:5" s="136" customFormat="1" x14ac:dyDescent="0.25">
      <c r="A2" s="212" t="s">
        <v>214</v>
      </c>
      <c r="B2" s="212"/>
      <c r="C2" s="212"/>
      <c r="D2" s="212"/>
      <c r="E2" s="212"/>
    </row>
    <row r="3" spans="1:5" s="136" customFormat="1" ht="15.75" customHeight="1" x14ac:dyDescent="0.25">
      <c r="B3" s="212" t="s">
        <v>266</v>
      </c>
      <c r="C3" s="212"/>
      <c r="D3" s="212"/>
      <c r="E3" s="212"/>
    </row>
    <row r="4" spans="1:5" s="136" customFormat="1" x14ac:dyDescent="0.25">
      <c r="A4" s="214" t="s">
        <v>215</v>
      </c>
      <c r="B4" s="214"/>
      <c r="C4" s="214"/>
      <c r="D4" s="214"/>
      <c r="E4" s="214"/>
    </row>
    <row r="5" spans="1:5" s="136" customFormat="1" x14ac:dyDescent="0.25">
      <c r="A5" s="214" t="s">
        <v>216</v>
      </c>
      <c r="B5" s="214"/>
      <c r="C5" s="214"/>
      <c r="D5" s="214"/>
      <c r="E5" s="214"/>
    </row>
    <row r="6" spans="1:5" s="136" customFormat="1" ht="26.25" customHeight="1" x14ac:dyDescent="0.25">
      <c r="A6" s="212" t="s">
        <v>217</v>
      </c>
      <c r="B6" s="212"/>
      <c r="C6" s="212"/>
      <c r="D6" s="212"/>
      <c r="E6" s="136" t="s">
        <v>276</v>
      </c>
    </row>
    <row r="7" spans="1:5" s="136" customFormat="1" x14ac:dyDescent="0.25">
      <c r="A7" s="212"/>
      <c r="B7" s="212"/>
      <c r="C7" s="212"/>
      <c r="D7" s="212"/>
      <c r="E7" s="212"/>
    </row>
    <row r="8" spans="1:5" s="136" customFormat="1" ht="28.5" customHeight="1" x14ac:dyDescent="0.25">
      <c r="A8" s="213" t="s">
        <v>219</v>
      </c>
      <c r="B8" s="213"/>
      <c r="C8" s="213"/>
      <c r="D8" s="213"/>
      <c r="E8" s="213"/>
    </row>
    <row r="9" spans="1:5" s="136" customFormat="1" ht="29.25" customHeight="1" x14ac:dyDescent="0.25">
      <c r="A9" s="213" t="s">
        <v>220</v>
      </c>
      <c r="B9" s="213"/>
      <c r="C9" s="213"/>
      <c r="D9" s="213"/>
      <c r="E9" s="213"/>
    </row>
    <row r="10" spans="1:5" s="136" customFormat="1" ht="30" customHeight="1" x14ac:dyDescent="0.25">
      <c r="A10" s="213" t="s">
        <v>221</v>
      </c>
      <c r="B10" s="213"/>
      <c r="C10" s="213"/>
      <c r="D10" s="213"/>
      <c r="E10" s="213"/>
    </row>
    <row r="11" spans="1:5" s="136" customFormat="1" ht="30" customHeight="1" x14ac:dyDescent="0.25">
      <c r="A11" s="213" t="s">
        <v>222</v>
      </c>
      <c r="B11" s="213"/>
      <c r="C11" s="213"/>
      <c r="D11" s="213"/>
      <c r="E11" s="213"/>
    </row>
    <row r="12" spans="1:5" s="136" customFormat="1" ht="29.25" customHeight="1" x14ac:dyDescent="0.25">
      <c r="A12" s="213" t="s">
        <v>223</v>
      </c>
      <c r="B12" s="213"/>
      <c r="C12" s="213"/>
      <c r="D12" s="213"/>
      <c r="E12" s="213"/>
    </row>
    <row r="13" spans="1:5" s="136" customFormat="1" ht="28.5" customHeight="1" x14ac:dyDescent="0.25">
      <c r="A13" s="213" t="s">
        <v>224</v>
      </c>
      <c r="B13" s="213"/>
      <c r="C13" s="213"/>
      <c r="D13" s="213"/>
      <c r="E13" s="213"/>
    </row>
    <row r="14" spans="1:5" s="136" customFormat="1" ht="15.75" customHeight="1" x14ac:dyDescent="0.25">
      <c r="A14" s="212"/>
      <c r="B14" s="212"/>
      <c r="C14" s="212"/>
      <c r="D14" s="212"/>
      <c r="E14" s="212"/>
    </row>
    <row r="15" spans="1:5" s="136" customFormat="1" ht="135" x14ac:dyDescent="0.25">
      <c r="A15" s="137" t="s">
        <v>2</v>
      </c>
      <c r="B15" s="138" t="s">
        <v>226</v>
      </c>
      <c r="C15" s="138" t="s">
        <v>0</v>
      </c>
      <c r="D15" s="138" t="s">
        <v>225</v>
      </c>
      <c r="E15" s="138" t="s">
        <v>1</v>
      </c>
    </row>
    <row r="16" spans="1:5" s="136" customFormat="1" x14ac:dyDescent="0.25">
      <c r="A16" s="143" t="s">
        <v>8</v>
      </c>
      <c r="B16" s="139"/>
      <c r="C16" s="139"/>
      <c r="D16" s="139"/>
      <c r="E16" s="139"/>
    </row>
    <row r="17" spans="1:5" s="136" customFormat="1" x14ac:dyDescent="0.25">
      <c r="A17" s="137" t="s">
        <v>57</v>
      </c>
      <c r="B17" s="140" t="s">
        <v>23</v>
      </c>
      <c r="C17" s="140" t="s">
        <v>11</v>
      </c>
      <c r="D17" s="140">
        <v>0.13</v>
      </c>
      <c r="E17" s="140">
        <v>2047.19</v>
      </c>
    </row>
    <row r="18" spans="1:5" s="136" customFormat="1" ht="28.5" x14ac:dyDescent="0.25">
      <c r="A18" s="143" t="s">
        <v>227</v>
      </c>
      <c r="B18" s="139"/>
      <c r="C18" s="139"/>
      <c r="D18" s="139"/>
      <c r="E18" s="139"/>
    </row>
    <row r="19" spans="1:5" s="136" customFormat="1" x14ac:dyDescent="0.25">
      <c r="A19" s="137" t="s">
        <v>277</v>
      </c>
      <c r="B19" s="140" t="s">
        <v>24</v>
      </c>
      <c r="C19" s="140" t="s">
        <v>12</v>
      </c>
      <c r="D19" s="140">
        <f>E19</f>
        <v>195.01</v>
      </c>
      <c r="E19" s="140">
        <v>195.01</v>
      </c>
    </row>
    <row r="20" spans="1:5" s="136" customFormat="1" x14ac:dyDescent="0.25">
      <c r="A20" s="137" t="s">
        <v>278</v>
      </c>
      <c r="B20" s="140" t="s">
        <v>24</v>
      </c>
      <c r="C20" s="140" t="s">
        <v>12</v>
      </c>
      <c r="D20" s="140">
        <f t="shared" ref="D20:D30" si="0">E20</f>
        <v>1621.8</v>
      </c>
      <c r="E20" s="140">
        <v>1621.8</v>
      </c>
    </row>
    <row r="21" spans="1:5" s="136" customFormat="1" ht="30" x14ac:dyDescent="0.25">
      <c r="A21" s="137" t="s">
        <v>156</v>
      </c>
      <c r="B21" s="140" t="s">
        <v>24</v>
      </c>
      <c r="C21" s="140" t="s">
        <v>19</v>
      </c>
      <c r="D21" s="140">
        <f t="shared" si="0"/>
        <v>1541.73</v>
      </c>
      <c r="E21" s="140">
        <v>1541.73</v>
      </c>
    </row>
    <row r="22" spans="1:5" s="136" customFormat="1" ht="30" x14ac:dyDescent="0.25">
      <c r="A22" s="137" t="s">
        <v>279</v>
      </c>
      <c r="B22" s="140" t="s">
        <v>24</v>
      </c>
      <c r="C22" s="140" t="s">
        <v>19</v>
      </c>
      <c r="D22" s="140">
        <f t="shared" si="0"/>
        <v>1927.17</v>
      </c>
      <c r="E22" s="140">
        <v>1927.17</v>
      </c>
    </row>
    <row r="23" spans="1:5" s="136" customFormat="1" x14ac:dyDescent="0.25">
      <c r="A23" s="137" t="s">
        <v>280</v>
      </c>
      <c r="B23" s="140" t="s">
        <v>24</v>
      </c>
      <c r="C23" s="140" t="s">
        <v>13</v>
      </c>
      <c r="D23" s="140">
        <f t="shared" si="0"/>
        <v>4637.08</v>
      </c>
      <c r="E23" s="140">
        <v>4637.08</v>
      </c>
    </row>
    <row r="24" spans="1:5" s="136" customFormat="1" x14ac:dyDescent="0.25">
      <c r="A24" s="137" t="s">
        <v>281</v>
      </c>
      <c r="B24" s="140" t="s">
        <v>24</v>
      </c>
      <c r="C24" s="140" t="s">
        <v>13</v>
      </c>
      <c r="D24" s="140">
        <f t="shared" si="0"/>
        <v>1710.87</v>
      </c>
      <c r="E24" s="140">
        <v>1710.87</v>
      </c>
    </row>
    <row r="25" spans="1:5" s="136" customFormat="1" x14ac:dyDescent="0.25">
      <c r="A25" s="137" t="s">
        <v>228</v>
      </c>
      <c r="B25" s="140" t="s">
        <v>207</v>
      </c>
      <c r="C25" s="140" t="s">
        <v>12</v>
      </c>
      <c r="D25" s="140">
        <f t="shared" si="0"/>
        <v>63620.3</v>
      </c>
      <c r="E25" s="140">
        <v>63620.3</v>
      </c>
    </row>
    <row r="26" spans="1:5" s="136" customFormat="1" x14ac:dyDescent="0.25">
      <c r="A26" s="137" t="s">
        <v>229</v>
      </c>
      <c r="B26" s="140" t="s">
        <v>207</v>
      </c>
      <c r="C26" s="140" t="s">
        <v>12</v>
      </c>
      <c r="D26" s="140">
        <f t="shared" si="0"/>
        <v>1102.22</v>
      </c>
      <c r="E26" s="140">
        <v>1102.22</v>
      </c>
    </row>
    <row r="27" spans="1:5" s="136" customFormat="1" x14ac:dyDescent="0.25">
      <c r="A27" s="143" t="s">
        <v>282</v>
      </c>
      <c r="B27" s="139"/>
      <c r="C27" s="139"/>
      <c r="D27" s="140"/>
      <c r="E27" s="139"/>
    </row>
    <row r="28" spans="1:5" s="136" customFormat="1" x14ac:dyDescent="0.25">
      <c r="A28" s="137" t="s">
        <v>283</v>
      </c>
      <c r="B28" s="140" t="s">
        <v>24</v>
      </c>
      <c r="C28" s="140" t="s">
        <v>13</v>
      </c>
      <c r="D28" s="140">
        <f t="shared" si="0"/>
        <v>100</v>
      </c>
      <c r="E28" s="140">
        <v>100</v>
      </c>
    </row>
    <row r="29" spans="1:5" s="136" customFormat="1" x14ac:dyDescent="0.25">
      <c r="A29" s="143" t="s">
        <v>158</v>
      </c>
      <c r="B29" s="139"/>
      <c r="C29" s="139"/>
      <c r="D29" s="140"/>
      <c r="E29" s="139"/>
    </row>
    <row r="30" spans="1:5" s="136" customFormat="1" x14ac:dyDescent="0.25">
      <c r="A30" s="137" t="s">
        <v>159</v>
      </c>
      <c r="B30" s="140" t="s">
        <v>206</v>
      </c>
      <c r="C30" s="140" t="s">
        <v>232</v>
      </c>
      <c r="D30" s="140">
        <f t="shared" si="0"/>
        <v>1910</v>
      </c>
      <c r="E30" s="140">
        <v>1910</v>
      </c>
    </row>
    <row r="31" spans="1:5" s="136" customFormat="1" ht="28.5" x14ac:dyDescent="0.25">
      <c r="A31" s="143" t="s">
        <v>233</v>
      </c>
      <c r="B31" s="139"/>
      <c r="C31" s="139"/>
      <c r="D31" s="139"/>
      <c r="E31" s="139"/>
    </row>
    <row r="32" spans="1:5" s="136" customFormat="1" x14ac:dyDescent="0.25">
      <c r="A32" s="137" t="s">
        <v>284</v>
      </c>
      <c r="B32" s="140">
        <v>0.02</v>
      </c>
      <c r="C32" s="140" t="s">
        <v>13</v>
      </c>
      <c r="D32" s="140">
        <f>E32/B32</f>
        <v>2648</v>
      </c>
      <c r="E32" s="140">
        <v>52.96</v>
      </c>
    </row>
    <row r="33" spans="1:5" s="136" customFormat="1" ht="30" x14ac:dyDescent="0.25">
      <c r="A33" s="137" t="s">
        <v>285</v>
      </c>
      <c r="B33" s="140">
        <v>4.2999999999999997E-2</v>
      </c>
      <c r="C33" s="140" t="s">
        <v>195</v>
      </c>
      <c r="D33" s="140">
        <f t="shared" ref="D33:D85" si="1">E33/B33</f>
        <v>22982.093023255817</v>
      </c>
      <c r="E33" s="140">
        <v>988.23</v>
      </c>
    </row>
    <row r="34" spans="1:5" s="136" customFormat="1" x14ac:dyDescent="0.25">
      <c r="A34" s="137" t="s">
        <v>286</v>
      </c>
      <c r="B34" s="140">
        <v>1</v>
      </c>
      <c r="C34" s="140" t="s">
        <v>15</v>
      </c>
      <c r="D34" s="140">
        <f t="shared" si="1"/>
        <v>724.61</v>
      </c>
      <c r="E34" s="140">
        <v>724.61</v>
      </c>
    </row>
    <row r="35" spans="1:5" s="136" customFormat="1" ht="30" x14ac:dyDescent="0.25">
      <c r="A35" s="137" t="s">
        <v>287</v>
      </c>
      <c r="B35" s="140" t="s">
        <v>24</v>
      </c>
      <c r="C35" s="140" t="s">
        <v>16</v>
      </c>
      <c r="D35" s="140">
        <f>E35</f>
        <v>1522.21</v>
      </c>
      <c r="E35" s="140">
        <v>1522.21</v>
      </c>
    </row>
    <row r="36" spans="1:5" s="136" customFormat="1" ht="30" x14ac:dyDescent="0.25">
      <c r="A36" s="137" t="s">
        <v>288</v>
      </c>
      <c r="B36" s="140">
        <v>0.01</v>
      </c>
      <c r="C36" s="140" t="s">
        <v>18</v>
      </c>
      <c r="D36" s="140">
        <f t="shared" si="1"/>
        <v>30407</v>
      </c>
      <c r="E36" s="140">
        <v>304.07</v>
      </c>
    </row>
    <row r="37" spans="1:5" s="136" customFormat="1" x14ac:dyDescent="0.25">
      <c r="A37" s="137" t="s">
        <v>289</v>
      </c>
      <c r="B37" s="140">
        <v>3.0000000000000001E-3</v>
      </c>
      <c r="C37" s="140" t="s">
        <v>19</v>
      </c>
      <c r="D37" s="140">
        <f t="shared" si="1"/>
        <v>9823.3333333333321</v>
      </c>
      <c r="E37" s="140">
        <v>29.47</v>
      </c>
    </row>
    <row r="38" spans="1:5" s="136" customFormat="1" x14ac:dyDescent="0.25">
      <c r="A38" s="137" t="s">
        <v>290</v>
      </c>
      <c r="B38" s="140">
        <v>0.02</v>
      </c>
      <c r="C38" s="140" t="s">
        <v>18</v>
      </c>
      <c r="D38" s="140">
        <f t="shared" si="1"/>
        <v>70370</v>
      </c>
      <c r="E38" s="140">
        <v>1407.4</v>
      </c>
    </row>
    <row r="39" spans="1:5" s="136" customFormat="1" ht="30" x14ac:dyDescent="0.25">
      <c r="A39" s="137" t="s">
        <v>291</v>
      </c>
      <c r="B39" s="140">
        <v>1</v>
      </c>
      <c r="C39" s="140" t="s">
        <v>239</v>
      </c>
      <c r="D39" s="140">
        <f t="shared" si="1"/>
        <v>1452.55</v>
      </c>
      <c r="E39" s="140">
        <v>1452.55</v>
      </c>
    </row>
    <row r="40" spans="1:5" s="136" customFormat="1" ht="30" x14ac:dyDescent="0.25">
      <c r="A40" s="137" t="s">
        <v>292</v>
      </c>
      <c r="B40" s="140">
        <v>1</v>
      </c>
      <c r="C40" s="140" t="s">
        <v>239</v>
      </c>
      <c r="D40" s="140">
        <f t="shared" si="1"/>
        <v>734.48</v>
      </c>
      <c r="E40" s="140">
        <v>734.48</v>
      </c>
    </row>
    <row r="41" spans="1:5" s="136" customFormat="1" ht="30" x14ac:dyDescent="0.25">
      <c r="A41" s="137" t="s">
        <v>293</v>
      </c>
      <c r="B41" s="140">
        <v>1</v>
      </c>
      <c r="C41" s="140" t="s">
        <v>239</v>
      </c>
      <c r="D41" s="140">
        <f t="shared" si="1"/>
        <v>665.05</v>
      </c>
      <c r="E41" s="140">
        <v>665.05</v>
      </c>
    </row>
    <row r="42" spans="1:5" s="136" customFormat="1" x14ac:dyDescent="0.25">
      <c r="A42" s="137" t="s">
        <v>294</v>
      </c>
      <c r="B42" s="140">
        <v>0.01</v>
      </c>
      <c r="C42" s="140" t="s">
        <v>18</v>
      </c>
      <c r="D42" s="140">
        <f t="shared" si="1"/>
        <v>67152</v>
      </c>
      <c r="E42" s="140">
        <v>671.52</v>
      </c>
    </row>
    <row r="43" spans="1:5" s="136" customFormat="1" x14ac:dyDescent="0.25">
      <c r="A43" s="137" t="s">
        <v>295</v>
      </c>
      <c r="B43" s="140">
        <v>0.01</v>
      </c>
      <c r="C43" s="140" t="s">
        <v>18</v>
      </c>
      <c r="D43" s="140">
        <f t="shared" si="1"/>
        <v>63462</v>
      </c>
      <c r="E43" s="140">
        <v>634.62</v>
      </c>
    </row>
    <row r="44" spans="1:5" s="136" customFormat="1" x14ac:dyDescent="0.25">
      <c r="A44" s="137" t="s">
        <v>296</v>
      </c>
      <c r="B44" s="140">
        <v>8</v>
      </c>
      <c r="C44" s="140" t="s">
        <v>162</v>
      </c>
      <c r="D44" s="140">
        <f t="shared" si="1"/>
        <v>100.94125</v>
      </c>
      <c r="E44" s="140">
        <v>807.53</v>
      </c>
    </row>
    <row r="45" spans="1:5" s="136" customFormat="1" x14ac:dyDescent="0.25">
      <c r="A45" s="137" t="s">
        <v>61</v>
      </c>
      <c r="B45" s="140">
        <v>1</v>
      </c>
      <c r="C45" s="140" t="s">
        <v>14</v>
      </c>
      <c r="D45" s="140">
        <f t="shared" si="1"/>
        <v>1012.36</v>
      </c>
      <c r="E45" s="140">
        <v>1012.36</v>
      </c>
    </row>
    <row r="46" spans="1:5" s="136" customFormat="1" x14ac:dyDescent="0.25">
      <c r="A46" s="137" t="s">
        <v>297</v>
      </c>
      <c r="B46" s="140">
        <v>0.17</v>
      </c>
      <c r="C46" s="140" t="s">
        <v>16</v>
      </c>
      <c r="D46" s="140">
        <f t="shared" si="1"/>
        <v>1813.705882352941</v>
      </c>
      <c r="E46" s="140">
        <v>308.33</v>
      </c>
    </row>
    <row r="47" spans="1:5" s="136" customFormat="1" ht="30" x14ac:dyDescent="0.25">
      <c r="A47" s="137" t="s">
        <v>298</v>
      </c>
      <c r="B47" s="140">
        <v>0.16600000000000001</v>
      </c>
      <c r="C47" s="140" t="s">
        <v>16</v>
      </c>
      <c r="D47" s="140">
        <f t="shared" si="1"/>
        <v>4018.0722891566261</v>
      </c>
      <c r="E47" s="140">
        <v>667</v>
      </c>
    </row>
    <row r="48" spans="1:5" s="136" customFormat="1" ht="30" x14ac:dyDescent="0.25">
      <c r="A48" s="137" t="s">
        <v>299</v>
      </c>
      <c r="B48" s="140">
        <v>0.17</v>
      </c>
      <c r="C48" s="140" t="s">
        <v>16</v>
      </c>
      <c r="D48" s="140">
        <f t="shared" si="1"/>
        <v>2032.3529411764705</v>
      </c>
      <c r="E48" s="140">
        <v>345.5</v>
      </c>
    </row>
    <row r="49" spans="1:5" s="136" customFormat="1" x14ac:dyDescent="0.25">
      <c r="A49" s="137" t="s">
        <v>63</v>
      </c>
      <c r="B49" s="140">
        <v>0.03</v>
      </c>
      <c r="C49" s="140" t="s">
        <v>17</v>
      </c>
      <c r="D49" s="140">
        <f t="shared" si="1"/>
        <v>30183.333333333336</v>
      </c>
      <c r="E49" s="140">
        <v>905.5</v>
      </c>
    </row>
    <row r="50" spans="1:5" s="136" customFormat="1" ht="30" x14ac:dyDescent="0.25">
      <c r="A50" s="137" t="s">
        <v>64</v>
      </c>
      <c r="B50" s="140">
        <v>1.5189999999999999</v>
      </c>
      <c r="C50" s="140" t="s">
        <v>16</v>
      </c>
      <c r="D50" s="140">
        <f t="shared" si="1"/>
        <v>2008.6504279131007</v>
      </c>
      <c r="E50" s="140">
        <v>3051.14</v>
      </c>
    </row>
    <row r="51" spans="1:5" s="136" customFormat="1" ht="30" x14ac:dyDescent="0.25">
      <c r="A51" s="137" t="s">
        <v>300</v>
      </c>
      <c r="B51" s="140">
        <v>0.5</v>
      </c>
      <c r="C51" s="140" t="s">
        <v>16</v>
      </c>
      <c r="D51" s="140">
        <f t="shared" si="1"/>
        <v>2013.8</v>
      </c>
      <c r="E51" s="140">
        <v>1006.9</v>
      </c>
    </row>
    <row r="52" spans="1:5" s="136" customFormat="1" ht="30" x14ac:dyDescent="0.25">
      <c r="A52" s="137" t="s">
        <v>68</v>
      </c>
      <c r="B52" s="140">
        <v>7</v>
      </c>
      <c r="C52" s="140" t="s">
        <v>20</v>
      </c>
      <c r="D52" s="140">
        <f t="shared" si="1"/>
        <v>244.64857142857142</v>
      </c>
      <c r="E52" s="140">
        <v>1712.54</v>
      </c>
    </row>
    <row r="53" spans="1:5" s="136" customFormat="1" x14ac:dyDescent="0.25">
      <c r="A53" s="137" t="s">
        <v>301</v>
      </c>
      <c r="B53" s="140">
        <v>8</v>
      </c>
      <c r="C53" s="140" t="s">
        <v>162</v>
      </c>
      <c r="D53" s="140">
        <f t="shared" si="1"/>
        <v>80.8</v>
      </c>
      <c r="E53" s="140">
        <v>646.4</v>
      </c>
    </row>
    <row r="54" spans="1:5" s="136" customFormat="1" x14ac:dyDescent="0.25">
      <c r="A54" s="137" t="s">
        <v>302</v>
      </c>
      <c r="B54" s="140">
        <v>1</v>
      </c>
      <c r="C54" s="140" t="s">
        <v>13</v>
      </c>
      <c r="D54" s="140">
        <f t="shared" si="1"/>
        <v>4397.99</v>
      </c>
      <c r="E54" s="140">
        <v>4397.99</v>
      </c>
    </row>
    <row r="55" spans="1:5" s="136" customFormat="1" x14ac:dyDescent="0.25">
      <c r="A55" s="137" t="s">
        <v>84</v>
      </c>
      <c r="B55" s="140">
        <v>1</v>
      </c>
      <c r="C55" s="140" t="s">
        <v>14</v>
      </c>
      <c r="D55" s="140">
        <f>E55</f>
        <v>8045.48</v>
      </c>
      <c r="E55" s="140">
        <v>8045.48</v>
      </c>
    </row>
    <row r="56" spans="1:5" s="136" customFormat="1" ht="30" x14ac:dyDescent="0.25">
      <c r="A56" s="137" t="s">
        <v>173</v>
      </c>
      <c r="B56" s="140">
        <v>1</v>
      </c>
      <c r="C56" s="140" t="s">
        <v>21</v>
      </c>
      <c r="D56" s="140">
        <f t="shared" si="1"/>
        <v>868.12</v>
      </c>
      <c r="E56" s="140">
        <v>868.12</v>
      </c>
    </row>
    <row r="57" spans="1:5" s="136" customFormat="1" ht="30" x14ac:dyDescent="0.25">
      <c r="A57" s="137" t="s">
        <v>243</v>
      </c>
      <c r="B57" s="140">
        <v>0.01</v>
      </c>
      <c r="C57" s="140" t="s">
        <v>21</v>
      </c>
      <c r="D57" s="140">
        <f t="shared" si="1"/>
        <v>30424</v>
      </c>
      <c r="E57" s="140">
        <v>304.24</v>
      </c>
    </row>
    <row r="58" spans="1:5" s="136" customFormat="1" x14ac:dyDescent="0.25">
      <c r="A58" s="137" t="s">
        <v>71</v>
      </c>
      <c r="B58" s="140">
        <v>34</v>
      </c>
      <c r="C58" s="140" t="s">
        <v>21</v>
      </c>
      <c r="D58" s="140">
        <f t="shared" si="1"/>
        <v>300.80970588235294</v>
      </c>
      <c r="E58" s="140">
        <v>10227.530000000001</v>
      </c>
    </row>
    <row r="59" spans="1:5" s="136" customFormat="1" ht="28.5" x14ac:dyDescent="0.25">
      <c r="A59" s="143" t="s">
        <v>244</v>
      </c>
      <c r="B59" s="139"/>
      <c r="C59" s="139"/>
      <c r="D59" s="140"/>
      <c r="E59" s="139"/>
    </row>
    <row r="60" spans="1:5" s="136" customFormat="1" x14ac:dyDescent="0.25">
      <c r="A60" s="137" t="s">
        <v>303</v>
      </c>
      <c r="B60" s="140">
        <v>0.01</v>
      </c>
      <c r="C60" s="140" t="s">
        <v>18</v>
      </c>
      <c r="D60" s="140">
        <f t="shared" si="1"/>
        <v>30682</v>
      </c>
      <c r="E60" s="140">
        <v>306.82</v>
      </c>
    </row>
    <row r="61" spans="1:5" s="136" customFormat="1" x14ac:dyDescent="0.25">
      <c r="A61" s="137" t="s">
        <v>304</v>
      </c>
      <c r="B61" s="140">
        <v>7.4999999999999997E-2</v>
      </c>
      <c r="C61" s="140" t="s">
        <v>15</v>
      </c>
      <c r="D61" s="140">
        <f t="shared" si="1"/>
        <v>17434.533333333333</v>
      </c>
      <c r="E61" s="140">
        <v>1307.5899999999999</v>
      </c>
    </row>
    <row r="62" spans="1:5" s="136" customFormat="1" x14ac:dyDescent="0.25">
      <c r="A62" s="137" t="s">
        <v>305</v>
      </c>
      <c r="B62" s="140">
        <v>3.0000000000000001E-3</v>
      </c>
      <c r="C62" s="140" t="s">
        <v>19</v>
      </c>
      <c r="D62" s="140">
        <f t="shared" si="1"/>
        <v>8826.6666666666661</v>
      </c>
      <c r="E62" s="140">
        <v>26.48</v>
      </c>
    </row>
    <row r="63" spans="1:5" s="136" customFormat="1" ht="30" x14ac:dyDescent="0.25">
      <c r="A63" s="137" t="s">
        <v>306</v>
      </c>
      <c r="B63" s="140">
        <v>5.0000000000000001E-3</v>
      </c>
      <c r="C63" s="140" t="s">
        <v>19</v>
      </c>
      <c r="D63" s="140">
        <f t="shared" si="1"/>
        <v>32600</v>
      </c>
      <c r="E63" s="140">
        <v>163</v>
      </c>
    </row>
    <row r="64" spans="1:5" s="136" customFormat="1" ht="45" x14ac:dyDescent="0.25">
      <c r="A64" s="137" t="s">
        <v>248</v>
      </c>
      <c r="B64" s="140">
        <v>1.4999999999999999E-2</v>
      </c>
      <c r="C64" s="140" t="s">
        <v>19</v>
      </c>
      <c r="D64" s="140">
        <f t="shared" si="1"/>
        <v>10646</v>
      </c>
      <c r="E64" s="140">
        <v>159.69</v>
      </c>
    </row>
    <row r="65" spans="1:5" s="136" customFormat="1" ht="30" x14ac:dyDescent="0.25">
      <c r="A65" s="137" t="s">
        <v>287</v>
      </c>
      <c r="B65" s="140" t="s">
        <v>24</v>
      </c>
      <c r="C65" s="140" t="s">
        <v>16</v>
      </c>
      <c r="D65" s="140">
        <f>E65</f>
        <v>1742.82</v>
      </c>
      <c r="E65" s="140">
        <v>1742.82</v>
      </c>
    </row>
    <row r="66" spans="1:5" s="136" customFormat="1" ht="30" x14ac:dyDescent="0.25">
      <c r="A66" s="137" t="s">
        <v>307</v>
      </c>
      <c r="B66" s="140">
        <v>1.4999999999999999E-2</v>
      </c>
      <c r="C66" s="140" t="s">
        <v>19</v>
      </c>
      <c r="D66" s="140">
        <f t="shared" si="1"/>
        <v>9234</v>
      </c>
      <c r="E66" s="140">
        <v>138.51</v>
      </c>
    </row>
    <row r="67" spans="1:5" s="136" customFormat="1" x14ac:dyDescent="0.25">
      <c r="A67" s="137" t="s">
        <v>101</v>
      </c>
      <c r="B67" s="140">
        <v>0.28000000000000003</v>
      </c>
      <c r="C67" s="140" t="s">
        <v>18</v>
      </c>
      <c r="D67" s="140">
        <f t="shared" si="1"/>
        <v>4433.8571428571422</v>
      </c>
      <c r="E67" s="140">
        <v>1241.48</v>
      </c>
    </row>
    <row r="68" spans="1:5" s="136" customFormat="1" ht="30" x14ac:dyDescent="0.25">
      <c r="A68" s="137" t="s">
        <v>308</v>
      </c>
      <c r="B68" s="140">
        <v>4.0000000000000001E-3</v>
      </c>
      <c r="C68" s="140" t="s">
        <v>19</v>
      </c>
      <c r="D68" s="140">
        <f t="shared" si="1"/>
        <v>36195</v>
      </c>
      <c r="E68" s="140">
        <v>144.78</v>
      </c>
    </row>
    <row r="69" spans="1:5" s="136" customFormat="1" x14ac:dyDescent="0.25">
      <c r="A69" s="137" t="s">
        <v>309</v>
      </c>
      <c r="B69" s="140">
        <v>6.0000000000000001E-3</v>
      </c>
      <c r="C69" s="140" t="s">
        <v>19</v>
      </c>
      <c r="D69" s="140">
        <f t="shared" si="1"/>
        <v>5738.333333333333</v>
      </c>
      <c r="E69" s="140">
        <v>34.43</v>
      </c>
    </row>
    <row r="70" spans="1:5" s="136" customFormat="1" ht="30" x14ac:dyDescent="0.25">
      <c r="A70" s="137" t="s">
        <v>310</v>
      </c>
      <c r="B70" s="140">
        <v>1</v>
      </c>
      <c r="C70" s="140" t="s">
        <v>13</v>
      </c>
      <c r="D70" s="140">
        <f t="shared" si="1"/>
        <v>448.95</v>
      </c>
      <c r="E70" s="140">
        <v>448.95</v>
      </c>
    </row>
    <row r="71" spans="1:5" s="136" customFormat="1" ht="30" x14ac:dyDescent="0.25">
      <c r="A71" s="137" t="s">
        <v>311</v>
      </c>
      <c r="B71" s="140">
        <v>3.0000000000000001E-3</v>
      </c>
      <c r="C71" s="140" t="s">
        <v>19</v>
      </c>
      <c r="D71" s="140">
        <f t="shared" si="1"/>
        <v>100006.66666666666</v>
      </c>
      <c r="E71" s="140">
        <v>300.02</v>
      </c>
    </row>
    <row r="72" spans="1:5" s="136" customFormat="1" x14ac:dyDescent="0.25">
      <c r="A72" s="137" t="s">
        <v>312</v>
      </c>
      <c r="B72" s="140">
        <v>0.02</v>
      </c>
      <c r="C72" s="140" t="s">
        <v>18</v>
      </c>
      <c r="D72" s="140">
        <f t="shared" si="1"/>
        <v>57902</v>
      </c>
      <c r="E72" s="140">
        <v>1158.04</v>
      </c>
    </row>
    <row r="73" spans="1:5" s="136" customFormat="1" x14ac:dyDescent="0.25">
      <c r="A73" s="137" t="s">
        <v>252</v>
      </c>
      <c r="B73" s="140">
        <v>0.03</v>
      </c>
      <c r="C73" s="140" t="s">
        <v>18</v>
      </c>
      <c r="D73" s="140">
        <f t="shared" si="1"/>
        <v>61076.666666666664</v>
      </c>
      <c r="E73" s="140">
        <v>1832.3</v>
      </c>
    </row>
    <row r="74" spans="1:5" s="136" customFormat="1" x14ac:dyDescent="0.25">
      <c r="A74" s="137" t="s">
        <v>313</v>
      </c>
      <c r="B74" s="140">
        <v>2.1999999999999999E-2</v>
      </c>
      <c r="C74" s="140" t="s">
        <v>15</v>
      </c>
      <c r="D74" s="140">
        <f t="shared" si="1"/>
        <v>51434.545454545456</v>
      </c>
      <c r="E74" s="140">
        <v>1131.56</v>
      </c>
    </row>
    <row r="75" spans="1:5" s="136" customFormat="1" x14ac:dyDescent="0.25">
      <c r="A75" s="137" t="s">
        <v>120</v>
      </c>
      <c r="B75" s="140">
        <v>0.01</v>
      </c>
      <c r="C75" s="140" t="s">
        <v>18</v>
      </c>
      <c r="D75" s="140">
        <f t="shared" si="1"/>
        <v>52973</v>
      </c>
      <c r="E75" s="140">
        <v>529.73</v>
      </c>
    </row>
    <row r="76" spans="1:5" s="136" customFormat="1" ht="30" x14ac:dyDescent="0.25">
      <c r="A76" s="137" t="s">
        <v>314</v>
      </c>
      <c r="B76" s="140">
        <v>6.0000000000000001E-3</v>
      </c>
      <c r="C76" s="140" t="s">
        <v>19</v>
      </c>
      <c r="D76" s="140">
        <f t="shared" si="1"/>
        <v>25391.666666666664</v>
      </c>
      <c r="E76" s="140">
        <v>152.35</v>
      </c>
    </row>
    <row r="77" spans="1:5" s="136" customFormat="1" x14ac:dyDescent="0.25">
      <c r="A77" s="137" t="s">
        <v>315</v>
      </c>
      <c r="B77" s="140">
        <v>3.0000000000000001E-3</v>
      </c>
      <c r="C77" s="140" t="s">
        <v>19</v>
      </c>
      <c r="D77" s="140">
        <f t="shared" si="1"/>
        <v>8013.333333333333</v>
      </c>
      <c r="E77" s="140">
        <v>24.04</v>
      </c>
    </row>
    <row r="78" spans="1:5" s="136" customFormat="1" x14ac:dyDescent="0.25">
      <c r="A78" s="137" t="s">
        <v>113</v>
      </c>
      <c r="B78" s="140">
        <v>0.2</v>
      </c>
      <c r="C78" s="140" t="s">
        <v>86</v>
      </c>
      <c r="D78" s="140">
        <f t="shared" si="1"/>
        <v>2250.35</v>
      </c>
      <c r="E78" s="140">
        <v>450.07</v>
      </c>
    </row>
    <row r="79" spans="1:5" s="136" customFormat="1" ht="30" x14ac:dyDescent="0.25">
      <c r="A79" s="137" t="s">
        <v>72</v>
      </c>
      <c r="B79" s="140">
        <v>0.68300000000000005</v>
      </c>
      <c r="C79" s="140" t="s">
        <v>16</v>
      </c>
      <c r="D79" s="140">
        <f t="shared" si="1"/>
        <v>2025.4758418740848</v>
      </c>
      <c r="E79" s="140">
        <v>1383.4</v>
      </c>
    </row>
    <row r="80" spans="1:5" s="136" customFormat="1" ht="30" x14ac:dyDescent="0.25">
      <c r="A80" s="137" t="s">
        <v>176</v>
      </c>
      <c r="B80" s="140">
        <v>0.75900000000000001</v>
      </c>
      <c r="C80" s="140" t="s">
        <v>16</v>
      </c>
      <c r="D80" s="140">
        <f t="shared" si="1"/>
        <v>2007.9446640316205</v>
      </c>
      <c r="E80" s="140">
        <v>1524.03</v>
      </c>
    </row>
    <row r="81" spans="1:7" s="136" customFormat="1" x14ac:dyDescent="0.25">
      <c r="A81" s="137" t="s">
        <v>183</v>
      </c>
      <c r="B81" s="140" t="s">
        <v>25</v>
      </c>
      <c r="C81" s="140" t="s">
        <v>16</v>
      </c>
      <c r="D81" s="140">
        <f>E81</f>
        <v>8282.0499999999993</v>
      </c>
      <c r="E81" s="140">
        <v>8282.0499999999993</v>
      </c>
    </row>
    <row r="82" spans="1:7" s="136" customFormat="1" ht="30" x14ac:dyDescent="0.25">
      <c r="A82" s="137" t="s">
        <v>316</v>
      </c>
      <c r="B82" s="140">
        <v>0.2</v>
      </c>
      <c r="C82" s="140" t="s">
        <v>16</v>
      </c>
      <c r="D82" s="140">
        <f t="shared" si="1"/>
        <v>1972.45</v>
      </c>
      <c r="E82" s="140">
        <v>394.49</v>
      </c>
    </row>
    <row r="83" spans="1:7" s="136" customFormat="1" x14ac:dyDescent="0.25">
      <c r="A83" s="137" t="s">
        <v>260</v>
      </c>
      <c r="B83" s="140">
        <v>0.01</v>
      </c>
      <c r="C83" s="140" t="s">
        <v>168</v>
      </c>
      <c r="D83" s="140">
        <f t="shared" si="1"/>
        <v>34822</v>
      </c>
      <c r="E83" s="140">
        <v>348.22</v>
      </c>
    </row>
    <row r="84" spans="1:7" s="136" customFormat="1" ht="30" x14ac:dyDescent="0.25">
      <c r="A84" s="137" t="s">
        <v>94</v>
      </c>
      <c r="B84" s="122">
        <v>1E-3</v>
      </c>
      <c r="C84" s="140" t="s">
        <v>19</v>
      </c>
      <c r="D84" s="140">
        <f t="shared" si="1"/>
        <v>197500</v>
      </c>
      <c r="E84" s="140">
        <v>197.5</v>
      </c>
    </row>
    <row r="85" spans="1:7" s="136" customFormat="1" x14ac:dyDescent="0.25">
      <c r="A85" s="137" t="s">
        <v>317</v>
      </c>
      <c r="B85" s="122">
        <v>4.0000000000000001E-3</v>
      </c>
      <c r="C85" s="140" t="s">
        <v>19</v>
      </c>
      <c r="D85" s="140">
        <f t="shared" si="1"/>
        <v>16797.5</v>
      </c>
      <c r="E85" s="140">
        <v>67.19</v>
      </c>
    </row>
    <row r="86" spans="1:7" s="136" customFormat="1" ht="28.5" x14ac:dyDescent="0.25">
      <c r="A86" s="143" t="s">
        <v>40</v>
      </c>
      <c r="B86" s="139"/>
      <c r="C86" s="139"/>
      <c r="D86" s="139"/>
      <c r="E86" s="139"/>
    </row>
    <row r="87" spans="1:7" s="136" customFormat="1" ht="30" x14ac:dyDescent="0.25">
      <c r="A87" s="137" t="s">
        <v>60</v>
      </c>
      <c r="B87" s="140" t="s">
        <v>206</v>
      </c>
      <c r="C87" s="140" t="s">
        <v>11</v>
      </c>
      <c r="D87" s="140">
        <f>E87</f>
        <v>4545.78</v>
      </c>
      <c r="E87" s="140">
        <v>4545.78</v>
      </c>
    </row>
    <row r="88" spans="1:7" s="136" customFormat="1" x14ac:dyDescent="0.25">
      <c r="A88" s="143" t="s">
        <v>98</v>
      </c>
      <c r="B88" s="139"/>
      <c r="C88" s="139"/>
      <c r="D88" s="140"/>
      <c r="E88" s="139"/>
    </row>
    <row r="89" spans="1:7" s="136" customFormat="1" x14ac:dyDescent="0.25">
      <c r="A89" s="137" t="s">
        <v>100</v>
      </c>
      <c r="B89" s="140" t="s">
        <v>206</v>
      </c>
      <c r="C89" s="140" t="s">
        <v>11</v>
      </c>
      <c r="D89" s="140">
        <f t="shared" ref="D89:D91" si="2">E89</f>
        <v>21600</v>
      </c>
      <c r="E89" s="140">
        <v>21600</v>
      </c>
    </row>
    <row r="90" spans="1:7" s="136" customFormat="1" ht="42.75" x14ac:dyDescent="0.25">
      <c r="A90" s="143" t="s">
        <v>318</v>
      </c>
      <c r="B90" s="139"/>
      <c r="C90" s="139"/>
      <c r="D90" s="140"/>
      <c r="E90" s="139"/>
    </row>
    <row r="91" spans="1:7" s="136" customFormat="1" ht="30" x14ac:dyDescent="0.25">
      <c r="A91" s="137" t="s">
        <v>319</v>
      </c>
      <c r="B91" s="140" t="s">
        <v>24</v>
      </c>
      <c r="C91" s="140" t="s">
        <v>11</v>
      </c>
      <c r="D91" s="140">
        <f t="shared" si="2"/>
        <v>314.95</v>
      </c>
      <c r="E91" s="140">
        <v>314.95</v>
      </c>
    </row>
    <row r="92" spans="1:7" s="1" customFormat="1" ht="14.25" x14ac:dyDescent="0.2">
      <c r="A92" s="77" t="s">
        <v>10</v>
      </c>
      <c r="B92" s="36"/>
      <c r="C92" s="36"/>
      <c r="D92" s="36"/>
      <c r="E92" s="36"/>
      <c r="G92" s="17"/>
    </row>
    <row r="93" spans="1:7" s="1" customFormat="1" x14ac:dyDescent="0.2">
      <c r="A93" s="78" t="s">
        <v>79</v>
      </c>
      <c r="B93" s="26" t="s">
        <v>23</v>
      </c>
      <c r="C93" s="26" t="s">
        <v>11</v>
      </c>
      <c r="D93" s="26">
        <f>E93</f>
        <v>17385.737000000001</v>
      </c>
      <c r="E93" s="26">
        <f>SUM(E17:E91)*10%</f>
        <v>17385.737000000001</v>
      </c>
      <c r="G93" s="17"/>
    </row>
    <row r="94" spans="1:7" s="136" customFormat="1" x14ac:dyDescent="0.25">
      <c r="A94" s="141" t="s">
        <v>26</v>
      </c>
      <c r="B94" s="140"/>
      <c r="C94" s="140"/>
      <c r="D94" s="140"/>
      <c r="E94" s="142">
        <f>SUM(E17:E93)</f>
        <v>191243.10699999999</v>
      </c>
    </row>
    <row r="95" spans="1:7" s="136" customFormat="1" x14ac:dyDescent="0.25">
      <c r="A95" s="212"/>
      <c r="B95" s="212"/>
      <c r="C95" s="212"/>
      <c r="D95" s="212"/>
      <c r="E95" s="212"/>
    </row>
    <row r="96" spans="1:7" s="136" customFormat="1" x14ac:dyDescent="0.25">
      <c r="A96" s="212"/>
      <c r="B96" s="212"/>
      <c r="C96" s="212"/>
      <c r="D96" s="212"/>
      <c r="E96" s="212"/>
    </row>
    <row r="97" spans="1:5" s="136" customFormat="1" ht="39.75" customHeight="1" x14ac:dyDescent="0.25">
      <c r="A97" s="213" t="s">
        <v>321</v>
      </c>
      <c r="B97" s="213"/>
      <c r="C97" s="213"/>
      <c r="D97" s="213"/>
      <c r="E97" s="213"/>
    </row>
    <row r="98" spans="1:5" s="136" customFormat="1" ht="27.75" customHeight="1" x14ac:dyDescent="0.25">
      <c r="A98" s="213" t="s">
        <v>262</v>
      </c>
      <c r="B98" s="213"/>
      <c r="C98" s="213"/>
      <c r="D98" s="213"/>
      <c r="E98" s="213"/>
    </row>
    <row r="99" spans="1:5" s="136" customFormat="1" ht="24" customHeight="1" x14ac:dyDescent="0.25">
      <c r="A99" s="213" t="s">
        <v>263</v>
      </c>
      <c r="B99" s="213"/>
      <c r="C99" s="213"/>
      <c r="D99" s="213"/>
      <c r="E99" s="213"/>
    </row>
    <row r="100" spans="1:5" s="136" customFormat="1" ht="30.75" customHeight="1" x14ac:dyDescent="0.25">
      <c r="A100" s="213" t="s">
        <v>264</v>
      </c>
      <c r="B100" s="213"/>
      <c r="C100" s="213"/>
      <c r="D100" s="213"/>
      <c r="E100" s="213"/>
    </row>
    <row r="101" spans="1:5" s="136" customFormat="1" x14ac:dyDescent="0.25">
      <c r="A101" s="212"/>
      <c r="B101" s="212"/>
      <c r="C101" s="212"/>
      <c r="D101" s="212"/>
      <c r="E101" s="212"/>
    </row>
    <row r="102" spans="1:5" s="136" customFormat="1" ht="24.75" customHeight="1" x14ac:dyDescent="0.25">
      <c r="B102" s="213"/>
      <c r="C102" s="213"/>
      <c r="D102" s="213"/>
      <c r="E102" s="213"/>
    </row>
    <row r="103" spans="1:5" s="136" customFormat="1" ht="18.75" customHeight="1" x14ac:dyDescent="0.25">
      <c r="A103" s="212" t="s">
        <v>265</v>
      </c>
      <c r="B103" s="212"/>
      <c r="C103" s="212"/>
      <c r="D103" s="212"/>
      <c r="E103" s="212"/>
    </row>
    <row r="104" spans="1:5" s="136" customFormat="1" ht="15.75" customHeight="1" x14ac:dyDescent="0.25">
      <c r="A104" s="212" t="s">
        <v>322</v>
      </c>
      <c r="B104" s="212"/>
      <c r="C104" s="212"/>
      <c r="D104" s="212"/>
      <c r="E104" s="212"/>
    </row>
    <row r="105" spans="1:5" s="136" customFormat="1" ht="10.5" customHeight="1" x14ac:dyDescent="0.25">
      <c r="B105" s="212"/>
      <c r="C105" s="212"/>
      <c r="D105" s="212" t="s">
        <v>28</v>
      </c>
      <c r="E105" s="212"/>
    </row>
    <row r="106" spans="1:5" s="136" customFormat="1" x14ac:dyDescent="0.25">
      <c r="A106" s="212"/>
      <c r="B106" s="212"/>
      <c r="C106" s="212"/>
      <c r="D106" s="212"/>
      <c r="E106" s="212"/>
    </row>
    <row r="107" spans="1:5" s="136" customFormat="1" x14ac:dyDescent="0.25">
      <c r="A107" s="212" t="s">
        <v>320</v>
      </c>
      <c r="B107" s="212"/>
      <c r="C107" s="212"/>
      <c r="D107" s="212"/>
      <c r="E107" s="212"/>
    </row>
    <row r="108" spans="1:5" s="136" customFormat="1" ht="10.5" customHeight="1" x14ac:dyDescent="0.25">
      <c r="B108" s="212"/>
      <c r="C108" s="212"/>
      <c r="D108" s="212" t="s">
        <v>28</v>
      </c>
      <c r="E108" s="212"/>
    </row>
    <row r="109" spans="1:5" s="136" customFormat="1" ht="11.25" customHeight="1" x14ac:dyDescent="0.25">
      <c r="A109" s="212"/>
      <c r="B109" s="212"/>
      <c r="C109" s="212"/>
      <c r="D109" s="212"/>
      <c r="E109" s="212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10:E10"/>
    <mergeCell ref="A11:E11"/>
    <mergeCell ref="A12:E12"/>
    <mergeCell ref="A13:E13"/>
    <mergeCell ref="A14:E14"/>
    <mergeCell ref="A104:E104"/>
    <mergeCell ref="A95:E95"/>
    <mergeCell ref="A96:E96"/>
    <mergeCell ref="A97:E97"/>
    <mergeCell ref="A98:E98"/>
    <mergeCell ref="A99:E99"/>
    <mergeCell ref="A100:E100"/>
    <mergeCell ref="A101:E101"/>
    <mergeCell ref="B102:E102"/>
    <mergeCell ref="A103:E103"/>
    <mergeCell ref="A109:E109"/>
    <mergeCell ref="B105:C105"/>
    <mergeCell ref="D105:E105"/>
    <mergeCell ref="A106:E106"/>
    <mergeCell ref="A107:E107"/>
    <mergeCell ref="B108:C108"/>
    <mergeCell ref="D108:E108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0"/>
  <sheetViews>
    <sheetView tabSelected="1" topLeftCell="A13" workbookViewId="0">
      <selection activeCell="K19" sqref="K19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20" s="46" customFormat="1" ht="35.25" customHeight="1" x14ac:dyDescent="0.3">
      <c r="A1" s="201" t="s">
        <v>323</v>
      </c>
      <c r="B1" s="201"/>
      <c r="C1" s="201"/>
      <c r="D1" s="201"/>
      <c r="E1" s="201"/>
      <c r="F1" s="201"/>
    </row>
    <row r="2" spans="1:20" s="46" customFormat="1" x14ac:dyDescent="0.25">
      <c r="A2" s="47"/>
      <c r="B2" s="47"/>
      <c r="C2" s="47"/>
      <c r="D2" s="47"/>
      <c r="E2" s="47"/>
      <c r="F2" s="47"/>
    </row>
    <row r="3" spans="1:20" s="46" customFormat="1" ht="19.5" customHeight="1" x14ac:dyDescent="0.25">
      <c r="A3" s="48" t="s">
        <v>324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20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20" s="46" customFormat="1" ht="36.75" customHeight="1" x14ac:dyDescent="0.25">
      <c r="A5" s="202" t="s">
        <v>127</v>
      </c>
      <c r="B5" s="202"/>
      <c r="C5" s="202"/>
      <c r="D5" s="202"/>
      <c r="E5" s="202"/>
      <c r="F5" s="202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0"/>
    </row>
    <row r="6" spans="1:20" s="60" customFormat="1" ht="27.75" customHeight="1" x14ac:dyDescent="0.25">
      <c r="A6" s="108" t="s">
        <v>128</v>
      </c>
      <c r="B6" s="108">
        <v>3</v>
      </c>
      <c r="C6" s="108" t="s">
        <v>129</v>
      </c>
      <c r="D6" s="132">
        <v>1219.7</v>
      </c>
      <c r="E6" s="108" t="s">
        <v>130</v>
      </c>
      <c r="F6" s="110">
        <v>779.6</v>
      </c>
      <c r="G6" s="51"/>
      <c r="H6" s="53"/>
      <c r="I6" s="54"/>
      <c r="J6" s="55"/>
      <c r="K6" s="144"/>
      <c r="L6" s="57"/>
      <c r="M6" s="57"/>
      <c r="N6" s="57"/>
      <c r="O6" s="51"/>
      <c r="P6" s="51"/>
      <c r="Q6" s="51"/>
      <c r="R6" s="51"/>
      <c r="S6" s="51"/>
      <c r="T6" s="171"/>
    </row>
    <row r="7" spans="1:20" s="62" customFormat="1" ht="32.25" customHeight="1" x14ac:dyDescent="0.25">
      <c r="A7" s="108" t="s">
        <v>131</v>
      </c>
      <c r="B7" s="108">
        <v>2</v>
      </c>
      <c r="C7" s="108" t="s">
        <v>132</v>
      </c>
      <c r="D7" s="132">
        <v>92.6</v>
      </c>
      <c r="E7" s="108" t="s">
        <v>133</v>
      </c>
      <c r="F7" s="110">
        <v>503</v>
      </c>
      <c r="G7" s="51"/>
      <c r="H7" s="53"/>
      <c r="I7" s="54"/>
      <c r="J7" s="55"/>
      <c r="K7" s="144"/>
      <c r="L7" s="57"/>
      <c r="M7" s="57"/>
      <c r="N7" s="57"/>
      <c r="O7" s="51"/>
      <c r="P7" s="51"/>
      <c r="Q7" s="51"/>
      <c r="R7" s="51"/>
      <c r="S7" s="51"/>
      <c r="T7" s="172"/>
    </row>
    <row r="8" spans="1:20" s="62" customFormat="1" ht="51" customHeight="1" x14ac:dyDescent="0.25">
      <c r="A8" s="108" t="s">
        <v>134</v>
      </c>
      <c r="B8" s="108">
        <v>17</v>
      </c>
      <c r="C8" s="108" t="s">
        <v>135</v>
      </c>
      <c r="D8" s="110">
        <v>90.1</v>
      </c>
      <c r="E8" s="108" t="s">
        <v>136</v>
      </c>
      <c r="F8" s="110">
        <v>166.8</v>
      </c>
      <c r="G8" s="51"/>
      <c r="H8" s="53"/>
      <c r="I8" s="54"/>
      <c r="J8" s="55"/>
      <c r="K8" s="144"/>
      <c r="L8" s="57"/>
      <c r="M8" s="57"/>
      <c r="N8" s="57"/>
      <c r="O8" s="51"/>
      <c r="P8" s="51"/>
      <c r="Q8" s="51"/>
      <c r="R8" s="51"/>
      <c r="S8" s="51"/>
      <c r="T8" s="172"/>
    </row>
    <row r="9" spans="1:20" s="62" customFormat="1" ht="24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44"/>
      <c r="L9" s="57"/>
      <c r="M9" s="57"/>
      <c r="N9" s="57"/>
      <c r="O9" s="51"/>
      <c r="P9" s="51"/>
      <c r="Q9" s="147"/>
      <c r="R9" s="147"/>
      <c r="S9" s="51"/>
      <c r="T9" s="172"/>
    </row>
    <row r="10" spans="1:20" s="68" customFormat="1" ht="15" customHeight="1" thickBot="1" x14ac:dyDescent="0.3">
      <c r="A10" s="66"/>
      <c r="B10" s="66"/>
      <c r="C10" s="66"/>
      <c r="D10" s="66"/>
      <c r="E10" s="66"/>
      <c r="F10" s="145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20" s="68" customFormat="1" ht="30" customHeight="1" x14ac:dyDescent="0.25">
      <c r="A11" s="198" t="s">
        <v>137</v>
      </c>
      <c r="B11" s="199"/>
      <c r="C11" s="199"/>
      <c r="D11" s="199"/>
      <c r="E11" s="200"/>
      <c r="F11" s="69" t="s">
        <v>138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20" s="105" customFormat="1" ht="30" customHeight="1" x14ac:dyDescent="0.25">
      <c r="A12" s="190" t="s">
        <v>139</v>
      </c>
      <c r="B12" s="191"/>
      <c r="C12" s="191"/>
      <c r="D12" s="191"/>
      <c r="E12" s="192"/>
      <c r="F12" s="103">
        <v>152756.98100000012</v>
      </c>
      <c r="G12" s="170"/>
    </row>
    <row r="13" spans="1:20" s="105" customFormat="1" ht="30" customHeight="1" x14ac:dyDescent="0.25">
      <c r="A13" s="190" t="s">
        <v>140</v>
      </c>
      <c r="B13" s="191"/>
      <c r="C13" s="191"/>
      <c r="D13" s="191"/>
      <c r="E13" s="192"/>
      <c r="F13" s="103">
        <v>30565.840000000026</v>
      </c>
    </row>
    <row r="14" spans="1:20" s="105" customFormat="1" ht="30" customHeight="1" x14ac:dyDescent="0.25">
      <c r="A14" s="190" t="s">
        <v>141</v>
      </c>
      <c r="B14" s="191"/>
      <c r="C14" s="191"/>
      <c r="D14" s="191"/>
      <c r="E14" s="192"/>
      <c r="F14" s="106">
        <f>SUM(F15:F17)</f>
        <v>226293.13</v>
      </c>
    </row>
    <row r="15" spans="1:20" s="68" customFormat="1" ht="28.5" customHeight="1" x14ac:dyDescent="0.25">
      <c r="A15" s="195" t="s">
        <v>142</v>
      </c>
      <c r="B15" s="196"/>
      <c r="C15" s="196"/>
      <c r="D15" s="196"/>
      <c r="E15" s="197"/>
      <c r="F15" s="99">
        <v>210325.21</v>
      </c>
    </row>
    <row r="16" spans="1:20" s="68" customFormat="1" ht="24" customHeight="1" x14ac:dyDescent="0.25">
      <c r="A16" s="195" t="s">
        <v>143</v>
      </c>
      <c r="B16" s="196"/>
      <c r="C16" s="196"/>
      <c r="D16" s="196"/>
      <c r="E16" s="197"/>
      <c r="F16" s="99">
        <v>15967.92</v>
      </c>
    </row>
    <row r="17" spans="1:19" s="68" customFormat="1" ht="30" hidden="1" customHeight="1" x14ac:dyDescent="0.25">
      <c r="A17" s="195" t="s">
        <v>144</v>
      </c>
      <c r="B17" s="196"/>
      <c r="C17" s="196"/>
      <c r="D17" s="196"/>
      <c r="E17" s="197"/>
      <c r="F17" s="99"/>
    </row>
    <row r="18" spans="1:19" s="105" customFormat="1" ht="30" customHeight="1" x14ac:dyDescent="0.25">
      <c r="A18" s="190" t="s">
        <v>145</v>
      </c>
      <c r="B18" s="191"/>
      <c r="C18" s="191"/>
      <c r="D18" s="191"/>
      <c r="E18" s="192"/>
      <c r="F18" s="106">
        <f>SUM(F19:F21)</f>
        <v>215344.94</v>
      </c>
    </row>
    <row r="19" spans="1:19" s="68" customFormat="1" ht="30" customHeight="1" x14ac:dyDescent="0.25">
      <c r="A19" s="195" t="s">
        <v>142</v>
      </c>
      <c r="B19" s="196"/>
      <c r="C19" s="196"/>
      <c r="D19" s="196"/>
      <c r="E19" s="197"/>
      <c r="F19" s="99">
        <v>197739.82</v>
      </c>
    </row>
    <row r="20" spans="1:19" s="68" customFormat="1" ht="28.5" customHeight="1" x14ac:dyDescent="0.25">
      <c r="A20" s="195" t="s">
        <v>143</v>
      </c>
      <c r="B20" s="196"/>
      <c r="C20" s="196"/>
      <c r="D20" s="196"/>
      <c r="E20" s="197"/>
      <c r="F20" s="99">
        <v>17605.12</v>
      </c>
    </row>
    <row r="21" spans="1:19" s="71" customFormat="1" ht="30" hidden="1" customHeight="1" x14ac:dyDescent="0.2">
      <c r="A21" s="195" t="s">
        <v>144</v>
      </c>
      <c r="B21" s="196"/>
      <c r="C21" s="196"/>
      <c r="D21" s="196"/>
      <c r="E21" s="197"/>
      <c r="F21" s="99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7" customFormat="1" ht="30" customHeight="1" x14ac:dyDescent="0.25">
      <c r="A22" s="190" t="s">
        <v>146</v>
      </c>
      <c r="B22" s="191"/>
      <c r="C22" s="191"/>
      <c r="D22" s="191"/>
      <c r="E22" s="192"/>
      <c r="F22" s="106">
        <f>F12+F18</f>
        <v>368101.92100000009</v>
      </c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</row>
    <row r="23" spans="1:19" s="107" customFormat="1" ht="30" customHeight="1" x14ac:dyDescent="0.25">
      <c r="A23" s="190" t="s">
        <v>147</v>
      </c>
      <c r="B23" s="191"/>
      <c r="C23" s="191"/>
      <c r="D23" s="191"/>
      <c r="E23" s="192"/>
      <c r="F23" s="106">
        <f>акт21!E103</f>
        <v>473393.98100000003</v>
      </c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</row>
    <row r="24" spans="1:19" s="107" customFormat="1" ht="30" customHeight="1" x14ac:dyDescent="0.25">
      <c r="A24" s="190" t="s">
        <v>275</v>
      </c>
      <c r="B24" s="191"/>
      <c r="C24" s="191"/>
      <c r="D24" s="191"/>
      <c r="E24" s="192"/>
      <c r="F24" s="106">
        <f>F22-F23</f>
        <v>-105292.05999999994</v>
      </c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</row>
    <row r="25" spans="1:19" s="107" customFormat="1" ht="30" customHeight="1" x14ac:dyDescent="0.25">
      <c r="A25" s="190" t="s">
        <v>149</v>
      </c>
      <c r="B25" s="191"/>
      <c r="C25" s="191"/>
      <c r="D25" s="191"/>
      <c r="E25" s="192"/>
      <c r="F25" s="103">
        <f>F13+F14-F18</f>
        <v>41514.030000000028</v>
      </c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93" t="s">
        <v>150</v>
      </c>
      <c r="B27" s="193"/>
      <c r="C27" s="193"/>
      <c r="D27" s="193"/>
    </row>
    <row r="28" spans="1:19" s="46" customFormat="1" ht="21.75" hidden="1" customHeight="1" x14ac:dyDescent="0.25">
      <c r="A28" s="194" t="s">
        <v>374</v>
      </c>
      <c r="B28" s="194"/>
      <c r="C28" s="194"/>
      <c r="D28" s="194"/>
    </row>
    <row r="29" spans="1:19" s="46" customFormat="1" ht="22.5" customHeight="1" x14ac:dyDescent="0.25">
      <c r="A29" s="193" t="s">
        <v>47</v>
      </c>
      <c r="B29" s="193"/>
      <c r="C29" s="193"/>
      <c r="D29" s="193"/>
    </row>
    <row r="30" spans="1:19" s="46" customFormat="1" ht="22.5" customHeight="1" x14ac:dyDescent="0.25">
      <c r="A30" s="193" t="s">
        <v>48</v>
      </c>
      <c r="B30" s="193"/>
      <c r="C30" s="193"/>
      <c r="D30" s="47"/>
    </row>
  </sheetData>
  <mergeCells count="21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5"/>
  <sheetViews>
    <sheetView topLeftCell="A84" workbookViewId="0">
      <selection activeCell="A3" sqref="A3:E3"/>
    </sheetView>
  </sheetViews>
  <sheetFormatPr defaultColWidth="8.140625" defaultRowHeight="15" x14ac:dyDescent="0.25"/>
  <cols>
    <col min="1" max="1" width="57" style="146" customWidth="1"/>
    <col min="2" max="5" width="16.7109375" style="146" customWidth="1"/>
    <col min="6" max="6" width="9.42578125" style="146" bestFit="1" customWidth="1"/>
    <col min="7" max="255" width="8.140625" style="146"/>
    <col min="256" max="256" width="8.7109375" style="146" customWidth="1"/>
    <col min="257" max="257" width="31.5703125" style="146" customWidth="1"/>
    <col min="258" max="258" width="13.85546875" style="146" customWidth="1"/>
    <col min="259" max="259" width="19.140625" style="146" customWidth="1"/>
    <col min="260" max="260" width="17.5703125" style="146" customWidth="1"/>
    <col min="261" max="261" width="14.7109375" style="146" customWidth="1"/>
    <col min="262" max="511" width="8.140625" style="146"/>
    <col min="512" max="512" width="8.7109375" style="146" customWidth="1"/>
    <col min="513" max="513" width="31.5703125" style="146" customWidth="1"/>
    <col min="514" max="514" width="13.85546875" style="146" customWidth="1"/>
    <col min="515" max="515" width="19.140625" style="146" customWidth="1"/>
    <col min="516" max="516" width="17.5703125" style="146" customWidth="1"/>
    <col min="517" max="517" width="14.7109375" style="146" customWidth="1"/>
    <col min="518" max="767" width="8.140625" style="146"/>
    <col min="768" max="768" width="8.7109375" style="146" customWidth="1"/>
    <col min="769" max="769" width="31.5703125" style="146" customWidth="1"/>
    <col min="770" max="770" width="13.85546875" style="146" customWidth="1"/>
    <col min="771" max="771" width="19.140625" style="146" customWidth="1"/>
    <col min="772" max="772" width="17.5703125" style="146" customWidth="1"/>
    <col min="773" max="773" width="14.7109375" style="146" customWidth="1"/>
    <col min="774" max="1023" width="8.140625" style="146"/>
    <col min="1024" max="1024" width="8.7109375" style="146" customWidth="1"/>
    <col min="1025" max="1025" width="31.5703125" style="146" customWidth="1"/>
    <col min="1026" max="1026" width="13.85546875" style="146" customWidth="1"/>
    <col min="1027" max="1027" width="19.140625" style="146" customWidth="1"/>
    <col min="1028" max="1028" width="17.5703125" style="146" customWidth="1"/>
    <col min="1029" max="1029" width="14.7109375" style="146" customWidth="1"/>
    <col min="1030" max="1279" width="8.140625" style="146"/>
    <col min="1280" max="1280" width="8.7109375" style="146" customWidth="1"/>
    <col min="1281" max="1281" width="31.5703125" style="146" customWidth="1"/>
    <col min="1282" max="1282" width="13.85546875" style="146" customWidth="1"/>
    <col min="1283" max="1283" width="19.140625" style="146" customWidth="1"/>
    <col min="1284" max="1284" width="17.5703125" style="146" customWidth="1"/>
    <col min="1285" max="1285" width="14.7109375" style="146" customWidth="1"/>
    <col min="1286" max="1535" width="8.140625" style="146"/>
    <col min="1536" max="1536" width="8.7109375" style="146" customWidth="1"/>
    <col min="1537" max="1537" width="31.5703125" style="146" customWidth="1"/>
    <col min="1538" max="1538" width="13.85546875" style="146" customWidth="1"/>
    <col min="1539" max="1539" width="19.140625" style="146" customWidth="1"/>
    <col min="1540" max="1540" width="17.5703125" style="146" customWidth="1"/>
    <col min="1541" max="1541" width="14.7109375" style="146" customWidth="1"/>
    <col min="1542" max="1791" width="8.140625" style="146"/>
    <col min="1792" max="1792" width="8.7109375" style="146" customWidth="1"/>
    <col min="1793" max="1793" width="31.5703125" style="146" customWidth="1"/>
    <col min="1794" max="1794" width="13.85546875" style="146" customWidth="1"/>
    <col min="1795" max="1795" width="19.140625" style="146" customWidth="1"/>
    <col min="1796" max="1796" width="17.5703125" style="146" customWidth="1"/>
    <col min="1797" max="1797" width="14.7109375" style="146" customWidth="1"/>
    <col min="1798" max="2047" width="8.140625" style="146"/>
    <col min="2048" max="2048" width="8.7109375" style="146" customWidth="1"/>
    <col min="2049" max="2049" width="31.5703125" style="146" customWidth="1"/>
    <col min="2050" max="2050" width="13.85546875" style="146" customWidth="1"/>
    <col min="2051" max="2051" width="19.140625" style="146" customWidth="1"/>
    <col min="2052" max="2052" width="17.5703125" style="146" customWidth="1"/>
    <col min="2053" max="2053" width="14.7109375" style="146" customWidth="1"/>
    <col min="2054" max="2303" width="8.140625" style="146"/>
    <col min="2304" max="2304" width="8.7109375" style="146" customWidth="1"/>
    <col min="2305" max="2305" width="31.5703125" style="146" customWidth="1"/>
    <col min="2306" max="2306" width="13.85546875" style="146" customWidth="1"/>
    <col min="2307" max="2307" width="19.140625" style="146" customWidth="1"/>
    <col min="2308" max="2308" width="17.5703125" style="146" customWidth="1"/>
    <col min="2309" max="2309" width="14.7109375" style="146" customWidth="1"/>
    <col min="2310" max="2559" width="8.140625" style="146"/>
    <col min="2560" max="2560" width="8.7109375" style="146" customWidth="1"/>
    <col min="2561" max="2561" width="31.5703125" style="146" customWidth="1"/>
    <col min="2562" max="2562" width="13.85546875" style="146" customWidth="1"/>
    <col min="2563" max="2563" width="19.140625" style="146" customWidth="1"/>
    <col min="2564" max="2564" width="17.5703125" style="146" customWidth="1"/>
    <col min="2565" max="2565" width="14.7109375" style="146" customWidth="1"/>
    <col min="2566" max="2815" width="8.140625" style="146"/>
    <col min="2816" max="2816" width="8.7109375" style="146" customWidth="1"/>
    <col min="2817" max="2817" width="31.5703125" style="146" customWidth="1"/>
    <col min="2818" max="2818" width="13.85546875" style="146" customWidth="1"/>
    <col min="2819" max="2819" width="19.140625" style="146" customWidth="1"/>
    <col min="2820" max="2820" width="17.5703125" style="146" customWidth="1"/>
    <col min="2821" max="2821" width="14.7109375" style="146" customWidth="1"/>
    <col min="2822" max="3071" width="8.140625" style="146"/>
    <col min="3072" max="3072" width="8.7109375" style="146" customWidth="1"/>
    <col min="3073" max="3073" width="31.5703125" style="146" customWidth="1"/>
    <col min="3074" max="3074" width="13.85546875" style="146" customWidth="1"/>
    <col min="3075" max="3075" width="19.140625" style="146" customWidth="1"/>
    <col min="3076" max="3076" width="17.5703125" style="146" customWidth="1"/>
    <col min="3077" max="3077" width="14.7109375" style="146" customWidth="1"/>
    <col min="3078" max="3327" width="8.140625" style="146"/>
    <col min="3328" max="3328" width="8.7109375" style="146" customWidth="1"/>
    <col min="3329" max="3329" width="31.5703125" style="146" customWidth="1"/>
    <col min="3330" max="3330" width="13.85546875" style="146" customWidth="1"/>
    <col min="3331" max="3331" width="19.140625" style="146" customWidth="1"/>
    <col min="3332" max="3332" width="17.5703125" style="146" customWidth="1"/>
    <col min="3333" max="3333" width="14.7109375" style="146" customWidth="1"/>
    <col min="3334" max="3583" width="8.140625" style="146"/>
    <col min="3584" max="3584" width="8.7109375" style="146" customWidth="1"/>
    <col min="3585" max="3585" width="31.5703125" style="146" customWidth="1"/>
    <col min="3586" max="3586" width="13.85546875" style="146" customWidth="1"/>
    <col min="3587" max="3587" width="19.140625" style="146" customWidth="1"/>
    <col min="3588" max="3588" width="17.5703125" style="146" customWidth="1"/>
    <col min="3589" max="3589" width="14.7109375" style="146" customWidth="1"/>
    <col min="3590" max="3839" width="8.140625" style="146"/>
    <col min="3840" max="3840" width="8.7109375" style="146" customWidth="1"/>
    <col min="3841" max="3841" width="31.5703125" style="146" customWidth="1"/>
    <col min="3842" max="3842" width="13.85546875" style="146" customWidth="1"/>
    <col min="3843" max="3843" width="19.140625" style="146" customWidth="1"/>
    <col min="3844" max="3844" width="17.5703125" style="146" customWidth="1"/>
    <col min="3845" max="3845" width="14.7109375" style="146" customWidth="1"/>
    <col min="3846" max="4095" width="8.140625" style="146"/>
    <col min="4096" max="4096" width="8.7109375" style="146" customWidth="1"/>
    <col min="4097" max="4097" width="31.5703125" style="146" customWidth="1"/>
    <col min="4098" max="4098" width="13.85546875" style="146" customWidth="1"/>
    <col min="4099" max="4099" width="19.140625" style="146" customWidth="1"/>
    <col min="4100" max="4100" width="17.5703125" style="146" customWidth="1"/>
    <col min="4101" max="4101" width="14.7109375" style="146" customWidth="1"/>
    <col min="4102" max="4351" width="8.140625" style="146"/>
    <col min="4352" max="4352" width="8.7109375" style="146" customWidth="1"/>
    <col min="4353" max="4353" width="31.5703125" style="146" customWidth="1"/>
    <col min="4354" max="4354" width="13.85546875" style="146" customWidth="1"/>
    <col min="4355" max="4355" width="19.140625" style="146" customWidth="1"/>
    <col min="4356" max="4356" width="17.5703125" style="146" customWidth="1"/>
    <col min="4357" max="4357" width="14.7109375" style="146" customWidth="1"/>
    <col min="4358" max="4607" width="8.140625" style="146"/>
    <col min="4608" max="4608" width="8.7109375" style="146" customWidth="1"/>
    <col min="4609" max="4609" width="31.5703125" style="146" customWidth="1"/>
    <col min="4610" max="4610" width="13.85546875" style="146" customWidth="1"/>
    <col min="4611" max="4611" width="19.140625" style="146" customWidth="1"/>
    <col min="4612" max="4612" width="17.5703125" style="146" customWidth="1"/>
    <col min="4613" max="4613" width="14.7109375" style="146" customWidth="1"/>
    <col min="4614" max="4863" width="8.140625" style="146"/>
    <col min="4864" max="4864" width="8.7109375" style="146" customWidth="1"/>
    <col min="4865" max="4865" width="31.5703125" style="146" customWidth="1"/>
    <col min="4866" max="4866" width="13.85546875" style="146" customWidth="1"/>
    <col min="4867" max="4867" width="19.140625" style="146" customWidth="1"/>
    <col min="4868" max="4868" width="17.5703125" style="146" customWidth="1"/>
    <col min="4869" max="4869" width="14.7109375" style="146" customWidth="1"/>
    <col min="4870" max="5119" width="8.140625" style="146"/>
    <col min="5120" max="5120" width="8.7109375" style="146" customWidth="1"/>
    <col min="5121" max="5121" width="31.5703125" style="146" customWidth="1"/>
    <col min="5122" max="5122" width="13.85546875" style="146" customWidth="1"/>
    <col min="5123" max="5123" width="19.140625" style="146" customWidth="1"/>
    <col min="5124" max="5124" width="17.5703125" style="146" customWidth="1"/>
    <col min="5125" max="5125" width="14.7109375" style="146" customWidth="1"/>
    <col min="5126" max="5375" width="8.140625" style="146"/>
    <col min="5376" max="5376" width="8.7109375" style="146" customWidth="1"/>
    <col min="5377" max="5377" width="31.5703125" style="146" customWidth="1"/>
    <col min="5378" max="5378" width="13.85546875" style="146" customWidth="1"/>
    <col min="5379" max="5379" width="19.140625" style="146" customWidth="1"/>
    <col min="5380" max="5380" width="17.5703125" style="146" customWidth="1"/>
    <col min="5381" max="5381" width="14.7109375" style="146" customWidth="1"/>
    <col min="5382" max="5631" width="8.140625" style="146"/>
    <col min="5632" max="5632" width="8.7109375" style="146" customWidth="1"/>
    <col min="5633" max="5633" width="31.5703125" style="146" customWidth="1"/>
    <col min="5634" max="5634" width="13.85546875" style="146" customWidth="1"/>
    <col min="5635" max="5635" width="19.140625" style="146" customWidth="1"/>
    <col min="5636" max="5636" width="17.5703125" style="146" customWidth="1"/>
    <col min="5637" max="5637" width="14.7109375" style="146" customWidth="1"/>
    <col min="5638" max="5887" width="8.140625" style="146"/>
    <col min="5888" max="5888" width="8.7109375" style="146" customWidth="1"/>
    <col min="5889" max="5889" width="31.5703125" style="146" customWidth="1"/>
    <col min="5890" max="5890" width="13.85546875" style="146" customWidth="1"/>
    <col min="5891" max="5891" width="19.140625" style="146" customWidth="1"/>
    <col min="5892" max="5892" width="17.5703125" style="146" customWidth="1"/>
    <col min="5893" max="5893" width="14.7109375" style="146" customWidth="1"/>
    <col min="5894" max="6143" width="8.140625" style="146"/>
    <col min="6144" max="6144" width="8.7109375" style="146" customWidth="1"/>
    <col min="6145" max="6145" width="31.5703125" style="146" customWidth="1"/>
    <col min="6146" max="6146" width="13.85546875" style="146" customWidth="1"/>
    <col min="6147" max="6147" width="19.140625" style="146" customWidth="1"/>
    <col min="6148" max="6148" width="17.5703125" style="146" customWidth="1"/>
    <col min="6149" max="6149" width="14.7109375" style="146" customWidth="1"/>
    <col min="6150" max="6399" width="8.140625" style="146"/>
    <col min="6400" max="6400" width="8.7109375" style="146" customWidth="1"/>
    <col min="6401" max="6401" width="31.5703125" style="146" customWidth="1"/>
    <col min="6402" max="6402" width="13.85546875" style="146" customWidth="1"/>
    <col min="6403" max="6403" width="19.140625" style="146" customWidth="1"/>
    <col min="6404" max="6404" width="17.5703125" style="146" customWidth="1"/>
    <col min="6405" max="6405" width="14.7109375" style="146" customWidth="1"/>
    <col min="6406" max="6655" width="8.140625" style="146"/>
    <col min="6656" max="6656" width="8.7109375" style="146" customWidth="1"/>
    <col min="6657" max="6657" width="31.5703125" style="146" customWidth="1"/>
    <col min="6658" max="6658" width="13.85546875" style="146" customWidth="1"/>
    <col min="6659" max="6659" width="19.140625" style="146" customWidth="1"/>
    <col min="6660" max="6660" width="17.5703125" style="146" customWidth="1"/>
    <col min="6661" max="6661" width="14.7109375" style="146" customWidth="1"/>
    <col min="6662" max="6911" width="8.140625" style="146"/>
    <col min="6912" max="6912" width="8.7109375" style="146" customWidth="1"/>
    <col min="6913" max="6913" width="31.5703125" style="146" customWidth="1"/>
    <col min="6914" max="6914" width="13.85546875" style="146" customWidth="1"/>
    <col min="6915" max="6915" width="19.140625" style="146" customWidth="1"/>
    <col min="6916" max="6916" width="17.5703125" style="146" customWidth="1"/>
    <col min="6917" max="6917" width="14.7109375" style="146" customWidth="1"/>
    <col min="6918" max="7167" width="8.140625" style="146"/>
    <col min="7168" max="7168" width="8.7109375" style="146" customWidth="1"/>
    <col min="7169" max="7169" width="31.5703125" style="146" customWidth="1"/>
    <col min="7170" max="7170" width="13.85546875" style="146" customWidth="1"/>
    <col min="7171" max="7171" width="19.140625" style="146" customWidth="1"/>
    <col min="7172" max="7172" width="17.5703125" style="146" customWidth="1"/>
    <col min="7173" max="7173" width="14.7109375" style="146" customWidth="1"/>
    <col min="7174" max="7423" width="8.140625" style="146"/>
    <col min="7424" max="7424" width="8.7109375" style="146" customWidth="1"/>
    <col min="7425" max="7425" width="31.5703125" style="146" customWidth="1"/>
    <col min="7426" max="7426" width="13.85546875" style="146" customWidth="1"/>
    <col min="7427" max="7427" width="19.140625" style="146" customWidth="1"/>
    <col min="7428" max="7428" width="17.5703125" style="146" customWidth="1"/>
    <col min="7429" max="7429" width="14.7109375" style="146" customWidth="1"/>
    <col min="7430" max="7679" width="8.140625" style="146"/>
    <col min="7680" max="7680" width="8.7109375" style="146" customWidth="1"/>
    <col min="7681" max="7681" width="31.5703125" style="146" customWidth="1"/>
    <col min="7682" max="7682" width="13.85546875" style="146" customWidth="1"/>
    <col min="7683" max="7683" width="19.140625" style="146" customWidth="1"/>
    <col min="7684" max="7684" width="17.5703125" style="146" customWidth="1"/>
    <col min="7685" max="7685" width="14.7109375" style="146" customWidth="1"/>
    <col min="7686" max="7935" width="8.140625" style="146"/>
    <col min="7936" max="7936" width="8.7109375" style="146" customWidth="1"/>
    <col min="7937" max="7937" width="31.5703125" style="146" customWidth="1"/>
    <col min="7938" max="7938" width="13.85546875" style="146" customWidth="1"/>
    <col min="7939" max="7939" width="19.140625" style="146" customWidth="1"/>
    <col min="7940" max="7940" width="17.5703125" style="146" customWidth="1"/>
    <col min="7941" max="7941" width="14.7109375" style="146" customWidth="1"/>
    <col min="7942" max="8191" width="8.140625" style="146"/>
    <col min="8192" max="8192" width="8.7109375" style="146" customWidth="1"/>
    <col min="8193" max="8193" width="31.5703125" style="146" customWidth="1"/>
    <col min="8194" max="8194" width="13.85546875" style="146" customWidth="1"/>
    <col min="8195" max="8195" width="19.140625" style="146" customWidth="1"/>
    <col min="8196" max="8196" width="17.5703125" style="146" customWidth="1"/>
    <col min="8197" max="8197" width="14.7109375" style="146" customWidth="1"/>
    <col min="8198" max="8447" width="8.140625" style="146"/>
    <col min="8448" max="8448" width="8.7109375" style="146" customWidth="1"/>
    <col min="8449" max="8449" width="31.5703125" style="146" customWidth="1"/>
    <col min="8450" max="8450" width="13.85546875" style="146" customWidth="1"/>
    <col min="8451" max="8451" width="19.140625" style="146" customWidth="1"/>
    <col min="8452" max="8452" width="17.5703125" style="146" customWidth="1"/>
    <col min="8453" max="8453" width="14.7109375" style="146" customWidth="1"/>
    <col min="8454" max="8703" width="8.140625" style="146"/>
    <col min="8704" max="8704" width="8.7109375" style="146" customWidth="1"/>
    <col min="8705" max="8705" width="31.5703125" style="146" customWidth="1"/>
    <col min="8706" max="8706" width="13.85546875" style="146" customWidth="1"/>
    <col min="8707" max="8707" width="19.140625" style="146" customWidth="1"/>
    <col min="8708" max="8708" width="17.5703125" style="146" customWidth="1"/>
    <col min="8709" max="8709" width="14.7109375" style="146" customWidth="1"/>
    <col min="8710" max="8959" width="8.140625" style="146"/>
    <col min="8960" max="8960" width="8.7109375" style="146" customWidth="1"/>
    <col min="8961" max="8961" width="31.5703125" style="146" customWidth="1"/>
    <col min="8962" max="8962" width="13.85546875" style="146" customWidth="1"/>
    <col min="8963" max="8963" width="19.140625" style="146" customWidth="1"/>
    <col min="8964" max="8964" width="17.5703125" style="146" customWidth="1"/>
    <col min="8965" max="8965" width="14.7109375" style="146" customWidth="1"/>
    <col min="8966" max="9215" width="8.140625" style="146"/>
    <col min="9216" max="9216" width="8.7109375" style="146" customWidth="1"/>
    <col min="9217" max="9217" width="31.5703125" style="146" customWidth="1"/>
    <col min="9218" max="9218" width="13.85546875" style="146" customWidth="1"/>
    <col min="9219" max="9219" width="19.140625" style="146" customWidth="1"/>
    <col min="9220" max="9220" width="17.5703125" style="146" customWidth="1"/>
    <col min="9221" max="9221" width="14.7109375" style="146" customWidth="1"/>
    <col min="9222" max="9471" width="8.140625" style="146"/>
    <col min="9472" max="9472" width="8.7109375" style="146" customWidth="1"/>
    <col min="9473" max="9473" width="31.5703125" style="146" customWidth="1"/>
    <col min="9474" max="9474" width="13.85546875" style="146" customWidth="1"/>
    <col min="9475" max="9475" width="19.140625" style="146" customWidth="1"/>
    <col min="9476" max="9476" width="17.5703125" style="146" customWidth="1"/>
    <col min="9477" max="9477" width="14.7109375" style="146" customWidth="1"/>
    <col min="9478" max="9727" width="8.140625" style="146"/>
    <col min="9728" max="9728" width="8.7109375" style="146" customWidth="1"/>
    <col min="9729" max="9729" width="31.5703125" style="146" customWidth="1"/>
    <col min="9730" max="9730" width="13.85546875" style="146" customWidth="1"/>
    <col min="9731" max="9731" width="19.140625" style="146" customWidth="1"/>
    <col min="9732" max="9732" width="17.5703125" style="146" customWidth="1"/>
    <col min="9733" max="9733" width="14.7109375" style="146" customWidth="1"/>
    <col min="9734" max="9983" width="8.140625" style="146"/>
    <col min="9984" max="9984" width="8.7109375" style="146" customWidth="1"/>
    <col min="9985" max="9985" width="31.5703125" style="146" customWidth="1"/>
    <col min="9986" max="9986" width="13.85546875" style="146" customWidth="1"/>
    <col min="9987" max="9987" width="19.140625" style="146" customWidth="1"/>
    <col min="9988" max="9988" width="17.5703125" style="146" customWidth="1"/>
    <col min="9989" max="9989" width="14.7109375" style="146" customWidth="1"/>
    <col min="9990" max="10239" width="8.140625" style="146"/>
    <col min="10240" max="10240" width="8.7109375" style="146" customWidth="1"/>
    <col min="10241" max="10241" width="31.5703125" style="146" customWidth="1"/>
    <col min="10242" max="10242" width="13.85546875" style="146" customWidth="1"/>
    <col min="10243" max="10243" width="19.140625" style="146" customWidth="1"/>
    <col min="10244" max="10244" width="17.5703125" style="146" customWidth="1"/>
    <col min="10245" max="10245" width="14.7109375" style="146" customWidth="1"/>
    <col min="10246" max="10495" width="8.140625" style="146"/>
    <col min="10496" max="10496" width="8.7109375" style="146" customWidth="1"/>
    <col min="10497" max="10497" width="31.5703125" style="146" customWidth="1"/>
    <col min="10498" max="10498" width="13.85546875" style="146" customWidth="1"/>
    <col min="10499" max="10499" width="19.140625" style="146" customWidth="1"/>
    <col min="10500" max="10500" width="17.5703125" style="146" customWidth="1"/>
    <col min="10501" max="10501" width="14.7109375" style="146" customWidth="1"/>
    <col min="10502" max="10751" width="8.140625" style="146"/>
    <col min="10752" max="10752" width="8.7109375" style="146" customWidth="1"/>
    <col min="10753" max="10753" width="31.5703125" style="146" customWidth="1"/>
    <col min="10754" max="10754" width="13.85546875" style="146" customWidth="1"/>
    <col min="10755" max="10755" width="19.140625" style="146" customWidth="1"/>
    <col min="10756" max="10756" width="17.5703125" style="146" customWidth="1"/>
    <col min="10757" max="10757" width="14.7109375" style="146" customWidth="1"/>
    <col min="10758" max="11007" width="8.140625" style="146"/>
    <col min="11008" max="11008" width="8.7109375" style="146" customWidth="1"/>
    <col min="11009" max="11009" width="31.5703125" style="146" customWidth="1"/>
    <col min="11010" max="11010" width="13.85546875" style="146" customWidth="1"/>
    <col min="11011" max="11011" width="19.140625" style="146" customWidth="1"/>
    <col min="11012" max="11012" width="17.5703125" style="146" customWidth="1"/>
    <col min="11013" max="11013" width="14.7109375" style="146" customWidth="1"/>
    <col min="11014" max="11263" width="8.140625" style="146"/>
    <col min="11264" max="11264" width="8.7109375" style="146" customWidth="1"/>
    <col min="11265" max="11265" width="31.5703125" style="146" customWidth="1"/>
    <col min="11266" max="11266" width="13.85546875" style="146" customWidth="1"/>
    <col min="11267" max="11267" width="19.140625" style="146" customWidth="1"/>
    <col min="11268" max="11268" width="17.5703125" style="146" customWidth="1"/>
    <col min="11269" max="11269" width="14.7109375" style="146" customWidth="1"/>
    <col min="11270" max="11519" width="8.140625" style="146"/>
    <col min="11520" max="11520" width="8.7109375" style="146" customWidth="1"/>
    <col min="11521" max="11521" width="31.5703125" style="146" customWidth="1"/>
    <col min="11522" max="11522" width="13.85546875" style="146" customWidth="1"/>
    <col min="11523" max="11523" width="19.140625" style="146" customWidth="1"/>
    <col min="11524" max="11524" width="17.5703125" style="146" customWidth="1"/>
    <col min="11525" max="11525" width="14.7109375" style="146" customWidth="1"/>
    <col min="11526" max="11775" width="8.140625" style="146"/>
    <col min="11776" max="11776" width="8.7109375" style="146" customWidth="1"/>
    <col min="11777" max="11777" width="31.5703125" style="146" customWidth="1"/>
    <col min="11778" max="11778" width="13.85546875" style="146" customWidth="1"/>
    <col min="11779" max="11779" width="19.140625" style="146" customWidth="1"/>
    <col min="11780" max="11780" width="17.5703125" style="146" customWidth="1"/>
    <col min="11781" max="11781" width="14.7109375" style="146" customWidth="1"/>
    <col min="11782" max="12031" width="8.140625" style="146"/>
    <col min="12032" max="12032" width="8.7109375" style="146" customWidth="1"/>
    <col min="12033" max="12033" width="31.5703125" style="146" customWidth="1"/>
    <col min="12034" max="12034" width="13.85546875" style="146" customWidth="1"/>
    <col min="12035" max="12035" width="19.140625" style="146" customWidth="1"/>
    <col min="12036" max="12036" width="17.5703125" style="146" customWidth="1"/>
    <col min="12037" max="12037" width="14.7109375" style="146" customWidth="1"/>
    <col min="12038" max="12287" width="8.140625" style="146"/>
    <col min="12288" max="12288" width="8.7109375" style="146" customWidth="1"/>
    <col min="12289" max="12289" width="31.5703125" style="146" customWidth="1"/>
    <col min="12290" max="12290" width="13.85546875" style="146" customWidth="1"/>
    <col min="12291" max="12291" width="19.140625" style="146" customWidth="1"/>
    <col min="12292" max="12292" width="17.5703125" style="146" customWidth="1"/>
    <col min="12293" max="12293" width="14.7109375" style="146" customWidth="1"/>
    <col min="12294" max="12543" width="8.140625" style="146"/>
    <col min="12544" max="12544" width="8.7109375" style="146" customWidth="1"/>
    <col min="12545" max="12545" width="31.5703125" style="146" customWidth="1"/>
    <col min="12546" max="12546" width="13.85546875" style="146" customWidth="1"/>
    <col min="12547" max="12547" width="19.140625" style="146" customWidth="1"/>
    <col min="12548" max="12548" width="17.5703125" style="146" customWidth="1"/>
    <col min="12549" max="12549" width="14.7109375" style="146" customWidth="1"/>
    <col min="12550" max="12799" width="8.140625" style="146"/>
    <col min="12800" max="12800" width="8.7109375" style="146" customWidth="1"/>
    <col min="12801" max="12801" width="31.5703125" style="146" customWidth="1"/>
    <col min="12802" max="12802" width="13.85546875" style="146" customWidth="1"/>
    <col min="12803" max="12803" width="19.140625" style="146" customWidth="1"/>
    <col min="12804" max="12804" width="17.5703125" style="146" customWidth="1"/>
    <col min="12805" max="12805" width="14.7109375" style="146" customWidth="1"/>
    <col min="12806" max="13055" width="8.140625" style="146"/>
    <col min="13056" max="13056" width="8.7109375" style="146" customWidth="1"/>
    <col min="13057" max="13057" width="31.5703125" style="146" customWidth="1"/>
    <col min="13058" max="13058" width="13.85546875" style="146" customWidth="1"/>
    <col min="13059" max="13059" width="19.140625" style="146" customWidth="1"/>
    <col min="13060" max="13060" width="17.5703125" style="146" customWidth="1"/>
    <col min="13061" max="13061" width="14.7109375" style="146" customWidth="1"/>
    <col min="13062" max="13311" width="8.140625" style="146"/>
    <col min="13312" max="13312" width="8.7109375" style="146" customWidth="1"/>
    <col min="13313" max="13313" width="31.5703125" style="146" customWidth="1"/>
    <col min="13314" max="13314" width="13.85546875" style="146" customWidth="1"/>
    <col min="13315" max="13315" width="19.140625" style="146" customWidth="1"/>
    <col min="13316" max="13316" width="17.5703125" style="146" customWidth="1"/>
    <col min="13317" max="13317" width="14.7109375" style="146" customWidth="1"/>
    <col min="13318" max="13567" width="8.140625" style="146"/>
    <col min="13568" max="13568" width="8.7109375" style="146" customWidth="1"/>
    <col min="13569" max="13569" width="31.5703125" style="146" customWidth="1"/>
    <col min="13570" max="13570" width="13.85546875" style="146" customWidth="1"/>
    <col min="13571" max="13571" width="19.140625" style="146" customWidth="1"/>
    <col min="13572" max="13572" width="17.5703125" style="146" customWidth="1"/>
    <col min="13573" max="13573" width="14.7109375" style="146" customWidth="1"/>
    <col min="13574" max="13823" width="8.140625" style="146"/>
    <col min="13824" max="13824" width="8.7109375" style="146" customWidth="1"/>
    <col min="13825" max="13825" width="31.5703125" style="146" customWidth="1"/>
    <col min="13826" max="13826" width="13.85546875" style="146" customWidth="1"/>
    <col min="13827" max="13827" width="19.140625" style="146" customWidth="1"/>
    <col min="13828" max="13828" width="17.5703125" style="146" customWidth="1"/>
    <col min="13829" max="13829" width="14.7109375" style="146" customWidth="1"/>
    <col min="13830" max="14079" width="8.140625" style="146"/>
    <col min="14080" max="14080" width="8.7109375" style="146" customWidth="1"/>
    <col min="14081" max="14081" width="31.5703125" style="146" customWidth="1"/>
    <col min="14082" max="14082" width="13.85546875" style="146" customWidth="1"/>
    <col min="14083" max="14083" width="19.140625" style="146" customWidth="1"/>
    <col min="14084" max="14084" width="17.5703125" style="146" customWidth="1"/>
    <col min="14085" max="14085" width="14.7109375" style="146" customWidth="1"/>
    <col min="14086" max="14335" width="8.140625" style="146"/>
    <col min="14336" max="14336" width="8.7109375" style="146" customWidth="1"/>
    <col min="14337" max="14337" width="31.5703125" style="146" customWidth="1"/>
    <col min="14338" max="14338" width="13.85546875" style="146" customWidth="1"/>
    <col min="14339" max="14339" width="19.140625" style="146" customWidth="1"/>
    <col min="14340" max="14340" width="17.5703125" style="146" customWidth="1"/>
    <col min="14341" max="14341" width="14.7109375" style="146" customWidth="1"/>
    <col min="14342" max="14591" width="8.140625" style="146"/>
    <col min="14592" max="14592" width="8.7109375" style="146" customWidth="1"/>
    <col min="14593" max="14593" width="31.5703125" style="146" customWidth="1"/>
    <col min="14594" max="14594" width="13.85546875" style="146" customWidth="1"/>
    <col min="14595" max="14595" width="19.140625" style="146" customWidth="1"/>
    <col min="14596" max="14596" width="17.5703125" style="146" customWidth="1"/>
    <col min="14597" max="14597" width="14.7109375" style="146" customWidth="1"/>
    <col min="14598" max="14847" width="8.140625" style="146"/>
    <col min="14848" max="14848" width="8.7109375" style="146" customWidth="1"/>
    <col min="14849" max="14849" width="31.5703125" style="146" customWidth="1"/>
    <col min="14850" max="14850" width="13.85546875" style="146" customWidth="1"/>
    <col min="14851" max="14851" width="19.140625" style="146" customWidth="1"/>
    <col min="14852" max="14852" width="17.5703125" style="146" customWidth="1"/>
    <col min="14853" max="14853" width="14.7109375" style="146" customWidth="1"/>
    <col min="14854" max="15103" width="8.140625" style="146"/>
    <col min="15104" max="15104" width="8.7109375" style="146" customWidth="1"/>
    <col min="15105" max="15105" width="31.5703125" style="146" customWidth="1"/>
    <col min="15106" max="15106" width="13.85546875" style="146" customWidth="1"/>
    <col min="15107" max="15107" width="19.140625" style="146" customWidth="1"/>
    <col min="15108" max="15108" width="17.5703125" style="146" customWidth="1"/>
    <col min="15109" max="15109" width="14.7109375" style="146" customWidth="1"/>
    <col min="15110" max="15359" width="8.140625" style="146"/>
    <col min="15360" max="15360" width="8.7109375" style="146" customWidth="1"/>
    <col min="15361" max="15361" width="31.5703125" style="146" customWidth="1"/>
    <col min="15362" max="15362" width="13.85546875" style="146" customWidth="1"/>
    <col min="15363" max="15363" width="19.140625" style="146" customWidth="1"/>
    <col min="15364" max="15364" width="17.5703125" style="146" customWidth="1"/>
    <col min="15365" max="15365" width="14.7109375" style="146" customWidth="1"/>
    <col min="15366" max="15615" width="8.140625" style="146"/>
    <col min="15616" max="15616" width="8.7109375" style="146" customWidth="1"/>
    <col min="15617" max="15617" width="31.5703125" style="146" customWidth="1"/>
    <col min="15618" max="15618" width="13.85546875" style="146" customWidth="1"/>
    <col min="15619" max="15619" width="19.140625" style="146" customWidth="1"/>
    <col min="15620" max="15620" width="17.5703125" style="146" customWidth="1"/>
    <col min="15621" max="15621" width="14.7109375" style="146" customWidth="1"/>
    <col min="15622" max="15871" width="8.140625" style="146"/>
    <col min="15872" max="15872" width="8.7109375" style="146" customWidth="1"/>
    <col min="15873" max="15873" width="31.5703125" style="146" customWidth="1"/>
    <col min="15874" max="15874" width="13.85546875" style="146" customWidth="1"/>
    <col min="15875" max="15875" width="19.140625" style="146" customWidth="1"/>
    <col min="15876" max="15876" width="17.5703125" style="146" customWidth="1"/>
    <col min="15877" max="15877" width="14.7109375" style="146" customWidth="1"/>
    <col min="15878" max="16127" width="8.140625" style="146"/>
    <col min="16128" max="16128" width="8.7109375" style="146" customWidth="1"/>
    <col min="16129" max="16129" width="31.5703125" style="146" customWidth="1"/>
    <col min="16130" max="16130" width="13.85546875" style="146" customWidth="1"/>
    <col min="16131" max="16131" width="19.140625" style="146" customWidth="1"/>
    <col min="16132" max="16132" width="17.5703125" style="146" customWidth="1"/>
    <col min="16133" max="16133" width="14.7109375" style="146" customWidth="1"/>
    <col min="16134" max="16384" width="8.140625" style="146"/>
  </cols>
  <sheetData>
    <row r="1" spans="1:5" ht="23.25" hidden="1" customHeight="1" x14ac:dyDescent="0.25">
      <c r="A1" s="212"/>
      <c r="B1" s="212"/>
      <c r="C1" s="212"/>
      <c r="D1" s="212"/>
      <c r="E1" s="212"/>
    </row>
    <row r="2" spans="1:5" hidden="1" x14ac:dyDescent="0.25">
      <c r="A2" s="212" t="s">
        <v>214</v>
      </c>
      <c r="B2" s="212"/>
      <c r="C2" s="212"/>
      <c r="D2" s="212"/>
      <c r="E2" s="212"/>
    </row>
    <row r="3" spans="1:5" ht="15.75" customHeight="1" x14ac:dyDescent="0.25">
      <c r="A3" s="214" t="s">
        <v>266</v>
      </c>
      <c r="B3" s="214"/>
      <c r="C3" s="214"/>
      <c r="D3" s="214"/>
      <c r="E3" s="214"/>
    </row>
    <row r="4" spans="1:5" x14ac:dyDescent="0.25">
      <c r="A4" s="214" t="s">
        <v>215</v>
      </c>
      <c r="B4" s="214"/>
      <c r="C4" s="214"/>
      <c r="D4" s="214"/>
      <c r="E4" s="214"/>
    </row>
    <row r="5" spans="1:5" x14ac:dyDescent="0.25">
      <c r="A5" s="214" t="s">
        <v>216</v>
      </c>
      <c r="B5" s="214"/>
      <c r="C5" s="214"/>
      <c r="D5" s="214"/>
      <c r="E5" s="214"/>
    </row>
    <row r="6" spans="1:5" ht="26.25" customHeight="1" x14ac:dyDescent="0.25">
      <c r="A6" s="212" t="s">
        <v>217</v>
      </c>
      <c r="B6" s="212"/>
      <c r="C6" s="212"/>
      <c r="D6" s="212"/>
      <c r="E6" s="146" t="s">
        <v>325</v>
      </c>
    </row>
    <row r="7" spans="1:5" x14ac:dyDescent="0.25">
      <c r="A7" s="212"/>
      <c r="B7" s="212"/>
      <c r="C7" s="212"/>
      <c r="D7" s="212"/>
      <c r="E7" s="212"/>
    </row>
    <row r="8" spans="1:5" ht="28.5" customHeight="1" x14ac:dyDescent="0.25">
      <c r="A8" s="213" t="s">
        <v>219</v>
      </c>
      <c r="B8" s="213"/>
      <c r="C8" s="213"/>
      <c r="D8" s="213"/>
      <c r="E8" s="213"/>
    </row>
    <row r="9" spans="1:5" ht="29.25" customHeight="1" x14ac:dyDescent="0.25">
      <c r="A9" s="213" t="s">
        <v>220</v>
      </c>
      <c r="B9" s="213"/>
      <c r="C9" s="213"/>
      <c r="D9" s="213"/>
      <c r="E9" s="213"/>
    </row>
    <row r="10" spans="1:5" ht="30" customHeight="1" x14ac:dyDescent="0.25">
      <c r="A10" s="213" t="s">
        <v>221</v>
      </c>
      <c r="B10" s="213"/>
      <c r="C10" s="213"/>
      <c r="D10" s="213"/>
      <c r="E10" s="213"/>
    </row>
    <row r="11" spans="1:5" ht="30" customHeight="1" x14ac:dyDescent="0.25">
      <c r="A11" s="213" t="s">
        <v>222</v>
      </c>
      <c r="B11" s="213"/>
      <c r="C11" s="213"/>
      <c r="D11" s="213"/>
      <c r="E11" s="213"/>
    </row>
    <row r="12" spans="1:5" ht="29.25" customHeight="1" x14ac:dyDescent="0.25">
      <c r="A12" s="213" t="s">
        <v>223</v>
      </c>
      <c r="B12" s="213"/>
      <c r="C12" s="213"/>
      <c r="D12" s="213"/>
      <c r="E12" s="213"/>
    </row>
    <row r="13" spans="1:5" ht="28.5" customHeight="1" x14ac:dyDescent="0.25">
      <c r="A13" s="213" t="s">
        <v>224</v>
      </c>
      <c r="B13" s="213"/>
      <c r="C13" s="213"/>
      <c r="D13" s="213"/>
      <c r="E13" s="213"/>
    </row>
    <row r="14" spans="1:5" ht="15.75" customHeight="1" thickBot="1" x14ac:dyDescent="0.3">
      <c r="A14" s="212"/>
      <c r="B14" s="212"/>
      <c r="C14" s="212"/>
      <c r="D14" s="212"/>
      <c r="E14" s="212"/>
    </row>
    <row r="15" spans="1:5" ht="120.75" thickBot="1" x14ac:dyDescent="0.3">
      <c r="A15" s="150" t="s">
        <v>2</v>
      </c>
      <c r="B15" s="148" t="s">
        <v>226</v>
      </c>
      <c r="C15" s="148" t="s">
        <v>0</v>
      </c>
      <c r="D15" s="148" t="s">
        <v>225</v>
      </c>
      <c r="E15" s="148" t="s">
        <v>1</v>
      </c>
    </row>
    <row r="16" spans="1:5" x14ac:dyDescent="0.25">
      <c r="A16" s="218" t="s">
        <v>8</v>
      </c>
      <c r="B16" s="219"/>
      <c r="C16" s="219"/>
      <c r="D16" s="219"/>
      <c r="E16" s="151"/>
    </row>
    <row r="17" spans="1:5" ht="15" customHeight="1" x14ac:dyDescent="0.25">
      <c r="A17" s="160" t="s">
        <v>57</v>
      </c>
      <c r="B17" s="161" t="s">
        <v>370</v>
      </c>
      <c r="C17" s="162" t="s">
        <v>11</v>
      </c>
      <c r="D17" s="163">
        <v>0.14000000000000001</v>
      </c>
      <c r="E17" s="164">
        <v>2049.1</v>
      </c>
    </row>
    <row r="18" spans="1:5" ht="15" customHeight="1" x14ac:dyDescent="0.25">
      <c r="A18" s="215" t="s">
        <v>227</v>
      </c>
      <c r="B18" s="216"/>
      <c r="C18" s="216"/>
      <c r="D18" s="217"/>
      <c r="E18" s="165"/>
    </row>
    <row r="19" spans="1:5" ht="30" x14ac:dyDescent="0.25">
      <c r="A19" s="160" t="s">
        <v>326</v>
      </c>
      <c r="B19" s="166">
        <v>1</v>
      </c>
      <c r="C19" s="162" t="s">
        <v>327</v>
      </c>
      <c r="D19" s="163">
        <f>E19/B19</f>
        <v>4871.22</v>
      </c>
      <c r="E19" s="164">
        <v>4871.22</v>
      </c>
    </row>
    <row r="20" spans="1:5" x14ac:dyDescent="0.25">
      <c r="A20" s="160" t="s">
        <v>155</v>
      </c>
      <c r="B20" s="161" t="s">
        <v>24</v>
      </c>
      <c r="C20" s="162" t="s">
        <v>22</v>
      </c>
      <c r="D20" s="163">
        <f>E20</f>
        <v>1098.27</v>
      </c>
      <c r="E20" s="164">
        <v>1098.27</v>
      </c>
    </row>
    <row r="21" spans="1:5" ht="30" x14ac:dyDescent="0.25">
      <c r="A21" s="160" t="s">
        <v>205</v>
      </c>
      <c r="B21" s="161" t="s">
        <v>24</v>
      </c>
      <c r="C21" s="162" t="s">
        <v>11</v>
      </c>
      <c r="D21" s="163">
        <f>E21</f>
        <v>352.46</v>
      </c>
      <c r="E21" s="164">
        <v>352.46</v>
      </c>
    </row>
    <row r="22" spans="1:5" ht="30" x14ac:dyDescent="0.25">
      <c r="A22" s="160" t="s">
        <v>230</v>
      </c>
      <c r="B22" s="161" t="s">
        <v>24</v>
      </c>
      <c r="C22" s="162" t="s">
        <v>11</v>
      </c>
      <c r="D22" s="163">
        <f>E22</f>
        <v>1590.69</v>
      </c>
      <c r="E22" s="164">
        <v>1590.69</v>
      </c>
    </row>
    <row r="23" spans="1:5" ht="15" customHeight="1" x14ac:dyDescent="0.25">
      <c r="A23" s="160" t="s">
        <v>228</v>
      </c>
      <c r="B23" s="161" t="s">
        <v>207</v>
      </c>
      <c r="C23" s="162" t="s">
        <v>12</v>
      </c>
      <c r="D23" s="163">
        <f>E23</f>
        <v>65903.7</v>
      </c>
      <c r="E23" s="164">
        <v>65903.7</v>
      </c>
    </row>
    <row r="24" spans="1:5" ht="15" customHeight="1" x14ac:dyDescent="0.25">
      <c r="A24" s="160" t="s">
        <v>229</v>
      </c>
      <c r="B24" s="161" t="s">
        <v>207</v>
      </c>
      <c r="C24" s="162" t="s">
        <v>12</v>
      </c>
      <c r="D24" s="163">
        <f>E24</f>
        <v>944.88</v>
      </c>
      <c r="E24" s="164">
        <v>944.88</v>
      </c>
    </row>
    <row r="25" spans="1:5" x14ac:dyDescent="0.25">
      <c r="A25" s="215" t="s">
        <v>328</v>
      </c>
      <c r="B25" s="216"/>
      <c r="C25" s="216"/>
      <c r="D25" s="217"/>
      <c r="E25" s="165"/>
    </row>
    <row r="26" spans="1:5" ht="15" customHeight="1" x14ac:dyDescent="0.25">
      <c r="A26" s="160" t="s">
        <v>329</v>
      </c>
      <c r="B26" s="161" t="s">
        <v>24</v>
      </c>
      <c r="C26" s="162" t="s">
        <v>11</v>
      </c>
      <c r="D26" s="163">
        <f>E26</f>
        <v>3570.22</v>
      </c>
      <c r="E26" s="164">
        <v>3570.22</v>
      </c>
    </row>
    <row r="27" spans="1:5" x14ac:dyDescent="0.25">
      <c r="A27" s="215" t="s">
        <v>282</v>
      </c>
      <c r="B27" s="216"/>
      <c r="C27" s="216"/>
      <c r="D27" s="217"/>
      <c r="E27" s="165"/>
    </row>
    <row r="28" spans="1:5" ht="15" customHeight="1" x14ac:dyDescent="0.25">
      <c r="A28" s="160" t="s">
        <v>283</v>
      </c>
      <c r="B28" s="161" t="s">
        <v>24</v>
      </c>
      <c r="C28" s="162" t="s">
        <v>13</v>
      </c>
      <c r="D28" s="163">
        <f>E28</f>
        <v>100</v>
      </c>
      <c r="E28" s="164">
        <v>100</v>
      </c>
    </row>
    <row r="29" spans="1:5" ht="15" customHeight="1" x14ac:dyDescent="0.25">
      <c r="A29" s="215" t="s">
        <v>233</v>
      </c>
      <c r="B29" s="216"/>
      <c r="C29" s="216"/>
      <c r="D29" s="217"/>
      <c r="E29" s="165"/>
    </row>
    <row r="30" spans="1:5" ht="30" x14ac:dyDescent="0.25">
      <c r="A30" s="160" t="s">
        <v>330</v>
      </c>
      <c r="B30" s="167">
        <v>0.02</v>
      </c>
      <c r="C30" s="162" t="s">
        <v>15</v>
      </c>
      <c r="D30" s="163">
        <f>E30/B30</f>
        <v>92545</v>
      </c>
      <c r="E30" s="164">
        <v>1850.9</v>
      </c>
    </row>
    <row r="31" spans="1:5" x14ac:dyDescent="0.25">
      <c r="A31" s="160" t="s">
        <v>331</v>
      </c>
      <c r="B31" s="166">
        <v>2</v>
      </c>
      <c r="C31" s="162" t="s">
        <v>13</v>
      </c>
      <c r="D31" s="163">
        <f>E31/B31</f>
        <v>750.13499999999999</v>
      </c>
      <c r="E31" s="164">
        <v>1500.27</v>
      </c>
    </row>
    <row r="32" spans="1:5" x14ac:dyDescent="0.25">
      <c r="A32" s="160" t="s">
        <v>332</v>
      </c>
      <c r="B32" s="166">
        <v>3</v>
      </c>
      <c r="C32" s="162" t="s">
        <v>333</v>
      </c>
      <c r="D32" s="163">
        <f>E32/B32</f>
        <v>306.29666666666668</v>
      </c>
      <c r="E32" s="164">
        <v>918.89</v>
      </c>
    </row>
    <row r="33" spans="1:5" ht="30" x14ac:dyDescent="0.25">
      <c r="A33" s="160" t="s">
        <v>334</v>
      </c>
      <c r="B33" s="167">
        <v>0.01</v>
      </c>
      <c r="C33" s="162" t="s">
        <v>18</v>
      </c>
      <c r="D33" s="163">
        <f t="shared" ref="D33:D53" si="0">E33/B33</f>
        <v>77585</v>
      </c>
      <c r="E33" s="164">
        <v>775.85</v>
      </c>
    </row>
    <row r="34" spans="1:5" x14ac:dyDescent="0.25">
      <c r="A34" s="160" t="s">
        <v>335</v>
      </c>
      <c r="B34" s="167">
        <v>0.01</v>
      </c>
      <c r="C34" s="162" t="s">
        <v>168</v>
      </c>
      <c r="D34" s="163">
        <f t="shared" si="0"/>
        <v>209598</v>
      </c>
      <c r="E34" s="164">
        <v>2095.98</v>
      </c>
    </row>
    <row r="35" spans="1:5" x14ac:dyDescent="0.25">
      <c r="A35" s="160" t="s">
        <v>296</v>
      </c>
      <c r="B35" s="166">
        <v>5</v>
      </c>
      <c r="C35" s="162" t="s">
        <v>162</v>
      </c>
      <c r="D35" s="163">
        <f t="shared" si="0"/>
        <v>99.382000000000005</v>
      </c>
      <c r="E35" s="164">
        <v>496.91</v>
      </c>
    </row>
    <row r="36" spans="1:5" x14ac:dyDescent="0.25">
      <c r="A36" s="160" t="s">
        <v>61</v>
      </c>
      <c r="B36" s="166">
        <v>1</v>
      </c>
      <c r="C36" s="162" t="s">
        <v>14</v>
      </c>
      <c r="D36" s="163">
        <f t="shared" si="0"/>
        <v>1005.22</v>
      </c>
      <c r="E36" s="164">
        <v>1005.22</v>
      </c>
    </row>
    <row r="37" spans="1:5" x14ac:dyDescent="0.25">
      <c r="A37" s="160" t="s">
        <v>336</v>
      </c>
      <c r="B37" s="166">
        <v>1</v>
      </c>
      <c r="C37" s="162" t="s">
        <v>15</v>
      </c>
      <c r="D37" s="163">
        <f t="shared" si="0"/>
        <v>725.48</v>
      </c>
      <c r="E37" s="164">
        <v>725.48</v>
      </c>
    </row>
    <row r="38" spans="1:5" x14ac:dyDescent="0.25">
      <c r="A38" s="160" t="s">
        <v>240</v>
      </c>
      <c r="B38" s="166">
        <v>1</v>
      </c>
      <c r="C38" s="162" t="s">
        <v>13</v>
      </c>
      <c r="D38" s="163">
        <f t="shared" si="0"/>
        <v>149.54</v>
      </c>
      <c r="E38" s="164">
        <v>149.54</v>
      </c>
    </row>
    <row r="39" spans="1:5" x14ac:dyDescent="0.25">
      <c r="A39" s="160" t="s">
        <v>337</v>
      </c>
      <c r="B39" s="166">
        <v>2</v>
      </c>
      <c r="C39" s="162" t="s">
        <v>338</v>
      </c>
      <c r="D39" s="163">
        <f t="shared" si="0"/>
        <v>1053.28</v>
      </c>
      <c r="E39" s="164">
        <v>2106.56</v>
      </c>
    </row>
    <row r="40" spans="1:5" ht="30" x14ac:dyDescent="0.25">
      <c r="A40" s="160" t="s">
        <v>339</v>
      </c>
      <c r="B40" s="168">
        <v>0.2</v>
      </c>
      <c r="C40" s="162" t="s">
        <v>16</v>
      </c>
      <c r="D40" s="163">
        <f t="shared" si="0"/>
        <v>4071.65</v>
      </c>
      <c r="E40" s="164">
        <v>814.33</v>
      </c>
    </row>
    <row r="41" spans="1:5" x14ac:dyDescent="0.25">
      <c r="A41" s="160" t="s">
        <v>63</v>
      </c>
      <c r="B41" s="167">
        <v>0.08</v>
      </c>
      <c r="C41" s="162" t="s">
        <v>17</v>
      </c>
      <c r="D41" s="163">
        <f t="shared" si="0"/>
        <v>30195</v>
      </c>
      <c r="E41" s="164">
        <v>2415.6</v>
      </c>
    </row>
    <row r="42" spans="1:5" ht="30" x14ac:dyDescent="0.25">
      <c r="A42" s="160" t="s">
        <v>64</v>
      </c>
      <c r="B42" s="169">
        <v>0.75900000000000001</v>
      </c>
      <c r="C42" s="162" t="s">
        <v>16</v>
      </c>
      <c r="D42" s="163">
        <f t="shared" si="0"/>
        <v>2035.7971014492755</v>
      </c>
      <c r="E42" s="164">
        <v>1545.17</v>
      </c>
    </row>
    <row r="43" spans="1:5" ht="18.75" customHeight="1" x14ac:dyDescent="0.25">
      <c r="A43" s="160" t="s">
        <v>300</v>
      </c>
      <c r="B43" s="167">
        <v>0.76</v>
      </c>
      <c r="C43" s="162" t="s">
        <v>16</v>
      </c>
      <c r="D43" s="163">
        <f t="shared" si="0"/>
        <v>2009.9473684210525</v>
      </c>
      <c r="E43" s="164">
        <v>1527.56</v>
      </c>
    </row>
    <row r="44" spans="1:5" x14ac:dyDescent="0.25">
      <c r="A44" s="160" t="s">
        <v>340</v>
      </c>
      <c r="B44" s="166">
        <v>1</v>
      </c>
      <c r="C44" s="162" t="s">
        <v>14</v>
      </c>
      <c r="D44" s="163">
        <f t="shared" si="0"/>
        <v>611.75</v>
      </c>
      <c r="E44" s="164">
        <v>611.75</v>
      </c>
    </row>
    <row r="45" spans="1:5" x14ac:dyDescent="0.25">
      <c r="A45" s="160" t="s">
        <v>67</v>
      </c>
      <c r="B45" s="167">
        <v>0.09</v>
      </c>
      <c r="C45" s="162" t="s">
        <v>15</v>
      </c>
      <c r="D45" s="163">
        <f t="shared" si="0"/>
        <v>17193</v>
      </c>
      <c r="E45" s="164">
        <v>1547.37</v>
      </c>
    </row>
    <row r="46" spans="1:5" ht="30" x14ac:dyDescent="0.25">
      <c r="A46" s="160" t="s">
        <v>68</v>
      </c>
      <c r="B46" s="166">
        <v>3</v>
      </c>
      <c r="C46" s="162" t="s">
        <v>20</v>
      </c>
      <c r="D46" s="163">
        <f t="shared" si="0"/>
        <v>253.75666666666666</v>
      </c>
      <c r="E46" s="164">
        <v>761.27</v>
      </c>
    </row>
    <row r="47" spans="1:5" x14ac:dyDescent="0.25">
      <c r="A47" s="160" t="s">
        <v>301</v>
      </c>
      <c r="B47" s="166">
        <v>7</v>
      </c>
      <c r="C47" s="162" t="s">
        <v>162</v>
      </c>
      <c r="D47" s="163">
        <f t="shared" si="0"/>
        <v>79.398571428571429</v>
      </c>
      <c r="E47" s="164">
        <v>555.79</v>
      </c>
    </row>
    <row r="48" spans="1:5" x14ac:dyDescent="0.25">
      <c r="A48" s="160" t="s">
        <v>341</v>
      </c>
      <c r="B48" s="166">
        <v>2</v>
      </c>
      <c r="C48" s="162" t="s">
        <v>92</v>
      </c>
      <c r="D48" s="163">
        <f t="shared" si="0"/>
        <v>586.82500000000005</v>
      </c>
      <c r="E48" s="164">
        <v>1173.6500000000001</v>
      </c>
    </row>
    <row r="49" spans="1:5" x14ac:dyDescent="0.25">
      <c r="A49" s="160" t="s">
        <v>69</v>
      </c>
      <c r="B49" s="166">
        <v>1</v>
      </c>
      <c r="C49" s="162" t="s">
        <v>13</v>
      </c>
      <c r="D49" s="163">
        <f t="shared" si="0"/>
        <v>4474.1099999999997</v>
      </c>
      <c r="E49" s="164">
        <v>4474.1099999999997</v>
      </c>
    </row>
    <row r="50" spans="1:5" x14ac:dyDescent="0.25">
      <c r="A50" s="160" t="s">
        <v>84</v>
      </c>
      <c r="B50" s="166">
        <v>1</v>
      </c>
      <c r="C50" s="162" t="s">
        <v>14</v>
      </c>
      <c r="D50" s="163">
        <f t="shared" si="0"/>
        <v>7332.6</v>
      </c>
      <c r="E50" s="164">
        <v>7332.6</v>
      </c>
    </row>
    <row r="51" spans="1:5" ht="30" x14ac:dyDescent="0.25">
      <c r="A51" s="160" t="s">
        <v>173</v>
      </c>
      <c r="B51" s="166">
        <v>1</v>
      </c>
      <c r="C51" s="162" t="s">
        <v>21</v>
      </c>
      <c r="D51" s="163">
        <f t="shared" si="0"/>
        <v>825.55</v>
      </c>
      <c r="E51" s="164">
        <v>825.55</v>
      </c>
    </row>
    <row r="52" spans="1:5" ht="16.5" customHeight="1" x14ac:dyDescent="0.25">
      <c r="A52" s="160" t="s">
        <v>243</v>
      </c>
      <c r="B52" s="166">
        <v>1</v>
      </c>
      <c r="C52" s="162" t="s">
        <v>21</v>
      </c>
      <c r="D52" s="163">
        <f t="shared" si="0"/>
        <v>598.84</v>
      </c>
      <c r="E52" s="164">
        <v>598.84</v>
      </c>
    </row>
    <row r="53" spans="1:5" x14ac:dyDescent="0.25">
      <c r="A53" s="160" t="s">
        <v>71</v>
      </c>
      <c r="B53" s="166">
        <v>35</v>
      </c>
      <c r="C53" s="162" t="s">
        <v>21</v>
      </c>
      <c r="D53" s="163">
        <f t="shared" si="0"/>
        <v>302.28914285714291</v>
      </c>
      <c r="E53" s="164">
        <v>10580.12</v>
      </c>
    </row>
    <row r="54" spans="1:5" ht="15" customHeight="1" x14ac:dyDescent="0.25">
      <c r="A54" s="215" t="s">
        <v>244</v>
      </c>
      <c r="B54" s="216"/>
      <c r="C54" s="216"/>
      <c r="D54" s="217"/>
      <c r="E54" s="165"/>
    </row>
    <row r="55" spans="1:5" x14ac:dyDescent="0.25">
      <c r="A55" s="160" t="s">
        <v>342</v>
      </c>
      <c r="B55" s="168">
        <v>0.2</v>
      </c>
      <c r="C55" s="162" t="s">
        <v>15</v>
      </c>
      <c r="D55" s="163">
        <f t="shared" ref="D55:D64" si="1">E55/B55</f>
        <v>18104.3</v>
      </c>
      <c r="E55" s="164">
        <v>3620.86</v>
      </c>
    </row>
    <row r="56" spans="1:5" ht="30" x14ac:dyDescent="0.25">
      <c r="A56" s="160" t="s">
        <v>343</v>
      </c>
      <c r="B56" s="167">
        <v>0.04</v>
      </c>
      <c r="C56" s="162" t="s">
        <v>19</v>
      </c>
      <c r="D56" s="163">
        <f t="shared" si="1"/>
        <v>42290.25</v>
      </c>
      <c r="E56" s="164">
        <v>1691.61</v>
      </c>
    </row>
    <row r="57" spans="1:5" ht="30" x14ac:dyDescent="0.25">
      <c r="A57" s="160" t="s">
        <v>344</v>
      </c>
      <c r="B57" s="169">
        <v>2.7E-2</v>
      </c>
      <c r="C57" s="162" t="s">
        <v>19</v>
      </c>
      <c r="D57" s="163">
        <f t="shared" si="1"/>
        <v>10064.444444444445</v>
      </c>
      <c r="E57" s="164">
        <v>271.74</v>
      </c>
    </row>
    <row r="58" spans="1:5" x14ac:dyDescent="0.25">
      <c r="A58" s="160" t="s">
        <v>345</v>
      </c>
      <c r="B58" s="167">
        <v>0.03</v>
      </c>
      <c r="C58" s="162" t="s">
        <v>12</v>
      </c>
      <c r="D58" s="163">
        <f t="shared" si="1"/>
        <v>36551.333333333336</v>
      </c>
      <c r="E58" s="164">
        <v>1096.54</v>
      </c>
    </row>
    <row r="59" spans="1:5" ht="30" x14ac:dyDescent="0.25">
      <c r="A59" s="160" t="s">
        <v>308</v>
      </c>
      <c r="B59" s="167">
        <v>0.01</v>
      </c>
      <c r="C59" s="162" t="s">
        <v>19</v>
      </c>
      <c r="D59" s="163">
        <f t="shared" si="1"/>
        <v>34735</v>
      </c>
      <c r="E59" s="164">
        <v>347.35</v>
      </c>
    </row>
    <row r="60" spans="1:5" ht="30" x14ac:dyDescent="0.25">
      <c r="A60" s="160" t="s">
        <v>346</v>
      </c>
      <c r="B60" s="168">
        <v>0.1</v>
      </c>
      <c r="C60" s="162" t="s">
        <v>15</v>
      </c>
      <c r="D60" s="163">
        <f t="shared" si="1"/>
        <v>19939.7</v>
      </c>
      <c r="E60" s="164">
        <v>1993.97</v>
      </c>
    </row>
    <row r="61" spans="1:5" x14ac:dyDescent="0.25">
      <c r="A61" s="160" t="s">
        <v>347</v>
      </c>
      <c r="B61" s="166">
        <v>2</v>
      </c>
      <c r="C61" s="162" t="s">
        <v>13</v>
      </c>
      <c r="D61" s="163">
        <f t="shared" si="1"/>
        <v>628.65499999999997</v>
      </c>
      <c r="E61" s="164">
        <v>1257.31</v>
      </c>
    </row>
    <row r="62" spans="1:5" x14ac:dyDescent="0.25">
      <c r="A62" s="160" t="s">
        <v>348</v>
      </c>
      <c r="B62" s="167">
        <v>0.01</v>
      </c>
      <c r="C62" s="162" t="s">
        <v>18</v>
      </c>
      <c r="D62" s="163">
        <f t="shared" si="1"/>
        <v>70371</v>
      </c>
      <c r="E62" s="164">
        <v>703.71</v>
      </c>
    </row>
    <row r="63" spans="1:5" x14ac:dyDescent="0.25">
      <c r="A63" s="160" t="s">
        <v>349</v>
      </c>
      <c r="B63" s="167">
        <v>0.02</v>
      </c>
      <c r="C63" s="162" t="s">
        <v>18</v>
      </c>
      <c r="D63" s="163">
        <f t="shared" si="1"/>
        <v>94772.5</v>
      </c>
      <c r="E63" s="164">
        <v>1895.45</v>
      </c>
    </row>
    <row r="64" spans="1:5" x14ac:dyDescent="0.25">
      <c r="A64" s="160" t="s">
        <v>350</v>
      </c>
      <c r="B64" s="167">
        <v>0.02</v>
      </c>
      <c r="C64" s="162" t="s">
        <v>18</v>
      </c>
      <c r="D64" s="163">
        <f t="shared" si="1"/>
        <v>47247</v>
      </c>
      <c r="E64" s="164">
        <v>944.94</v>
      </c>
    </row>
    <row r="65" spans="1:5" x14ac:dyDescent="0.25">
      <c r="A65" s="160" t="s">
        <v>113</v>
      </c>
      <c r="B65" s="168">
        <v>0.3</v>
      </c>
      <c r="C65" s="162" t="s">
        <v>86</v>
      </c>
      <c r="D65" s="163">
        <f t="shared" ref="D65:D68" si="2">E65/B65</f>
        <v>2224.3333333333335</v>
      </c>
      <c r="E65" s="164">
        <v>667.3</v>
      </c>
    </row>
    <row r="66" spans="1:5" x14ac:dyDescent="0.25">
      <c r="A66" s="160" t="s">
        <v>351</v>
      </c>
      <c r="B66" s="168">
        <v>0.1</v>
      </c>
      <c r="C66" s="162" t="s">
        <v>86</v>
      </c>
      <c r="D66" s="163">
        <f t="shared" si="2"/>
        <v>2431</v>
      </c>
      <c r="E66" s="164">
        <v>243.1</v>
      </c>
    </row>
    <row r="67" spans="1:5" ht="30" x14ac:dyDescent="0.25">
      <c r="A67" s="160" t="s">
        <v>363</v>
      </c>
      <c r="B67" s="167">
        <v>0.04</v>
      </c>
      <c r="C67" s="162" t="s">
        <v>19</v>
      </c>
      <c r="D67" s="163">
        <f t="shared" si="2"/>
        <v>2855.25</v>
      </c>
      <c r="E67" s="164">
        <v>114.21</v>
      </c>
    </row>
    <row r="68" spans="1:5" x14ac:dyDescent="0.25">
      <c r="A68" s="160" t="s">
        <v>364</v>
      </c>
      <c r="B68" s="169">
        <v>0.154</v>
      </c>
      <c r="C68" s="162" t="s">
        <v>19</v>
      </c>
      <c r="D68" s="163">
        <f t="shared" si="2"/>
        <v>19408.7012987013</v>
      </c>
      <c r="E68" s="164">
        <v>2988.94</v>
      </c>
    </row>
    <row r="69" spans="1:5" x14ac:dyDescent="0.25">
      <c r="A69" s="160" t="s">
        <v>255</v>
      </c>
      <c r="B69" s="161" t="s">
        <v>22</v>
      </c>
      <c r="C69" s="162" t="s">
        <v>13</v>
      </c>
      <c r="D69" s="163">
        <f>E69</f>
        <v>4700.8100000000004</v>
      </c>
      <c r="E69" s="164">
        <v>4700.8100000000004</v>
      </c>
    </row>
    <row r="70" spans="1:5" x14ac:dyDescent="0.25">
      <c r="A70" s="160" t="s">
        <v>366</v>
      </c>
      <c r="B70" s="167">
        <v>0.04</v>
      </c>
      <c r="C70" s="162" t="s">
        <v>19</v>
      </c>
      <c r="D70" s="163">
        <f t="shared" ref="D70:D82" si="3">E70/B70</f>
        <v>7631.25</v>
      </c>
      <c r="E70" s="164">
        <v>305.25</v>
      </c>
    </row>
    <row r="71" spans="1:5" ht="30" x14ac:dyDescent="0.25">
      <c r="A71" s="160" t="s">
        <v>352</v>
      </c>
      <c r="B71" s="167">
        <v>0.15</v>
      </c>
      <c r="C71" s="162" t="s">
        <v>16</v>
      </c>
      <c r="D71" s="163">
        <f t="shared" si="3"/>
        <v>4011.0666666666666</v>
      </c>
      <c r="E71" s="164">
        <v>601.66</v>
      </c>
    </row>
    <row r="72" spans="1:5" ht="30" x14ac:dyDescent="0.25">
      <c r="A72" s="160" t="s">
        <v>72</v>
      </c>
      <c r="B72" s="169">
        <v>0.75900000000000001</v>
      </c>
      <c r="C72" s="162" t="s">
        <v>16</v>
      </c>
      <c r="D72" s="163">
        <f t="shared" si="3"/>
        <v>2011.9631093544135</v>
      </c>
      <c r="E72" s="164">
        <v>1527.08</v>
      </c>
    </row>
    <row r="73" spans="1:5" ht="30" x14ac:dyDescent="0.25">
      <c r="A73" s="160" t="s">
        <v>353</v>
      </c>
      <c r="B73" s="169">
        <v>0.75900000000000001</v>
      </c>
      <c r="C73" s="162" t="s">
        <v>16</v>
      </c>
      <c r="D73" s="163">
        <f t="shared" si="3"/>
        <v>2013.4519104084322</v>
      </c>
      <c r="E73" s="164">
        <v>1528.21</v>
      </c>
    </row>
    <row r="74" spans="1:5" ht="45" x14ac:dyDescent="0.25">
      <c r="A74" s="160" t="s">
        <v>354</v>
      </c>
      <c r="B74" s="169">
        <v>1.5589999999999999</v>
      </c>
      <c r="C74" s="162" t="s">
        <v>16</v>
      </c>
      <c r="D74" s="163">
        <f t="shared" si="3"/>
        <v>1831.1161000641437</v>
      </c>
      <c r="E74" s="164">
        <v>2854.71</v>
      </c>
    </row>
    <row r="75" spans="1:5" ht="30" x14ac:dyDescent="0.25">
      <c r="A75" s="160" t="s">
        <v>64</v>
      </c>
      <c r="B75" s="169">
        <v>0.75900000000000001</v>
      </c>
      <c r="C75" s="162" t="s">
        <v>16</v>
      </c>
      <c r="D75" s="163">
        <f t="shared" si="3"/>
        <v>2005.3096179183135</v>
      </c>
      <c r="E75" s="164">
        <v>1522.03</v>
      </c>
    </row>
    <row r="76" spans="1:5" x14ac:dyDescent="0.25">
      <c r="A76" s="160" t="s">
        <v>355</v>
      </c>
      <c r="B76" s="166">
        <v>60</v>
      </c>
      <c r="C76" s="162" t="s">
        <v>73</v>
      </c>
      <c r="D76" s="163">
        <f t="shared" si="3"/>
        <v>58.729333333333336</v>
      </c>
      <c r="E76" s="164">
        <v>3523.76</v>
      </c>
    </row>
    <row r="77" spans="1:5" x14ac:dyDescent="0.25">
      <c r="A77" s="160" t="s">
        <v>356</v>
      </c>
      <c r="B77" s="166">
        <v>4</v>
      </c>
      <c r="C77" s="162" t="s">
        <v>13</v>
      </c>
      <c r="D77" s="163">
        <f t="shared" si="3"/>
        <v>629.96500000000003</v>
      </c>
      <c r="E77" s="164">
        <v>2519.86</v>
      </c>
    </row>
    <row r="78" spans="1:5" ht="30" x14ac:dyDescent="0.25">
      <c r="A78" s="160" t="s">
        <v>257</v>
      </c>
      <c r="B78" s="168">
        <v>104.2</v>
      </c>
      <c r="C78" s="162" t="s">
        <v>93</v>
      </c>
      <c r="D78" s="163">
        <f t="shared" si="3"/>
        <v>57.094337811900189</v>
      </c>
      <c r="E78" s="164">
        <v>5949.23</v>
      </c>
    </row>
    <row r="79" spans="1:5" x14ac:dyDescent="0.25">
      <c r="A79" s="160" t="s">
        <v>357</v>
      </c>
      <c r="B79" s="166">
        <v>17</v>
      </c>
      <c r="C79" s="162" t="s">
        <v>73</v>
      </c>
      <c r="D79" s="163">
        <f t="shared" si="3"/>
        <v>60.128823529411768</v>
      </c>
      <c r="E79" s="164">
        <v>1022.19</v>
      </c>
    </row>
    <row r="80" spans="1:5" ht="30" x14ac:dyDescent="0.25">
      <c r="A80" s="160" t="s">
        <v>358</v>
      </c>
      <c r="B80" s="169">
        <v>1.2829999999999999</v>
      </c>
      <c r="C80" s="162" t="s">
        <v>16</v>
      </c>
      <c r="D80" s="163">
        <f t="shared" si="3"/>
        <v>1947.1317225253315</v>
      </c>
      <c r="E80" s="164">
        <v>2498.17</v>
      </c>
    </row>
    <row r="81" spans="1:5" x14ac:dyDescent="0.25">
      <c r="A81" s="160" t="s">
        <v>260</v>
      </c>
      <c r="B81" s="167">
        <v>0.01</v>
      </c>
      <c r="C81" s="162" t="s">
        <v>168</v>
      </c>
      <c r="D81" s="163">
        <f t="shared" si="3"/>
        <v>40216</v>
      </c>
      <c r="E81" s="164">
        <v>402.16</v>
      </c>
    </row>
    <row r="82" spans="1:5" x14ac:dyDescent="0.25">
      <c r="A82" s="160" t="s">
        <v>359</v>
      </c>
      <c r="B82" s="167">
        <v>0.01</v>
      </c>
      <c r="C82" s="162" t="s">
        <v>168</v>
      </c>
      <c r="D82" s="163">
        <f t="shared" si="3"/>
        <v>42075</v>
      </c>
      <c r="E82" s="164">
        <v>420.75</v>
      </c>
    </row>
    <row r="83" spans="1:5" ht="15" customHeight="1" x14ac:dyDescent="0.25">
      <c r="A83" s="215" t="s">
        <v>40</v>
      </c>
      <c r="B83" s="216"/>
      <c r="C83" s="216"/>
      <c r="D83" s="217"/>
      <c r="E83" s="165"/>
    </row>
    <row r="84" spans="1:5" ht="30" x14ac:dyDescent="0.25">
      <c r="A84" s="160" t="s">
        <v>360</v>
      </c>
      <c r="B84" s="161" t="s">
        <v>24</v>
      </c>
      <c r="C84" s="162" t="s">
        <v>18</v>
      </c>
      <c r="D84" s="163">
        <f>E84</f>
        <v>16361.25</v>
      </c>
      <c r="E84" s="164">
        <v>16361.25</v>
      </c>
    </row>
    <row r="85" spans="1:5" ht="30" x14ac:dyDescent="0.25">
      <c r="A85" s="160" t="s">
        <v>60</v>
      </c>
      <c r="B85" s="161" t="s">
        <v>206</v>
      </c>
      <c r="C85" s="162" t="s">
        <v>11</v>
      </c>
      <c r="D85" s="163">
        <f>E85</f>
        <v>4243.43</v>
      </c>
      <c r="E85" s="164">
        <v>4243.43</v>
      </c>
    </row>
    <row r="86" spans="1:5" x14ac:dyDescent="0.25">
      <c r="A86" s="215" t="s">
        <v>158</v>
      </c>
      <c r="B86" s="216"/>
      <c r="C86" s="216"/>
      <c r="D86" s="217"/>
      <c r="E86" s="165"/>
    </row>
    <row r="87" spans="1:5" ht="15" customHeight="1" x14ac:dyDescent="0.25">
      <c r="A87" s="160" t="s">
        <v>159</v>
      </c>
      <c r="B87" s="161" t="s">
        <v>206</v>
      </c>
      <c r="C87" s="162" t="s">
        <v>232</v>
      </c>
      <c r="D87" s="163">
        <f>E87</f>
        <v>1910</v>
      </c>
      <c r="E87" s="164">
        <v>1910</v>
      </c>
    </row>
    <row r="88" spans="1:5" x14ac:dyDescent="0.25">
      <c r="A88" s="215" t="s">
        <v>98</v>
      </c>
      <c r="B88" s="216"/>
      <c r="C88" s="216"/>
      <c r="D88" s="217"/>
      <c r="E88" s="165"/>
    </row>
    <row r="89" spans="1:5" ht="15" customHeight="1" x14ac:dyDescent="0.25">
      <c r="A89" s="160" t="s">
        <v>100</v>
      </c>
      <c r="B89" s="161" t="s">
        <v>206</v>
      </c>
      <c r="C89" s="162" t="s">
        <v>11</v>
      </c>
      <c r="D89" s="163">
        <f>E89</f>
        <v>3600</v>
      </c>
      <c r="E89" s="164">
        <v>3600</v>
      </c>
    </row>
    <row r="90" spans="1:5" ht="15" customHeight="1" x14ac:dyDescent="0.25">
      <c r="A90" s="215" t="s">
        <v>318</v>
      </c>
      <c r="B90" s="216"/>
      <c r="C90" s="216"/>
      <c r="D90" s="217"/>
      <c r="E90" s="165"/>
    </row>
    <row r="91" spans="1:5" ht="15" customHeight="1" x14ac:dyDescent="0.25">
      <c r="A91" s="160" t="s">
        <v>74</v>
      </c>
      <c r="B91" s="161" t="s">
        <v>24</v>
      </c>
      <c r="C91" s="162" t="s">
        <v>11</v>
      </c>
      <c r="D91" s="163">
        <f>E91</f>
        <v>400</v>
      </c>
      <c r="E91" s="164">
        <v>400</v>
      </c>
    </row>
    <row r="92" spans="1:5" ht="30" x14ac:dyDescent="0.25">
      <c r="A92" s="160" t="s">
        <v>319</v>
      </c>
      <c r="B92" s="161" t="s">
        <v>24</v>
      </c>
      <c r="C92" s="162" t="s">
        <v>11</v>
      </c>
      <c r="D92" s="163">
        <f>E92</f>
        <v>307.08</v>
      </c>
      <c r="E92" s="164">
        <v>307.08</v>
      </c>
    </row>
    <row r="93" spans="1:5" x14ac:dyDescent="0.25">
      <c r="A93" s="215" t="s">
        <v>361</v>
      </c>
      <c r="B93" s="216"/>
      <c r="C93" s="216"/>
      <c r="D93" s="217"/>
      <c r="E93" s="165"/>
    </row>
    <row r="94" spans="1:5" ht="15" customHeight="1" x14ac:dyDescent="0.25">
      <c r="A94" s="160" t="s">
        <v>362</v>
      </c>
      <c r="B94" s="161" t="s">
        <v>25</v>
      </c>
      <c r="C94" s="162" t="s">
        <v>13</v>
      </c>
      <c r="D94" s="163">
        <f t="shared" ref="D94:D96" si="4">E94</f>
        <v>58740</v>
      </c>
      <c r="E94" s="164">
        <v>58740</v>
      </c>
    </row>
    <row r="95" spans="1:5" ht="15" customHeight="1" x14ac:dyDescent="0.25">
      <c r="A95" s="160" t="s">
        <v>365</v>
      </c>
      <c r="B95" s="161" t="s">
        <v>25</v>
      </c>
      <c r="C95" s="162" t="s">
        <v>13</v>
      </c>
      <c r="D95" s="163">
        <f t="shared" si="4"/>
        <v>65734.09</v>
      </c>
      <c r="E95" s="164">
        <v>65734.09</v>
      </c>
    </row>
    <row r="96" spans="1:5" ht="15" customHeight="1" thickBot="1" x14ac:dyDescent="0.3">
      <c r="A96" s="160" t="s">
        <v>365</v>
      </c>
      <c r="B96" s="161" t="s">
        <v>25</v>
      </c>
      <c r="C96" s="162" t="s">
        <v>13</v>
      </c>
      <c r="D96" s="163">
        <f t="shared" si="4"/>
        <v>75218.880000000005</v>
      </c>
      <c r="E96" s="164">
        <v>75218.880000000005</v>
      </c>
    </row>
    <row r="97" spans="1:7" ht="15" customHeight="1" x14ac:dyDescent="0.25">
      <c r="A97" s="160" t="s">
        <v>369</v>
      </c>
      <c r="B97" s="161" t="s">
        <v>25</v>
      </c>
      <c r="C97" s="162" t="s">
        <v>13</v>
      </c>
      <c r="D97" s="163">
        <f>E97</f>
        <v>11049.46</v>
      </c>
      <c r="E97" s="164">
        <v>11049.46</v>
      </c>
      <c r="F97" s="152">
        <f>SUM(E17:E97)</f>
        <v>411646.94</v>
      </c>
      <c r="G97" s="149" t="s">
        <v>367</v>
      </c>
    </row>
    <row r="98" spans="1:7" s="1" customFormat="1" ht="14.25" x14ac:dyDescent="0.2">
      <c r="A98" s="220" t="s">
        <v>10</v>
      </c>
      <c r="B98" s="221"/>
      <c r="C98" s="221"/>
      <c r="D98" s="221"/>
      <c r="E98" s="222"/>
      <c r="G98" s="17"/>
    </row>
    <row r="99" spans="1:7" s="1" customFormat="1" x14ac:dyDescent="0.2">
      <c r="A99" s="78" t="s">
        <v>79</v>
      </c>
      <c r="B99" s="26" t="s">
        <v>23</v>
      </c>
      <c r="C99" s="26" t="s">
        <v>11</v>
      </c>
      <c r="D99" s="26">
        <f>E99</f>
        <v>61747.040999999997</v>
      </c>
      <c r="E99" s="26">
        <f>SUM(E17:E97)*15%</f>
        <v>61747.040999999997</v>
      </c>
      <c r="G99" s="17"/>
    </row>
    <row r="100" spans="1:7" x14ac:dyDescent="0.25">
      <c r="A100" s="141" t="s">
        <v>26</v>
      </c>
      <c r="B100" s="140"/>
      <c r="C100" s="140"/>
      <c r="D100" s="140"/>
      <c r="E100" s="142">
        <f>F97+E99</f>
        <v>473393.98100000003</v>
      </c>
    </row>
    <row r="101" spans="1:7" x14ac:dyDescent="0.25">
      <c r="A101" s="212"/>
      <c r="B101" s="212"/>
      <c r="C101" s="212"/>
      <c r="D101" s="212"/>
      <c r="E101" s="212"/>
    </row>
    <row r="102" spans="1:7" x14ac:dyDescent="0.25">
      <c r="A102" s="212"/>
      <c r="B102" s="212"/>
      <c r="C102" s="212"/>
      <c r="D102" s="212"/>
      <c r="E102" s="212"/>
    </row>
    <row r="103" spans="1:7" s="155" customFormat="1" ht="21.75" customHeight="1" x14ac:dyDescent="0.25">
      <c r="A103" s="223" t="s">
        <v>371</v>
      </c>
      <c r="B103" s="223"/>
      <c r="C103" s="223"/>
      <c r="D103" s="223"/>
      <c r="E103" s="153">
        <f>E100</f>
        <v>473393.98100000003</v>
      </c>
      <c r="F103" s="154"/>
    </row>
    <row r="104" spans="1:7" s="155" customFormat="1" ht="20.25" customHeight="1" x14ac:dyDescent="0.25">
      <c r="A104" s="224" t="s">
        <v>373</v>
      </c>
      <c r="B104" s="224"/>
      <c r="C104" s="224"/>
      <c r="D104" s="224"/>
      <c r="E104" s="224"/>
      <c r="F104" s="156"/>
    </row>
    <row r="105" spans="1:7" s="155" customFormat="1" ht="24.75" customHeight="1" x14ac:dyDescent="0.25">
      <c r="A105" s="223" t="s">
        <v>262</v>
      </c>
      <c r="B105" s="223"/>
      <c r="C105" s="223"/>
      <c r="D105" s="223"/>
      <c r="E105" s="223"/>
      <c r="F105" s="157"/>
    </row>
    <row r="106" spans="1:7" s="155" customFormat="1" ht="24" customHeight="1" x14ac:dyDescent="0.25">
      <c r="A106" s="223" t="s">
        <v>263</v>
      </c>
      <c r="B106" s="223"/>
      <c r="C106" s="223"/>
      <c r="D106" s="223"/>
      <c r="E106" s="223"/>
      <c r="F106" s="157"/>
    </row>
    <row r="107" spans="1:7" s="155" customFormat="1" ht="30.75" customHeight="1" x14ac:dyDescent="0.25">
      <c r="A107" s="223" t="s">
        <v>264</v>
      </c>
      <c r="B107" s="223"/>
      <c r="C107" s="223"/>
      <c r="D107" s="223"/>
      <c r="E107" s="223"/>
      <c r="F107" s="157"/>
    </row>
    <row r="108" spans="1:7" s="155" customFormat="1" x14ac:dyDescent="0.25">
      <c r="A108" s="158"/>
      <c r="B108" s="158"/>
      <c r="C108" s="158"/>
      <c r="D108" s="158"/>
      <c r="E108" s="158"/>
      <c r="F108" s="158"/>
    </row>
    <row r="109" spans="1:7" s="155" customFormat="1" ht="24.75" customHeight="1" x14ac:dyDescent="0.25">
      <c r="A109" s="223" t="s">
        <v>368</v>
      </c>
      <c r="B109" s="223"/>
      <c r="C109" s="223"/>
      <c r="D109" s="223"/>
      <c r="E109" s="223"/>
      <c r="F109" s="157"/>
    </row>
    <row r="110" spans="1:7" ht="18.75" customHeight="1" x14ac:dyDescent="0.25">
      <c r="A110" s="159" t="s">
        <v>265</v>
      </c>
      <c r="B110" s="159"/>
      <c r="C110" s="159"/>
      <c r="D110" s="159"/>
      <c r="E110" s="159"/>
    </row>
    <row r="111" spans="1:7" ht="24.75" customHeight="1" x14ac:dyDescent="0.25">
      <c r="A111" s="159" t="s">
        <v>372</v>
      </c>
      <c r="B111" s="159"/>
      <c r="C111" s="159"/>
      <c r="D111" s="159"/>
      <c r="E111" s="159"/>
    </row>
    <row r="112" spans="1:7" ht="15" customHeight="1" x14ac:dyDescent="0.25">
      <c r="B112" s="159"/>
      <c r="C112" s="159"/>
      <c r="D112" s="159" t="s">
        <v>28</v>
      </c>
      <c r="E112" s="159"/>
    </row>
    <row r="113" spans="1:5" x14ac:dyDescent="0.25">
      <c r="A113" s="212"/>
      <c r="B113" s="212"/>
      <c r="C113" s="212"/>
      <c r="D113" s="212"/>
      <c r="E113" s="212"/>
    </row>
    <row r="114" spans="1:5" x14ac:dyDescent="0.25">
      <c r="A114" s="212" t="s">
        <v>320</v>
      </c>
      <c r="B114" s="212"/>
      <c r="C114" s="212"/>
      <c r="D114" s="212"/>
      <c r="E114" s="212"/>
    </row>
    <row r="115" spans="1:5" ht="13.5" customHeight="1" x14ac:dyDescent="0.25">
      <c r="B115" s="212"/>
      <c r="C115" s="212"/>
      <c r="D115" s="212" t="s">
        <v>28</v>
      </c>
      <c r="E115" s="212"/>
    </row>
  </sheetData>
  <mergeCells count="38">
    <mergeCell ref="A103:D103"/>
    <mergeCell ref="A114:E114"/>
    <mergeCell ref="B115:C115"/>
    <mergeCell ref="D115:E115"/>
    <mergeCell ref="A109:E109"/>
    <mergeCell ref="A113:E113"/>
    <mergeCell ref="A104:E104"/>
    <mergeCell ref="A105:E105"/>
    <mergeCell ref="A106:E106"/>
    <mergeCell ref="A107:E107"/>
    <mergeCell ref="A101:E101"/>
    <mergeCell ref="A102:E102"/>
    <mergeCell ref="A98:E98"/>
    <mergeCell ref="A93:D93"/>
    <mergeCell ref="A90:D90"/>
    <mergeCell ref="A86:D86"/>
    <mergeCell ref="A88:D88"/>
    <mergeCell ref="A83:D83"/>
    <mergeCell ref="A54:D54"/>
    <mergeCell ref="A27:D27"/>
    <mergeCell ref="A29:D29"/>
    <mergeCell ref="A7:E7"/>
    <mergeCell ref="A8:E8"/>
    <mergeCell ref="A9:E9"/>
    <mergeCell ref="A5:E5"/>
    <mergeCell ref="A25:D25"/>
    <mergeCell ref="A16:D16"/>
    <mergeCell ref="A18:D18"/>
    <mergeCell ref="A10:E10"/>
    <mergeCell ref="A11:E11"/>
    <mergeCell ref="A12:E12"/>
    <mergeCell ref="A13:E13"/>
    <mergeCell ref="A14:E14"/>
    <mergeCell ref="A1:E1"/>
    <mergeCell ref="A2:E2"/>
    <mergeCell ref="A4:E4"/>
    <mergeCell ref="A3:E3"/>
    <mergeCell ref="A6:D6"/>
  </mergeCells>
  <pageMargins left="0.70866141732283472" right="0.70866141732283472" top="0.15748031496062992" bottom="0.15748031496062992" header="0.31496062992125984" footer="0.31496062992125984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</vt:i4>
      </vt:variant>
    </vt:vector>
  </HeadingPairs>
  <TitlesOfParts>
    <vt:vector size="18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2022-04-10T13:03:38Z</dcterms:modified>
</cp:coreProperties>
</file>