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5" windowWidth="16605" windowHeight="1206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Акт!$A$1:$E$75</definedName>
    <definedName name="_xlnm.Print_Area" localSheetId="3">'Акт (2)'!$A$1:$E$83</definedName>
    <definedName name="_xlnm.Print_Area" localSheetId="9">акт21!$A$3:$E$94</definedName>
    <definedName name="_xlnm.Print_Area" localSheetId="1">Бюджет!$A$1:$D$30</definedName>
    <definedName name="_xlnm.Print_Area" localSheetId="7">Лист1!$A$3:$E$91</definedName>
    <definedName name="_xlnm.Print_Area" localSheetId="5">Лист3!$A$2:$E$82</definedName>
  </definedNames>
  <calcPr calcId="145621"/>
</workbook>
</file>

<file path=xl/calcChain.xml><?xml version="1.0" encoding="utf-8"?>
<calcChain xmlns="http://schemas.openxmlformats.org/spreadsheetml/2006/main">
  <c r="G78" i="10" l="1"/>
  <c r="D72" i="10"/>
  <c r="E78" i="10" l="1"/>
  <c r="F76" i="10"/>
  <c r="D52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0" i="10"/>
  <c r="D49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5" i="10"/>
  <c r="D26" i="10"/>
  <c r="D27" i="10"/>
  <c r="D28" i="10"/>
  <c r="D51" i="10"/>
  <c r="D23" i="10"/>
  <c r="D22" i="10"/>
  <c r="D21" i="10"/>
  <c r="D20" i="10"/>
  <c r="D19" i="10"/>
  <c r="D67" i="10"/>
  <c r="D69" i="10"/>
  <c r="D71" i="10"/>
  <c r="D74" i="10"/>
  <c r="D76" i="10"/>
  <c r="F18" i="9"/>
  <c r="F22" i="9" s="1"/>
  <c r="F14" i="9"/>
  <c r="E79" i="10" l="1"/>
  <c r="E82" i="10" s="1"/>
  <c r="F23" i="9" s="1"/>
  <c r="F24" i="9" s="1"/>
  <c r="F25" i="9"/>
  <c r="D78" i="10"/>
  <c r="H25" i="7"/>
  <c r="D69" i="8"/>
  <c r="D71" i="8"/>
  <c r="D73" i="8"/>
  <c r="D67" i="8"/>
  <c r="D64" i="8"/>
  <c r="D52" i="8"/>
  <c r="D30" i="8"/>
  <c r="D29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50" i="8"/>
  <c r="D51" i="8"/>
  <c r="D53" i="8"/>
  <c r="D54" i="8"/>
  <c r="D55" i="8"/>
  <c r="D56" i="8"/>
  <c r="D57" i="8"/>
  <c r="D58" i="8"/>
  <c r="D59" i="8"/>
  <c r="D60" i="8"/>
  <c r="D61" i="8"/>
  <c r="D62" i="8"/>
  <c r="D63" i="8"/>
  <c r="D65" i="8"/>
  <c r="D28" i="8"/>
  <c r="D20" i="8"/>
  <c r="D21" i="8"/>
  <c r="D22" i="8"/>
  <c r="D23" i="8"/>
  <c r="D24" i="8"/>
  <c r="D26" i="8"/>
  <c r="D19" i="8"/>
  <c r="E75" i="8" l="1"/>
  <c r="E76" i="8" l="1"/>
  <c r="F23" i="7" s="1"/>
  <c r="D75" i="8"/>
  <c r="F19" i="7" l="1"/>
  <c r="F15" i="7"/>
  <c r="F18" i="7"/>
  <c r="F22" i="7" s="1"/>
  <c r="F24" i="7" s="1"/>
  <c r="F14" i="7"/>
  <c r="F25" i="7" l="1"/>
  <c r="F15" i="6"/>
  <c r="E69" i="3"/>
  <c r="D69" i="3" s="1"/>
  <c r="D67" i="3"/>
  <c r="D65" i="3"/>
  <c r="D59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9" i="3"/>
  <c r="D50" i="3"/>
  <c r="D51" i="3"/>
  <c r="D52" i="3"/>
  <c r="D53" i="3"/>
  <c r="D54" i="3"/>
  <c r="D55" i="3"/>
  <c r="D56" i="3"/>
  <c r="D57" i="3"/>
  <c r="D58" i="3"/>
  <c r="D60" i="3"/>
  <c r="D61" i="3"/>
  <c r="D62" i="3"/>
  <c r="D63" i="3"/>
  <c r="D31" i="3"/>
  <c r="D23" i="3"/>
  <c r="D24" i="3"/>
  <c r="D26" i="3"/>
  <c r="D28" i="3"/>
  <c r="D29" i="3"/>
  <c r="D22" i="3"/>
  <c r="D19" i="3"/>
  <c r="D20" i="3"/>
  <c r="D21" i="3"/>
  <c r="D18" i="3"/>
  <c r="F18" i="6"/>
  <c r="F22" i="6" s="1"/>
  <c r="F14" i="6"/>
  <c r="E70" i="3" l="1"/>
  <c r="F23" i="6" s="1"/>
  <c r="F24" i="6" s="1"/>
  <c r="F25" i="6"/>
  <c r="E65" i="5"/>
  <c r="D65" i="5" s="1"/>
  <c r="D60" i="5"/>
  <c r="D61" i="5"/>
  <c r="D63" i="5"/>
  <c r="D58" i="5"/>
  <c r="D47" i="5"/>
  <c r="D45" i="5"/>
  <c r="E18" i="5"/>
  <c r="E66" i="5" s="1"/>
  <c r="F23" i="4" s="1"/>
  <c r="D16" i="5"/>
  <c r="D18" i="5"/>
  <c r="D14" i="5"/>
  <c r="D7" i="5"/>
  <c r="D10" i="5"/>
  <c r="D11" i="5"/>
  <c r="D12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40" i="5"/>
  <c r="D41" i="5"/>
  <c r="D42" i="5"/>
  <c r="D43" i="5"/>
  <c r="D44" i="5"/>
  <c r="D49" i="5"/>
  <c r="D51" i="5"/>
  <c r="D52" i="5"/>
  <c r="D53" i="5"/>
  <c r="D54" i="5"/>
  <c r="D55" i="5"/>
  <c r="D9" i="5"/>
  <c r="F13" i="4" l="1"/>
  <c r="F18" i="4"/>
  <c r="F22" i="4" s="1"/>
  <c r="F24" i="4" s="1"/>
  <c r="F14" i="4"/>
  <c r="F25" i="4" l="1"/>
  <c r="B22" i="2"/>
  <c r="B21" i="2"/>
  <c r="B20" i="2"/>
  <c r="B19" i="2"/>
  <c r="B18" i="2"/>
  <c r="B17" i="2"/>
  <c r="B16" i="2"/>
  <c r="B15" i="2"/>
  <c r="B14" i="2"/>
  <c r="B13" i="2"/>
  <c r="B12" i="2"/>
  <c r="B11" i="2"/>
  <c r="B23" i="2" l="1"/>
  <c r="C23" i="2"/>
  <c r="D23" i="2"/>
  <c r="E24" i="2" s="1"/>
  <c r="D37" i="1"/>
  <c r="D36" i="1"/>
  <c r="D35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0" i="1"/>
  <c r="D11" i="1"/>
  <c r="D12" i="1"/>
  <c r="D13" i="1"/>
  <c r="D9" i="1"/>
  <c r="D57" i="1"/>
  <c r="D55" i="1"/>
  <c r="D53" i="1"/>
  <c r="D52" i="1"/>
  <c r="D17" i="1"/>
  <c r="D15" i="1"/>
  <c r="D7" i="1"/>
  <c r="E58" i="1"/>
</calcChain>
</file>

<file path=xl/sharedStrings.xml><?xml version="1.0" encoding="utf-8"?>
<sst xmlns="http://schemas.openxmlformats.org/spreadsheetml/2006/main" count="906" uniqueCount="312">
  <si>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</si>
  <si>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</si>
  <si>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</si>
  <si>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</si>
  <si>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</si>
  <si>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</si>
  <si>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</si>
  <si>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</si>
  <si>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</si>
  <si>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</si>
  <si>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</si>
  <si>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</si>
  <si>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</si>
  <si>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</si>
  <si>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узел</t>
  </si>
  <si>
    <t>1 здание</t>
  </si>
  <si>
    <t>100 м</t>
  </si>
  <si>
    <t>1000 м2</t>
  </si>
  <si>
    <t>100 квартир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</si>
  <si>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</si>
  <si>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</si>
  <si>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</si>
  <si>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</si>
  <si>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</si>
  <si>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</si>
  <si>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</si>
  <si>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</si>
  <si>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</si>
  <si>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</si>
  <si>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</si>
  <si>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</si>
  <si>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</si>
  <si>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</si>
  <si>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</si>
  <si>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</si>
  <si>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</si>
  <si>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</si>
  <si>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</si>
  <si>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</si>
  <si>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</si>
  <si>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</si>
  <si>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</si>
  <si>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</si>
  <si>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</si>
  <si>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Расходы на истребование задолженности по оплате жилых помещений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</si>
  <si>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</si>
  <si>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</si>
  <si>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</si>
  <si>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</si>
  <si>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</si>
  <si>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</si>
  <si>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</si>
  <si>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</si>
  <si>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Техническое обслуживание нежилых помещений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</si>
  <si>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</si>
  <si>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</si>
  <si>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</si>
  <si>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</si>
  <si>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</si>
  <si>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</si>
  <si>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АКТ № 75/6-2017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</si>
  <si>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6 квартала 75.</t>
  </si>
  <si>
    <t xml:space="preserve">     Аварийное обслуживание</t>
  </si>
  <si>
    <t xml:space="preserve">     Выкашивание газонов</t>
  </si>
  <si>
    <t xml:space="preserve">     Обрезка деревьев высотой: более 5 м</t>
  </si>
  <si>
    <t>1 дерево</t>
  </si>
  <si>
    <t xml:space="preserve">     Переустановка скамейки</t>
  </si>
  <si>
    <t xml:space="preserve">     Устройство скамейки со спинки и с окраской</t>
  </si>
  <si>
    <t xml:space="preserve">     Устройство скамейки со спинкой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</si>
  <si>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</si>
  <si>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</si>
  <si>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</si>
  <si>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</si>
  <si>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</si>
  <si>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</si>
  <si>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</si>
  <si>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</si>
  <si>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</si>
  <si>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</si>
  <si>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</si>
  <si>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Перекрытие потока воды: отопление, ГВС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</si>
  <si>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</si>
  <si>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</si>
  <si>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замеров температуры воздуха в квартире</t>
  </si>
  <si>
    <t>1 замер</t>
  </si>
  <si>
    <t xml:space="preserve">     Снятие и запись замера в наряде (ИТП,РХВ)</t>
  </si>
  <si>
    <t xml:space="preserve">     Устранение течи из гибких подводок присоединения санитарных приборов</t>
  </si>
  <si>
    <t>1 соединение</t>
  </si>
  <si>
    <t xml:space="preserve">     Осмотр кровли, чердака, подъездов, подвального помещения - весенний осмотр</t>
  </si>
  <si>
    <t xml:space="preserve">     Очистка чердака от снега</t>
  </si>
  <si>
    <t>1 м 2 основания</t>
  </si>
  <si>
    <t xml:space="preserve">     Проверка наличия тяги в ДВ и вент. каналах</t>
  </si>
  <si>
    <t xml:space="preserve">     Истребование дебиторской задолженности</t>
  </si>
  <si>
    <t xml:space="preserve">     Замена шарового крана Д-40</t>
  </si>
  <si>
    <t xml:space="preserve">     Очистка фильтра от накипи (отложений)</t>
  </si>
  <si>
    <t xml:space="preserve">     Прочистка вентиляционных каналов.</t>
  </si>
  <si>
    <t xml:space="preserve">     Ремонт смесителя без душа, без снятия с места замена кран-буксы</t>
  </si>
  <si>
    <t>1 смеситель</t>
  </si>
  <si>
    <t xml:space="preserve">     Смена отдельных участков трубопроводов канализации из полиет. труб высокой пл-ти: гориз. д 50 мм</t>
  </si>
  <si>
    <t>1 участок</t>
  </si>
  <si>
    <t xml:space="preserve">     Демонтаж-монтаж жалюзийных решеток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</si>
  <si>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</si>
  <si>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</si>
  <si>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Постановка заклепок в местах соединения труб</t>
  </si>
  <si>
    <t xml:space="preserve">     Смена частей водосточных труб: отливов (отметов)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</si>
  <si>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</si>
  <si>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</si>
  <si>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</si>
  <si>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</si>
  <si>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</si>
  <si>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</si>
  <si>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Задолженность по оплате за содержание и текущий ремонт на 01.01.2018 г. - 70 301,26 руб.</t>
  </si>
  <si>
    <t>Обслуживание ВДГО</t>
  </si>
  <si>
    <t>Отчет по бюджету № 75/6-2017</t>
  </si>
  <si>
    <t>на общую сумму 150 010,99 руб. (Сто пятьдесят тысяч десять рублей 99 копеек).</t>
  </si>
  <si>
    <t>Долг за выполненные работы (доходы за минусом расходов) на  01.01.2018 г. - 35 878,56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</si>
  <si>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</si>
  <si>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</si>
  <si>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</si>
  <si>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</si>
  <si>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</si>
  <si>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</si>
  <si>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</si>
  <si>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</si>
  <si>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</si>
  <si>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</si>
  <si>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</si>
  <si>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</si>
  <si>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</si>
  <si>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</si>
  <si>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</si>
  <si>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</si>
  <si>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</si>
  <si>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</si>
  <si>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</si>
  <si>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</si>
  <si>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</si>
  <si>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</si>
  <si>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</si>
  <si>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</si>
  <si>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</si>
  <si>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</si>
  <si>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75/6-2018</t>
  </si>
  <si>
    <t>АКТ № 75/6-2018</t>
  </si>
  <si>
    <t>"31" марта 2019 г.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</si>
  <si>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</si>
  <si>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</si>
  <si>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Окраска МАФ по дереву</t>
  </si>
  <si>
    <t xml:space="preserve">     Ремонт деревянной катальной горки (Прим)</t>
  </si>
  <si>
    <t>100 м досок</t>
  </si>
  <si>
    <t xml:space="preserve">     Ремонт скамейки без спинки</t>
  </si>
  <si>
    <t xml:space="preserve">     Вывоз и утилизация ТКО, в т.ч. крупногабаритный мусор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</si>
  <si>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</si>
  <si>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</si>
  <si>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</si>
  <si>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Запуск потока воды: отопление, ГВС</t>
  </si>
  <si>
    <t xml:space="preserve">     Осмотр выпусков канализации  (засоры, подпоры) прим.</t>
  </si>
  <si>
    <t xml:space="preserve">     Промывка трубопровода системы отопления</t>
  </si>
  <si>
    <t>м3</t>
  </si>
  <si>
    <t xml:space="preserve">     Регулировка системы отопления</t>
  </si>
  <si>
    <t xml:space="preserve">     Регулировка смывных бачков.</t>
  </si>
  <si>
    <t xml:space="preserve">     Ремонт смесителя без душа</t>
  </si>
  <si>
    <t xml:space="preserve">     Сдача ИТП представителю энергоснабжающей организации</t>
  </si>
  <si>
    <t xml:space="preserve">     Осмотр кровли, чердака, люков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</si>
  <si>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</si>
  <si>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</si>
  <si>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1 м 1 желоба) с вышки</t>
  </si>
  <si>
    <t>м</t>
  </si>
  <si>
    <t xml:space="preserve">     Плановые проверки вентиляционных каналов и оголовков</t>
  </si>
  <si>
    <t xml:space="preserve">     Осмотр замеры рамок холодной воды</t>
  </si>
  <si>
    <t>чел.-ч</t>
  </si>
  <si>
    <t xml:space="preserve">     Монтаж аншлагов, стенда, вывески, доски объявления и т.д.</t>
  </si>
  <si>
    <t xml:space="preserve">     Рыхление шлака на чердаке</t>
  </si>
  <si>
    <t xml:space="preserve">     Смена частей водосточных труб: прямых звеньев с земли, лестниц или подмостей</t>
  </si>
  <si>
    <t xml:space="preserve">     Установка и крепление наличников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</si>
  <si>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</si>
  <si>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</si>
  <si>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</si>
  <si>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</si>
  <si>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</si>
  <si>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</si>
  <si>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</si>
  <si>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152 815,11 руб. (Сто пятьдесят две тысячи восемьсот пятнадцать рублей 11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</si>
  <si>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</si>
  <si>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</si>
  <si>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</si>
  <si>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</si>
  <si>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</si>
  <si>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</si>
  <si>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</si>
  <si>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</si>
  <si>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</si>
  <si>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</si>
  <si>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</si>
  <si>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</si>
  <si>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</si>
  <si>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</si>
  <si>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Вырезка сухих ветвей деревьев лиственных пород д: более 350 мм при кол-ве до 5 ветвей</t>
  </si>
  <si>
    <t xml:space="preserve">     Обрезка деревьев высотой: более 5 м без формовки</t>
  </si>
  <si>
    <t xml:space="preserve">     Разделка древесины мягких пород, полученной от валки леса, диам. стволов: до 20 см</t>
  </si>
  <si>
    <t xml:space="preserve">     Разделка древесины мягких пород, полученной от валки леса, диам. стволов: до 16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</si>
  <si>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</si>
  <si>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</si>
  <si>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</si>
  <si>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</si>
  <si>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</si>
  <si>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</si>
  <si>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</si>
  <si>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</si>
  <si>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</si>
  <si>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Установка предохранительных клапанов</t>
  </si>
  <si>
    <t xml:space="preserve">     Осмотр и устранение мелких неисправностей на РХВ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</si>
  <si>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</si>
  <si>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</si>
  <si>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 п/ящиков (1 блок, 4 секции)</t>
  </si>
  <si>
    <t>т</t>
  </si>
  <si>
    <t xml:space="preserve">     Монтаж п/ящиков (1 блок, 4 секции)</t>
  </si>
  <si>
    <t xml:space="preserve">     Установка оконных приборов: ручек, навесов</t>
  </si>
  <si>
    <t xml:space="preserve">     Установка частей водосточных труб (отметов)</t>
  </si>
  <si>
    <t xml:space="preserve">     Осмотр квартир</t>
  </si>
  <si>
    <t xml:space="preserve">     Очистка поверхностей стен, дверей и т.д. от льда и снега</t>
  </si>
  <si>
    <t xml:space="preserve">     Проверка исправности канализационных вытяжек (по жалобе)</t>
  </si>
  <si>
    <t xml:space="preserve">     Прогрев системы вентиляции</t>
  </si>
  <si>
    <t xml:space="preserve">     Смена дверных приборов: пружин</t>
  </si>
  <si>
    <t>100 приборов</t>
  </si>
  <si>
    <t xml:space="preserve">     Смена ухватов для водосточных труб: в каменных стенах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</si>
  <si>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</si>
  <si>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</si>
  <si>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</si>
  <si>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</si>
  <si>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75/6</t>
  </si>
  <si>
    <t>По графику</t>
  </si>
  <si>
    <t>Отчет по бюджету № 75/6-2019</t>
  </si>
  <si>
    <t>Период: с 01.01.2019 по 31.12.2019 года.</t>
  </si>
  <si>
    <t xml:space="preserve">           2. Всего за период с "01"января 2019 г. по "31"декабря 2019 г. выполнено работ на общую сумму 123392.09 руб. (Сто двадцать три тысячи триста девяносто два рубля 9 копеек)</t>
  </si>
  <si>
    <t xml:space="preserve">                               ________________________________________________________      ____________________________________</t>
  </si>
  <si>
    <t>Заказчик -         ___________________________________________________________   __________________________________</t>
  </si>
  <si>
    <t>Отчет по бюджету № 75/6-2020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</si>
  <si>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</si>
  <si>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</si>
  <si>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</si>
  <si>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</si>
  <si>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</si>
  <si>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</si>
  <si>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Изоляция трубопровода матами с совмещенным покрывным  слоем</t>
  </si>
  <si>
    <t>1 м3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</si>
  <si>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</si>
  <si>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</si>
  <si>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</si>
  <si>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Слив и наполнение водой системы</t>
  </si>
  <si>
    <t xml:space="preserve">     Смена отдельных участков трубопроводов диаметром: 20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</si>
  <si>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</si>
  <si>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</si>
  <si>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</si>
  <si>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Осмотр, проверка работы приборов ИТП, РХВ</t>
  </si>
  <si>
    <t xml:space="preserve">     Перекрытие потока воды: отопление, ГВС, ХВС</t>
  </si>
  <si>
    <t xml:space="preserve">     Перемотка сгона со сливом стояка</t>
  </si>
  <si>
    <t xml:space="preserve">     Подготовка элеваторного узла</t>
  </si>
  <si>
    <t xml:space="preserve">     Герметизация вводов в подвальное помещение</t>
  </si>
  <si>
    <t xml:space="preserve">     Демонтаж МАФ (металлические)</t>
  </si>
  <si>
    <t xml:space="preserve">     Ремонт полотен чердачного люка: (выдергивание гвоздей, подгонка, укрепление)</t>
  </si>
  <si>
    <t xml:space="preserve">     Установка частей водосточных труб с  земли, лестниц и подмостей</t>
  </si>
  <si>
    <t xml:space="preserve">     Очистка  кровли от снега толщ. 10см, сбивание сосулей</t>
  </si>
  <si>
    <t xml:space="preserve">     Очистка воронки и колен от мусора, снега (вышка)</t>
  </si>
  <si>
    <t xml:space="preserve">     Очистка желобов от мусора: вручную (при расчете 1 кг. мусора = 3 м 1 желоба) - в.</t>
  </si>
  <si>
    <t xml:space="preserve">     Укрепление дверных приборов: петли (шарниры), шпингалеты, ручки накладные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</si>
  <si>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</si>
  <si>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</si>
  <si>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</si>
  <si>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</si>
  <si>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</si>
  <si>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Установка прожекторов и фотореле</t>
  </si>
  <si>
    <t>Заказчик -         ________________________________________   __________________________________</t>
  </si>
  <si>
    <t xml:space="preserve">1000 м3 </t>
  </si>
  <si>
    <t xml:space="preserve">           2. Всего за период с "01"января 2020 г. по "31"декабря 2020 г. выполнено работ на общую сумму 151817.03 руб. (Сто пятьдесят одна тысяча восемьсот семнадцать рублей 3 копейки)</t>
  </si>
  <si>
    <t xml:space="preserve">                         ____________________________________________      ____________________________________</t>
  </si>
  <si>
    <t>Отчет по бюджету № 75/6-2021</t>
  </si>
  <si>
    <t>Период: с 01.01.2021 по 31.12.2021 года.</t>
  </si>
  <si>
    <t>31 марта 2022 г.</t>
  </si>
  <si>
    <t xml:space="preserve">     Ручная односторонняя сварка деталей контейнера из листовой стали</t>
  </si>
  <si>
    <t>10 м</t>
  </si>
  <si>
    <t xml:space="preserve">     Ремонт металлических ограждении: средний</t>
  </si>
  <si>
    <t xml:space="preserve">     Смена отдельных участков трубопроводов диаметром: 15 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</si>
  <si>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</si>
  <si>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</si>
  <si>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</si>
  <si>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</si>
  <si>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</si>
  <si>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Вскрытие элеваторов со снятием с места и замером сопла (прим)</t>
  </si>
  <si>
    <t xml:space="preserve">     Опрессовка ТУ диаметром: до 100 мм</t>
  </si>
  <si>
    <t xml:space="preserve">     Осмотр СТО в ИТП, РХВ</t>
  </si>
  <si>
    <t xml:space="preserve">     Отключение системы отопления</t>
  </si>
  <si>
    <t xml:space="preserve">     Притирка запорной арматуры без снятия с места: клапан вентиля диаметром до 25 мм</t>
  </si>
  <si>
    <t xml:space="preserve">     Демонтаж доски объявления</t>
  </si>
  <si>
    <t xml:space="preserve">     Демонтаж- монтаж засыпки перекрытия: с укладкой толя</t>
  </si>
  <si>
    <t xml:space="preserve">     Окраска контейнера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</si>
  <si>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</si>
  <si>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</si>
  <si>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 xml:space="preserve">     Устройство и разборка неинвентарных лесов</t>
  </si>
  <si>
    <t xml:space="preserve">     Устройство тепло- и звукоизоляции сплошной из плит: или матов минераловатные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</si>
  <si>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</si>
  <si>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</si>
  <si>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>1 м 1 основания</t>
  </si>
  <si>
    <t xml:space="preserve">     Проверка исправности вент. каналов, правильного расположения оголовков относ. крыши и наличия тяги</t>
  </si>
  <si>
    <t>Тех.обследование стен и перекрытий в подъездах</t>
  </si>
  <si>
    <t xml:space="preserve">     Тех.обследование строительных конструкций (стен и перекрытий в подъездах)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</si>
  <si>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</si>
  <si>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</si>
  <si>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</si>
  <si>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</si>
  <si>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 xml:space="preserve">     Техническое обслуживание ОДПУ (корректировка за 2020г.)</t>
  </si>
  <si>
    <t>Сто шестьдесят восемь тысяч пятьсот  пятьдесят девять рублей  08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</si>
</sst>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.000;[Red]\-0.000"/>
    <numFmt numFmtId="167" formatCode="0;[Red]\-0"/>
    <numFmt numFmtId="168" formatCode="0.0;[Red]\-0.0"/>
    <numFmt numFmtId="169" formatCode="_-* #,##0.000_р_._-;\-* #,##0.0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3" borderId="0">
      <alignment horizontal="righ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1" fillId="0" borderId="0"/>
  </cellStyleXfs>
  <cellXfs count="21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6" fillId="0" borderId="0" xfId="2" applyFont="1" applyAlignment="1">
      <alignment horizontal="centerContinuous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4" fillId="0" borderId="0" xfId="0" applyFont="1" applyAlignment="1">
      <alignment horizontal="left" vertical="center" wrapText="1"/>
    </xf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0" fontId="14" fillId="0" borderId="1" xfId="2" applyFont="1" applyBorder="1" applyAlignment="1">
      <alignment horizontal="right"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2" xfId="1" applyFont="1" applyBorder="1" applyAlignment="1">
      <alignment wrapText="1"/>
    </xf>
    <xf numFmtId="164" fontId="18" fillId="0" borderId="4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13" xfId="0" applyFont="1" applyFill="1" applyBorder="1" applyAlignment="1">
      <alignment vertical="top" wrapText="1"/>
    </xf>
    <xf numFmtId="0" fontId="14" fillId="2" borderId="14" xfId="2" applyFont="1" applyFill="1" applyBorder="1" applyAlignment="1">
      <alignment vertical="center" wrapText="1"/>
    </xf>
    <xf numFmtId="0" fontId="12" fillId="0" borderId="14" xfId="2" applyFont="1" applyBorder="1" applyAlignment="1">
      <alignment vertical="center" wrapText="1"/>
    </xf>
    <xf numFmtId="0" fontId="14" fillId="0" borderId="14" xfId="2" applyFont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2" fontId="14" fillId="0" borderId="1" xfId="2" applyNumberFormat="1" applyFont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12" xfId="1" applyFont="1" applyBorder="1" applyAlignment="1">
      <alignment horizontal="center" vertical="top" wrapText="1"/>
    </xf>
    <xf numFmtId="164" fontId="20" fillId="0" borderId="12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2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justify" vertical="center"/>
    </xf>
    <xf numFmtId="169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/>
    </xf>
    <xf numFmtId="164" fontId="24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169" fontId="24" fillId="0" borderId="1" xfId="1" applyNumberFormat="1" applyFont="1" applyFill="1" applyBorder="1" applyAlignment="1">
      <alignment horizontal="center" vertical="center" wrapText="1"/>
    </xf>
    <xf numFmtId="169" fontId="16" fillId="0" borderId="1" xfId="1" applyNumberFormat="1" applyFont="1" applyFill="1" applyBorder="1" applyAlignment="1">
      <alignment horizontal="center" vertical="center"/>
    </xf>
    <xf numFmtId="169" fontId="14" fillId="0" borderId="1" xfId="1" applyNumberFormat="1" applyFont="1" applyFill="1" applyBorder="1" applyAlignment="1">
      <alignment horizontal="center" vertical="center"/>
    </xf>
    <xf numFmtId="169" fontId="16" fillId="0" borderId="0" xfId="0" applyNumberFormat="1" applyFont="1" applyFill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64" fontId="1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 wrapText="1"/>
    </xf>
    <xf numFmtId="0" fontId="16" fillId="0" borderId="0" xfId="0" applyFont="1" applyAlignment="1">
      <alignment horizontal="justify" vertical="center"/>
    </xf>
    <xf numFmtId="0" fontId="16" fillId="0" borderId="18" xfId="0" applyFont="1" applyBorder="1" applyAlignment="1">
      <alignment horizontal="centerContinuous" vertical="center" wrapText="1"/>
    </xf>
    <xf numFmtId="0" fontId="16" fillId="0" borderId="20" xfId="0" applyFont="1" applyBorder="1" applyAlignment="1">
      <alignment horizontal="left" vertical="center"/>
    </xf>
    <xf numFmtId="0" fontId="16" fillId="0" borderId="17" xfId="0" applyFont="1" applyBorder="1" applyAlignment="1">
      <alignment horizontal="center" vertical="center" wrapText="1"/>
    </xf>
    <xf numFmtId="0" fontId="12" fillId="0" borderId="26" xfId="0" applyFont="1" applyBorder="1" applyAlignment="1">
      <alignment vertical="center" wrapText="1"/>
    </xf>
    <xf numFmtId="2" fontId="16" fillId="0" borderId="0" xfId="0" applyNumberFormat="1" applyFont="1" applyAlignment="1">
      <alignment horizontal="justify"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164" fontId="20" fillId="6" borderId="0" xfId="1" applyFont="1" applyFill="1" applyAlignment="1">
      <alignment horizontal="left" vertical="top"/>
    </xf>
    <xf numFmtId="0" fontId="16" fillId="6" borderId="19" xfId="0" applyFont="1" applyFill="1" applyBorder="1" applyAlignment="1">
      <alignment horizontal="left" vertical="center" wrapText="1"/>
    </xf>
    <xf numFmtId="0" fontId="16" fillId="6" borderId="2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2" fontId="16" fillId="6" borderId="1" xfId="0" applyNumberFormat="1" applyFont="1" applyFill="1" applyBorder="1" applyAlignment="1">
      <alignment horizontal="center" vertical="center"/>
    </xf>
    <xf numFmtId="2" fontId="16" fillId="6" borderId="27" xfId="0" applyNumberFormat="1" applyFont="1" applyFill="1" applyBorder="1" applyAlignment="1">
      <alignment horizontal="center" vertical="center"/>
    </xf>
    <xf numFmtId="2" fontId="12" fillId="6" borderId="23" xfId="0" applyNumberFormat="1" applyFont="1" applyFill="1" applyBorder="1" applyAlignment="1">
      <alignment horizontal="center" vertical="center" wrapText="1"/>
    </xf>
    <xf numFmtId="168" fontId="16" fillId="6" borderId="21" xfId="0" applyNumberFormat="1" applyFont="1" applyFill="1" applyBorder="1" applyAlignment="1">
      <alignment horizontal="center" vertical="center"/>
    </xf>
    <xf numFmtId="167" fontId="16" fillId="6" borderId="21" xfId="0" applyNumberFormat="1" applyFont="1" applyFill="1" applyBorder="1" applyAlignment="1">
      <alignment horizontal="center" vertical="center"/>
    </xf>
    <xf numFmtId="165" fontId="16" fillId="6" borderId="21" xfId="0" applyNumberFormat="1" applyFont="1" applyFill="1" applyBorder="1" applyAlignment="1">
      <alignment horizontal="center" vertical="center"/>
    </xf>
    <xf numFmtId="166" fontId="16" fillId="6" borderId="21" xfId="0" applyNumberFormat="1" applyFont="1" applyFill="1" applyBorder="1" applyAlignment="1">
      <alignment horizontal="center" vertical="center"/>
    </xf>
    <xf numFmtId="164" fontId="18" fillId="0" borderId="0" xfId="1" quotePrefix="1" applyFont="1" applyBorder="1" applyAlignment="1">
      <alignment horizontal="left" vertical="top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19" fillId="0" borderId="9" xfId="1" applyFont="1" applyBorder="1" applyAlignment="1">
      <alignment horizontal="left" vertical="top" wrapText="1"/>
    </xf>
    <xf numFmtId="164" fontId="19" fillId="0" borderId="10" xfId="1" applyFont="1" applyBorder="1" applyAlignment="1">
      <alignment horizontal="left" vertical="top" wrapText="1"/>
    </xf>
    <xf numFmtId="164" fontId="19" fillId="0" borderId="11" xfId="1" applyFont="1" applyBorder="1" applyAlignment="1">
      <alignment horizontal="left" vertical="top" wrapText="1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4" borderId="5" xfId="1" applyFont="1" applyFill="1" applyBorder="1" applyAlignment="1">
      <alignment horizontal="left" vertical="center"/>
    </xf>
    <xf numFmtId="164" fontId="20" fillId="4" borderId="6" xfId="1" applyFont="1" applyFill="1" applyBorder="1" applyAlignment="1">
      <alignment horizontal="left" vertical="center"/>
    </xf>
    <xf numFmtId="164" fontId="20" fillId="4" borderId="7" xfId="1" applyFont="1" applyFill="1" applyBorder="1" applyAlignment="1">
      <alignment horizontal="left" vertical="center"/>
    </xf>
    <xf numFmtId="164" fontId="20" fillId="0" borderId="9" xfId="1" applyFont="1" applyBorder="1" applyAlignment="1">
      <alignment horizontal="left" vertical="top" wrapText="1"/>
    </xf>
    <xf numFmtId="164" fontId="20" fillId="0" borderId="10" xfId="1" applyFont="1" applyBorder="1" applyAlignment="1">
      <alignment horizontal="left" vertical="top" wrapText="1"/>
    </xf>
    <xf numFmtId="164" fontId="20" fillId="0" borderId="11" xfId="1" applyFont="1" applyBorder="1" applyAlignment="1">
      <alignment horizontal="left" vertical="top" wrapText="1"/>
    </xf>
    <xf numFmtId="164" fontId="14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justify" vertical="center" wrapText="1"/>
    </xf>
    <xf numFmtId="164" fontId="24" fillId="0" borderId="14" xfId="1" applyNumberFormat="1" applyFont="1" applyFill="1" applyBorder="1" applyAlignment="1">
      <alignment horizontal="left" vertical="center" wrapText="1"/>
    </xf>
    <xf numFmtId="164" fontId="24" fillId="0" borderId="15" xfId="1" applyNumberFormat="1" applyFont="1" applyFill="1" applyBorder="1" applyAlignment="1">
      <alignment horizontal="left" vertical="center" wrapText="1"/>
    </xf>
    <xf numFmtId="164" fontId="24" fillId="0" borderId="16" xfId="1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16" fillId="6" borderId="0" xfId="0" applyFont="1" applyFill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  <xf numFmtId="0" fontId="14" fillId="2" borderId="14" xfId="2" applyFont="1" applyFill="1" applyBorder="1" applyAlignment="1">
      <alignment horizontal="left" vertical="center" wrapText="1"/>
    </xf>
    <xf numFmtId="0" fontId="14" fillId="2" borderId="15" xfId="2" applyFont="1" applyFill="1" applyBorder="1" applyAlignment="1">
      <alignment horizontal="left" vertical="center" wrapText="1"/>
    </xf>
    <xf numFmtId="0" fontId="14" fillId="2" borderId="16" xfId="2" applyFont="1" applyFill="1" applyBorder="1" applyAlignment="1">
      <alignment horizontal="left" vertical="center" wrapText="1"/>
    </xf>
    <xf numFmtId="0" fontId="24" fillId="6" borderId="22" xfId="0" applyFont="1" applyFill="1" applyBorder="1" applyAlignment="1">
      <alignment horizontal="left" vertical="center" wrapText="1"/>
    </xf>
    <xf numFmtId="0" fontId="24" fillId="6" borderId="15" xfId="0" applyFont="1" applyFill="1" applyBorder="1" applyAlignment="1">
      <alignment horizontal="left" vertical="center" wrapText="1"/>
    </xf>
    <xf numFmtId="0" fontId="24" fillId="6" borderId="16" xfId="0" applyFont="1" applyFill="1" applyBorder="1" applyAlignment="1">
      <alignment horizontal="left" vertical="center" wrapText="1"/>
    </xf>
    <xf numFmtId="0" fontId="24" fillId="0" borderId="24" xfId="0" applyFont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4"/>
  <sheetViews>
    <sheetView view="pageBreakPreview" topLeftCell="A34" zoomScaleSheetLayoutView="100" workbookViewId="0">
      <selection activeCell="A62" sqref="A62:E62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8" t="s">
        <v>60</v>
      </c>
      <c r="B1" s="168"/>
      <c r="C1" s="168"/>
      <c r="D1" s="168"/>
      <c r="E1" s="168"/>
      <c r="I1" s="3"/>
    </row>
    <row r="2" spans="1:9" ht="29.25" customHeight="1" x14ac:dyDescent="0.2">
      <c r="A2" s="167" t="s">
        <v>61</v>
      </c>
      <c r="B2" s="167"/>
      <c r="C2" s="167"/>
      <c r="D2" s="167"/>
      <c r="E2" s="167"/>
      <c r="I2" s="3"/>
    </row>
    <row r="3" spans="1:9" ht="14.25" x14ac:dyDescent="0.2">
      <c r="A3" s="21" t="s">
        <v>6</v>
      </c>
      <c r="B3" s="22"/>
      <c r="C3" s="22"/>
      <c r="D3" s="169" t="s">
        <v>7</v>
      </c>
      <c r="E3" s="169"/>
      <c r="I3" s="3" t="s">
        <v>5</v>
      </c>
    </row>
    <row r="4" spans="1:9" x14ac:dyDescent="0.2">
      <c r="A4" s="14"/>
      <c r="B4" s="15"/>
      <c r="C4" s="15"/>
      <c r="D4" s="16"/>
      <c r="E4" s="16"/>
      <c r="I4" s="3"/>
    </row>
    <row r="5" spans="1:9" s="17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ht="14.25" x14ac:dyDescent="0.2">
      <c r="A6" s="35" t="s">
        <v>8</v>
      </c>
      <c r="B6" s="28"/>
      <c r="C6" s="28"/>
      <c r="D6" s="28"/>
      <c r="E6" s="28"/>
      <c r="F6" s="3"/>
    </row>
    <row r="7" spans="1:9" ht="15" x14ac:dyDescent="0.2">
      <c r="A7" s="36" t="s">
        <v>62</v>
      </c>
      <c r="B7" s="29" t="s">
        <v>23</v>
      </c>
      <c r="C7" s="29" t="s">
        <v>11</v>
      </c>
      <c r="D7" s="29">
        <f>E7</f>
        <v>1621.31</v>
      </c>
      <c r="E7" s="29">
        <v>1621.31</v>
      </c>
      <c r="G7" s="18"/>
    </row>
    <row r="8" spans="1:9" ht="14.25" x14ac:dyDescent="0.2">
      <c r="A8" s="35" t="s">
        <v>40</v>
      </c>
      <c r="B8" s="28"/>
      <c r="C8" s="28"/>
      <c r="D8" s="28"/>
      <c r="E8" s="28"/>
      <c r="G8" s="18"/>
    </row>
    <row r="9" spans="1:9" ht="15" x14ac:dyDescent="0.2">
      <c r="A9" s="36" t="s">
        <v>63</v>
      </c>
      <c r="B9" s="40">
        <v>3000</v>
      </c>
      <c r="C9" s="29" t="s">
        <v>12</v>
      </c>
      <c r="D9" s="29">
        <f>E9/B9</f>
        <v>3.9500033333333335</v>
      </c>
      <c r="E9" s="29">
        <v>11850.01</v>
      </c>
      <c r="G9" s="18"/>
    </row>
    <row r="10" spans="1:9" ht="15" x14ac:dyDescent="0.2">
      <c r="A10" s="36" t="s">
        <v>64</v>
      </c>
      <c r="B10" s="40">
        <v>1</v>
      </c>
      <c r="C10" s="29" t="s">
        <v>65</v>
      </c>
      <c r="D10" s="29">
        <f t="shared" ref="D10:D13" si="0">E10/B10</f>
        <v>2173.36</v>
      </c>
      <c r="E10" s="29">
        <v>2173.36</v>
      </c>
      <c r="G10" s="18"/>
    </row>
    <row r="11" spans="1:9" ht="15" x14ac:dyDescent="0.2">
      <c r="A11" s="36" t="s">
        <v>66</v>
      </c>
      <c r="B11" s="40">
        <v>1</v>
      </c>
      <c r="C11" s="29" t="s">
        <v>13</v>
      </c>
      <c r="D11" s="29">
        <f t="shared" si="0"/>
        <v>638.99</v>
      </c>
      <c r="E11" s="29">
        <v>638.99</v>
      </c>
      <c r="G11" s="18"/>
    </row>
    <row r="12" spans="1:9" ht="15" x14ac:dyDescent="0.2">
      <c r="A12" s="36" t="s">
        <v>67</v>
      </c>
      <c r="B12" s="40">
        <v>1</v>
      </c>
      <c r="C12" s="29" t="s">
        <v>13</v>
      </c>
      <c r="D12" s="29">
        <f t="shared" si="0"/>
        <v>3546.49</v>
      </c>
      <c r="E12" s="29">
        <v>3546.49</v>
      </c>
      <c r="G12" s="18"/>
    </row>
    <row r="13" spans="1:9" ht="15" x14ac:dyDescent="0.2">
      <c r="A13" s="36" t="s">
        <v>68</v>
      </c>
      <c r="B13" s="40">
        <v>1</v>
      </c>
      <c r="C13" s="29" t="s">
        <v>13</v>
      </c>
      <c r="D13" s="29">
        <f t="shared" si="0"/>
        <v>2526.88</v>
      </c>
      <c r="E13" s="29">
        <v>2526.88</v>
      </c>
      <c r="G13" s="18"/>
    </row>
    <row r="14" spans="1:9" ht="14.25" x14ac:dyDescent="0.2">
      <c r="A14" s="37" t="s">
        <v>59</v>
      </c>
      <c r="B14" s="38"/>
      <c r="C14" s="38"/>
      <c r="D14" s="38"/>
      <c r="E14" s="38"/>
      <c r="G14" s="18"/>
    </row>
    <row r="15" spans="1:9" ht="30" x14ac:dyDescent="0.2">
      <c r="A15" s="36" t="s">
        <v>69</v>
      </c>
      <c r="B15" s="40" t="s">
        <v>23</v>
      </c>
      <c r="C15" s="29" t="s">
        <v>11</v>
      </c>
      <c r="D15" s="29">
        <f>E15</f>
        <v>24943.200000000001</v>
      </c>
      <c r="E15" s="29">
        <v>24943.200000000001</v>
      </c>
      <c r="G15" s="18"/>
    </row>
    <row r="16" spans="1:9" ht="14.25" x14ac:dyDescent="0.2">
      <c r="A16" s="37" t="s">
        <v>41</v>
      </c>
      <c r="B16" s="41"/>
      <c r="C16" s="38"/>
      <c r="D16" s="38"/>
      <c r="E16" s="38"/>
      <c r="G16" s="18"/>
    </row>
    <row r="17" spans="1:7" ht="30" x14ac:dyDescent="0.2">
      <c r="A17" s="36" t="s">
        <v>70</v>
      </c>
      <c r="B17" s="40" t="s">
        <v>25</v>
      </c>
      <c r="C17" s="29" t="s">
        <v>11</v>
      </c>
      <c r="D17" s="29">
        <f>E17</f>
        <v>134.80000000000001</v>
      </c>
      <c r="E17" s="29">
        <v>134.80000000000001</v>
      </c>
      <c r="G17" s="18"/>
    </row>
    <row r="18" spans="1:7" ht="14.25" x14ac:dyDescent="0.2">
      <c r="A18" s="37" t="s">
        <v>42</v>
      </c>
      <c r="B18" s="41"/>
      <c r="C18" s="38"/>
      <c r="D18" s="38"/>
      <c r="E18" s="38"/>
      <c r="G18" s="18"/>
    </row>
    <row r="19" spans="1:7" ht="15" x14ac:dyDescent="0.2">
      <c r="A19" s="36" t="s">
        <v>71</v>
      </c>
      <c r="B19" s="40">
        <v>1</v>
      </c>
      <c r="C19" s="29" t="s">
        <v>15</v>
      </c>
      <c r="D19" s="29">
        <f t="shared" ref="D19:D33" si="1">E19/B19</f>
        <v>796.94</v>
      </c>
      <c r="E19" s="29">
        <v>796.94</v>
      </c>
      <c r="G19" s="18"/>
    </row>
    <row r="20" spans="1:7" ht="15" x14ac:dyDescent="0.2">
      <c r="A20" s="36" t="s">
        <v>72</v>
      </c>
      <c r="B20" s="40">
        <v>7.0000000000000007E-2</v>
      </c>
      <c r="C20" s="29" t="s">
        <v>16</v>
      </c>
      <c r="D20" s="29">
        <f t="shared" si="1"/>
        <v>3731</v>
      </c>
      <c r="E20" s="29">
        <v>261.17</v>
      </c>
      <c r="G20" s="18"/>
    </row>
    <row r="21" spans="1:7" ht="33.75" customHeight="1" x14ac:dyDescent="0.2">
      <c r="A21" s="36" t="s">
        <v>73</v>
      </c>
      <c r="B21" s="40">
        <v>0.95</v>
      </c>
      <c r="C21" s="29" t="s">
        <v>17</v>
      </c>
      <c r="D21" s="29">
        <f t="shared" si="1"/>
        <v>1581.2736842105264</v>
      </c>
      <c r="E21" s="29">
        <v>1502.21</v>
      </c>
      <c r="G21" s="18"/>
    </row>
    <row r="22" spans="1:7" ht="15" x14ac:dyDescent="0.2">
      <c r="A22" s="36" t="s">
        <v>74</v>
      </c>
      <c r="B22" s="40">
        <v>0.08</v>
      </c>
      <c r="C22" s="29" t="s">
        <v>18</v>
      </c>
      <c r="D22" s="29">
        <f t="shared" si="1"/>
        <v>22680.875</v>
      </c>
      <c r="E22" s="29">
        <v>1814.47</v>
      </c>
      <c r="G22" s="18"/>
    </row>
    <row r="23" spans="1:7" ht="30" x14ac:dyDescent="0.2">
      <c r="A23" s="36" t="s">
        <v>75</v>
      </c>
      <c r="B23" s="40">
        <v>0.65</v>
      </c>
      <c r="C23" s="29" t="s">
        <v>17</v>
      </c>
      <c r="D23" s="29">
        <f t="shared" si="1"/>
        <v>1559.1076923076921</v>
      </c>
      <c r="E23" s="29">
        <v>1013.42</v>
      </c>
      <c r="G23" s="18"/>
    </row>
    <row r="24" spans="1:7" ht="15" x14ac:dyDescent="0.2">
      <c r="A24" s="36" t="s">
        <v>76</v>
      </c>
      <c r="B24" s="40">
        <v>0.03</v>
      </c>
      <c r="C24" s="29" t="s">
        <v>19</v>
      </c>
      <c r="D24" s="29">
        <f t="shared" si="1"/>
        <v>22591.333333333336</v>
      </c>
      <c r="E24" s="29">
        <v>677.74</v>
      </c>
      <c r="G24" s="18"/>
    </row>
    <row r="25" spans="1:7" ht="30" x14ac:dyDescent="0.2">
      <c r="A25" s="36" t="s">
        <v>77</v>
      </c>
      <c r="B25" s="40">
        <v>1</v>
      </c>
      <c r="C25" s="29" t="s">
        <v>15</v>
      </c>
      <c r="D25" s="29">
        <f t="shared" si="1"/>
        <v>384.58</v>
      </c>
      <c r="E25" s="29">
        <v>384.58</v>
      </c>
      <c r="G25" s="18"/>
    </row>
    <row r="26" spans="1:7" ht="15" x14ac:dyDescent="0.2">
      <c r="A26" s="36" t="s">
        <v>78</v>
      </c>
      <c r="B26" s="40">
        <v>0.05</v>
      </c>
      <c r="C26" s="29" t="s">
        <v>16</v>
      </c>
      <c r="D26" s="29">
        <f t="shared" si="1"/>
        <v>14082.599999999999</v>
      </c>
      <c r="E26" s="29">
        <v>704.13</v>
      </c>
      <c r="G26" s="18"/>
    </row>
    <row r="27" spans="1:7" ht="30" x14ac:dyDescent="0.2">
      <c r="A27" s="36" t="s">
        <v>79</v>
      </c>
      <c r="B27" s="40">
        <v>4</v>
      </c>
      <c r="C27" s="29" t="s">
        <v>20</v>
      </c>
      <c r="D27" s="29">
        <f t="shared" si="1"/>
        <v>160.43</v>
      </c>
      <c r="E27" s="29">
        <v>641.72</v>
      </c>
      <c r="G27" s="18"/>
    </row>
    <row r="28" spans="1:7" ht="15" x14ac:dyDescent="0.2">
      <c r="A28" s="36" t="s">
        <v>80</v>
      </c>
      <c r="B28" s="40">
        <v>1</v>
      </c>
      <c r="C28" s="29" t="s">
        <v>14</v>
      </c>
      <c r="D28" s="29">
        <f t="shared" si="1"/>
        <v>63.74</v>
      </c>
      <c r="E28" s="29">
        <v>63.74</v>
      </c>
      <c r="G28" s="18"/>
    </row>
    <row r="29" spans="1:7" ht="15" x14ac:dyDescent="0.2">
      <c r="A29" s="36" t="s">
        <v>81</v>
      </c>
      <c r="B29" s="40">
        <v>1</v>
      </c>
      <c r="C29" s="29" t="s">
        <v>13</v>
      </c>
      <c r="D29" s="29">
        <f t="shared" si="1"/>
        <v>2918.24</v>
      </c>
      <c r="E29" s="29">
        <v>2918.24</v>
      </c>
      <c r="G29" s="18"/>
    </row>
    <row r="30" spans="1:7" ht="30" x14ac:dyDescent="0.2">
      <c r="A30" s="36" t="s">
        <v>82</v>
      </c>
      <c r="B30" s="40">
        <v>1</v>
      </c>
      <c r="C30" s="29" t="s">
        <v>21</v>
      </c>
      <c r="D30" s="29">
        <f t="shared" si="1"/>
        <v>438.91</v>
      </c>
      <c r="E30" s="29">
        <v>438.91</v>
      </c>
      <c r="G30" s="18"/>
    </row>
    <row r="31" spans="1:7" ht="30" x14ac:dyDescent="0.2">
      <c r="A31" s="36" t="s">
        <v>83</v>
      </c>
      <c r="B31" s="40">
        <v>1</v>
      </c>
      <c r="C31" s="29" t="s">
        <v>84</v>
      </c>
      <c r="D31" s="29">
        <f t="shared" si="1"/>
        <v>232.69</v>
      </c>
      <c r="E31" s="29">
        <v>232.69</v>
      </c>
      <c r="G31" s="18"/>
    </row>
    <row r="32" spans="1:7" ht="15" x14ac:dyDescent="0.2">
      <c r="A32" s="36" t="s">
        <v>85</v>
      </c>
      <c r="B32" s="40">
        <v>32</v>
      </c>
      <c r="C32" s="29" t="s">
        <v>21</v>
      </c>
      <c r="D32" s="29">
        <f t="shared" si="1"/>
        <v>228.5896875</v>
      </c>
      <c r="E32" s="29">
        <v>7314.87</v>
      </c>
      <c r="G32" s="18"/>
    </row>
    <row r="33" spans="1:7" ht="30" x14ac:dyDescent="0.2">
      <c r="A33" s="36" t="s">
        <v>86</v>
      </c>
      <c r="B33" s="40">
        <v>4</v>
      </c>
      <c r="C33" s="29" t="s">
        <v>87</v>
      </c>
      <c r="D33" s="29">
        <f t="shared" si="1"/>
        <v>106.71250000000001</v>
      </c>
      <c r="E33" s="29">
        <v>426.85</v>
      </c>
      <c r="G33" s="18"/>
    </row>
    <row r="34" spans="1:7" ht="14.25" x14ac:dyDescent="0.2">
      <c r="A34" s="37" t="s">
        <v>43</v>
      </c>
      <c r="B34" s="41"/>
      <c r="C34" s="38"/>
      <c r="D34" s="38"/>
      <c r="E34" s="38"/>
      <c r="G34" s="18"/>
    </row>
    <row r="35" spans="1:7" ht="30" x14ac:dyDescent="0.2">
      <c r="A35" s="36" t="s">
        <v>88</v>
      </c>
      <c r="B35" s="40">
        <v>0.68400000000000005</v>
      </c>
      <c r="C35" s="29" t="s">
        <v>17</v>
      </c>
      <c r="D35" s="29">
        <f t="shared" ref="D35:D37" si="2">E35/B35</f>
        <v>1641.4473684210525</v>
      </c>
      <c r="E35" s="29">
        <v>1122.75</v>
      </c>
      <c r="G35" s="18"/>
    </row>
    <row r="36" spans="1:7" ht="15" x14ac:dyDescent="0.2">
      <c r="A36" s="36" t="s">
        <v>89</v>
      </c>
      <c r="B36" s="40">
        <v>12</v>
      </c>
      <c r="C36" s="29" t="s">
        <v>90</v>
      </c>
      <c r="D36" s="29">
        <f t="shared" si="2"/>
        <v>34.838333333333331</v>
      </c>
      <c r="E36" s="29">
        <v>418.06</v>
      </c>
      <c r="G36" s="18"/>
    </row>
    <row r="37" spans="1:7" ht="15" x14ac:dyDescent="0.2">
      <c r="A37" s="36" t="s">
        <v>91</v>
      </c>
      <c r="B37" s="40">
        <v>0.06</v>
      </c>
      <c r="C37" s="29" t="s">
        <v>17</v>
      </c>
      <c r="D37" s="29">
        <f t="shared" si="2"/>
        <v>1827.0000000000002</v>
      </c>
      <c r="E37" s="29">
        <v>109.62</v>
      </c>
      <c r="G37" s="18"/>
    </row>
    <row r="38" spans="1:7" ht="14.25" x14ac:dyDescent="0.2">
      <c r="A38" s="37" t="s">
        <v>44</v>
      </c>
      <c r="B38" s="41"/>
      <c r="C38" s="38"/>
      <c r="D38" s="38"/>
      <c r="E38" s="38"/>
      <c r="G38" s="18"/>
    </row>
    <row r="39" spans="1:7" ht="15" x14ac:dyDescent="0.2">
      <c r="A39" s="36" t="s">
        <v>92</v>
      </c>
      <c r="B39" s="40" t="s">
        <v>22</v>
      </c>
      <c r="C39" s="29" t="s">
        <v>11</v>
      </c>
      <c r="D39" s="29"/>
      <c r="E39" s="29">
        <v>5579.9</v>
      </c>
      <c r="G39" s="18"/>
    </row>
    <row r="40" spans="1:7" ht="14.25" x14ac:dyDescent="0.2">
      <c r="A40" s="37" t="s">
        <v>45</v>
      </c>
      <c r="B40" s="41"/>
      <c r="C40" s="38"/>
      <c r="D40" s="38"/>
      <c r="E40" s="38"/>
      <c r="G40" s="18"/>
    </row>
    <row r="41" spans="1:7" ht="15" x14ac:dyDescent="0.2">
      <c r="A41" s="36" t="s">
        <v>93</v>
      </c>
      <c r="B41" s="40">
        <v>1</v>
      </c>
      <c r="C41" s="29" t="s">
        <v>13</v>
      </c>
      <c r="D41" s="29"/>
      <c r="E41" s="29">
        <v>3184.56</v>
      </c>
      <c r="G41" s="18"/>
    </row>
    <row r="42" spans="1:7" ht="15" x14ac:dyDescent="0.2">
      <c r="A42" s="36" t="s">
        <v>94</v>
      </c>
      <c r="B42" s="40">
        <v>2</v>
      </c>
      <c r="C42" s="29" t="s">
        <v>13</v>
      </c>
      <c r="D42" s="29"/>
      <c r="E42" s="29">
        <v>1873.8</v>
      </c>
      <c r="G42" s="18"/>
    </row>
    <row r="43" spans="1:7" ht="15" x14ac:dyDescent="0.2">
      <c r="A43" s="36" t="s">
        <v>95</v>
      </c>
      <c r="B43" s="40">
        <v>0.01</v>
      </c>
      <c r="C43" s="29" t="s">
        <v>16</v>
      </c>
      <c r="D43" s="29"/>
      <c r="E43" s="29">
        <v>109.96</v>
      </c>
      <c r="G43" s="18"/>
    </row>
    <row r="44" spans="1:7" ht="30" x14ac:dyDescent="0.2">
      <c r="A44" s="36" t="s">
        <v>96</v>
      </c>
      <c r="B44" s="40">
        <v>4</v>
      </c>
      <c r="C44" s="29" t="s">
        <v>97</v>
      </c>
      <c r="D44" s="29"/>
      <c r="E44" s="29">
        <v>494.09</v>
      </c>
      <c r="G44" s="18"/>
    </row>
    <row r="45" spans="1:7" ht="45" x14ac:dyDescent="0.2">
      <c r="A45" s="36" t="s">
        <v>98</v>
      </c>
      <c r="B45" s="40">
        <v>1</v>
      </c>
      <c r="C45" s="29" t="s">
        <v>99</v>
      </c>
      <c r="D45" s="29"/>
      <c r="E45" s="29">
        <v>1071.01</v>
      </c>
      <c r="G45" s="18"/>
    </row>
    <row r="46" spans="1:7" ht="14.25" x14ac:dyDescent="0.2">
      <c r="A46" s="37" t="s">
        <v>46</v>
      </c>
      <c r="B46" s="41"/>
      <c r="C46" s="38"/>
      <c r="D46" s="38"/>
      <c r="E46" s="38"/>
      <c r="G46" s="18"/>
    </row>
    <row r="47" spans="1:7" ht="15" x14ac:dyDescent="0.2">
      <c r="A47" s="36" t="s">
        <v>100</v>
      </c>
      <c r="B47" s="40">
        <v>0.01</v>
      </c>
      <c r="C47" s="29" t="s">
        <v>19</v>
      </c>
      <c r="D47" s="29"/>
      <c r="E47" s="29">
        <v>205.89</v>
      </c>
      <c r="G47" s="18"/>
    </row>
    <row r="48" spans="1:7" ht="30" x14ac:dyDescent="0.2">
      <c r="A48" s="36" t="s">
        <v>101</v>
      </c>
      <c r="B48" s="40">
        <v>2</v>
      </c>
      <c r="C48" s="29" t="s">
        <v>102</v>
      </c>
      <c r="D48" s="29"/>
      <c r="E48" s="29">
        <v>608.57000000000005</v>
      </c>
      <c r="G48" s="18"/>
    </row>
    <row r="49" spans="1:7" ht="17.25" customHeight="1" x14ac:dyDescent="0.2">
      <c r="A49" s="36" t="s">
        <v>103</v>
      </c>
      <c r="B49" s="40">
        <v>0.2</v>
      </c>
      <c r="C49" s="29" t="s">
        <v>19</v>
      </c>
      <c r="D49" s="29"/>
      <c r="E49" s="29">
        <v>1035.08</v>
      </c>
      <c r="G49" s="18"/>
    </row>
    <row r="50" spans="1:7" ht="30" x14ac:dyDescent="0.2">
      <c r="A50" s="36" t="s">
        <v>104</v>
      </c>
      <c r="B50" s="40">
        <v>0.01</v>
      </c>
      <c r="C50" s="29" t="s">
        <v>19</v>
      </c>
      <c r="D50" s="29"/>
      <c r="E50" s="29">
        <v>606.52</v>
      </c>
      <c r="G50" s="18"/>
    </row>
    <row r="51" spans="1:7" ht="14.25" x14ac:dyDescent="0.2">
      <c r="A51" s="35" t="s">
        <v>47</v>
      </c>
      <c r="B51" s="39"/>
      <c r="C51" s="28"/>
      <c r="D51" s="28"/>
      <c r="E51" s="28"/>
      <c r="G51" s="18"/>
    </row>
    <row r="52" spans="1:7" ht="15" x14ac:dyDescent="0.2">
      <c r="A52" s="36" t="s">
        <v>105</v>
      </c>
      <c r="B52" s="40" t="s">
        <v>24</v>
      </c>
      <c r="C52" s="29" t="s">
        <v>11</v>
      </c>
      <c r="D52" s="29">
        <f t="shared" ref="D52:D53" si="3">E52</f>
        <v>387.59</v>
      </c>
      <c r="E52" s="29">
        <v>387.59</v>
      </c>
      <c r="G52" s="18"/>
    </row>
    <row r="53" spans="1:7" ht="15" x14ac:dyDescent="0.2">
      <c r="A53" s="36" t="s">
        <v>106</v>
      </c>
      <c r="B53" s="40" t="s">
        <v>24</v>
      </c>
      <c r="C53" s="29" t="s">
        <v>11</v>
      </c>
      <c r="D53" s="29">
        <f t="shared" si="3"/>
        <v>1562.5</v>
      </c>
      <c r="E53" s="29">
        <v>1562.5</v>
      </c>
      <c r="G53" s="18"/>
    </row>
    <row r="54" spans="1:7" ht="14.25" x14ac:dyDescent="0.2">
      <c r="A54" s="35" t="s">
        <v>9</v>
      </c>
      <c r="B54" s="39"/>
      <c r="C54" s="28"/>
      <c r="D54" s="28"/>
      <c r="E54" s="28"/>
      <c r="G54" s="18"/>
    </row>
    <row r="55" spans="1:7" ht="15" x14ac:dyDescent="0.2">
      <c r="A55" s="36" t="s">
        <v>107</v>
      </c>
      <c r="B55" s="40" t="s">
        <v>26</v>
      </c>
      <c r="C55" s="29" t="s">
        <v>12</v>
      </c>
      <c r="D55" s="29">
        <f>E55</f>
        <v>49013.39</v>
      </c>
      <c r="E55" s="29">
        <v>49013.39</v>
      </c>
      <c r="G55" s="18"/>
    </row>
    <row r="56" spans="1:7" ht="14.25" x14ac:dyDescent="0.2">
      <c r="A56" s="35" t="s">
        <v>10</v>
      </c>
      <c r="B56" s="39"/>
      <c r="C56" s="28"/>
      <c r="D56" s="28"/>
      <c r="E56" s="28"/>
      <c r="G56" s="18"/>
    </row>
    <row r="57" spans="1:7" ht="15" x14ac:dyDescent="0.2">
      <c r="A57" s="36" t="s">
        <v>108</v>
      </c>
      <c r="B57" s="40" t="s">
        <v>23</v>
      </c>
      <c r="C57" s="29" t="s">
        <v>11</v>
      </c>
      <c r="D57" s="29">
        <f>E57</f>
        <v>16000.98</v>
      </c>
      <c r="E57" s="29">
        <v>16000.98</v>
      </c>
      <c r="G57" s="18"/>
    </row>
    <row r="58" spans="1:7" ht="14.25" x14ac:dyDescent="0.2">
      <c r="A58" s="24" t="s">
        <v>27</v>
      </c>
      <c r="B58" s="25"/>
      <c r="C58" s="24"/>
      <c r="D58" s="26"/>
      <c r="E58" s="27">
        <f>SUM(E6:E57)</f>
        <v>150010.99000000002</v>
      </c>
    </row>
    <row r="60" spans="1:7" ht="15" x14ac:dyDescent="0.2">
      <c r="A60" s="170" t="s">
        <v>33</v>
      </c>
      <c r="B60" s="170"/>
      <c r="C60" s="170"/>
      <c r="D60" s="170"/>
      <c r="E60" s="170"/>
    </row>
    <row r="61" spans="1:7" ht="15" x14ac:dyDescent="0.2">
      <c r="A61" s="170" t="s">
        <v>114</v>
      </c>
      <c r="B61" s="170"/>
      <c r="C61" s="170"/>
      <c r="D61" s="170"/>
      <c r="E61" s="170"/>
    </row>
    <row r="62" spans="1:7" ht="15" x14ac:dyDescent="0.2">
      <c r="A62" s="170" t="s">
        <v>34</v>
      </c>
      <c r="B62" s="170"/>
      <c r="C62" s="170"/>
      <c r="D62" s="170"/>
      <c r="E62" s="170"/>
    </row>
    <row r="63" spans="1:7" ht="15" x14ac:dyDescent="0.2">
      <c r="A63" s="170" t="s">
        <v>35</v>
      </c>
      <c r="B63" s="170"/>
      <c r="C63" s="170"/>
      <c r="D63" s="170"/>
      <c r="E63" s="170"/>
    </row>
    <row r="64" spans="1:7" ht="15" x14ac:dyDescent="0.2">
      <c r="A64" s="173" t="s">
        <v>109</v>
      </c>
      <c r="B64" s="173"/>
      <c r="C64" s="173"/>
      <c r="D64" s="173"/>
      <c r="E64" s="173"/>
    </row>
    <row r="65" spans="1:5" ht="15" x14ac:dyDescent="0.2">
      <c r="A65" s="173" t="s">
        <v>110</v>
      </c>
      <c r="B65" s="173"/>
      <c r="C65" s="173"/>
      <c r="D65" s="173"/>
      <c r="E65" s="173"/>
    </row>
    <row r="66" spans="1:5" ht="15" x14ac:dyDescent="0.2">
      <c r="A66" s="19"/>
      <c r="B66" s="19"/>
      <c r="C66" s="19"/>
      <c r="D66" s="19"/>
      <c r="E66" s="19"/>
    </row>
    <row r="67" spans="1:5" ht="15" x14ac:dyDescent="0.25">
      <c r="A67" s="5" t="s">
        <v>28</v>
      </c>
      <c r="B67" s="2"/>
      <c r="C67" s="2"/>
      <c r="D67" s="2"/>
      <c r="E67" s="2"/>
    </row>
    <row r="68" spans="1:5" ht="15" x14ac:dyDescent="0.25">
      <c r="A68" s="5"/>
      <c r="B68" s="2"/>
      <c r="C68" s="2"/>
      <c r="D68" s="2"/>
      <c r="E68" s="2"/>
    </row>
    <row r="69" spans="1:5" ht="15" x14ac:dyDescent="0.2">
      <c r="A69" s="174" t="s">
        <v>55</v>
      </c>
      <c r="B69" s="174"/>
      <c r="C69" s="172" t="s">
        <v>32</v>
      </c>
      <c r="D69" s="172"/>
      <c r="E69" s="4"/>
    </row>
    <row r="70" spans="1:5" ht="15" x14ac:dyDescent="0.25">
      <c r="A70" s="172" t="s">
        <v>56</v>
      </c>
      <c r="B70" s="172"/>
      <c r="C70" s="171" t="s">
        <v>29</v>
      </c>
      <c r="D70" s="171"/>
      <c r="E70" s="2"/>
    </row>
    <row r="71" spans="1:5" ht="15" x14ac:dyDescent="0.25">
      <c r="A71" s="5"/>
      <c r="B71" s="2"/>
      <c r="C71" s="2"/>
      <c r="D71" s="2"/>
      <c r="E71" s="2"/>
    </row>
    <row r="72" spans="1:5" ht="15" x14ac:dyDescent="0.25">
      <c r="A72" s="174" t="s">
        <v>31</v>
      </c>
      <c r="B72" s="174"/>
      <c r="C72" s="172" t="s">
        <v>32</v>
      </c>
      <c r="D72" s="172"/>
      <c r="E72" s="2"/>
    </row>
    <row r="73" spans="1:5" ht="15" x14ac:dyDescent="0.25">
      <c r="A73" s="13" t="s">
        <v>30</v>
      </c>
      <c r="B73" s="4"/>
      <c r="C73" s="171" t="s">
        <v>29</v>
      </c>
      <c r="D73" s="171"/>
      <c r="E73" s="2"/>
    </row>
    <row r="74" spans="1:5" ht="15" x14ac:dyDescent="0.25">
      <c r="A74" s="2"/>
      <c r="B74" s="2"/>
      <c r="C74" s="2"/>
      <c r="D74" s="2"/>
      <c r="E74" s="2"/>
    </row>
  </sheetData>
  <mergeCells count="16">
    <mergeCell ref="A2:E2"/>
    <mergeCell ref="A1:E1"/>
    <mergeCell ref="D3:E3"/>
    <mergeCell ref="A60:E60"/>
    <mergeCell ref="C73:D73"/>
    <mergeCell ref="C70:D70"/>
    <mergeCell ref="C69:D69"/>
    <mergeCell ref="C72:D72"/>
    <mergeCell ref="A61:E61"/>
    <mergeCell ref="A62:E62"/>
    <mergeCell ref="A63:E63"/>
    <mergeCell ref="A65:E65"/>
    <mergeCell ref="A70:B70"/>
    <mergeCell ref="A64:E64"/>
    <mergeCell ref="A69:B69"/>
    <mergeCell ref="A72:B7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view="pageBreakPreview" zoomScale="90" zoomScaleSheetLayoutView="90" workbookViewId="0">
      <selection activeCell="H18" sqref="H18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6" t="s">
        <v>113</v>
      </c>
      <c r="B1" s="6"/>
      <c r="C1" s="6"/>
      <c r="D1" s="6"/>
    </row>
    <row r="2" spans="1:4" x14ac:dyDescent="0.25">
      <c r="A2" s="7"/>
      <c r="B2" s="7"/>
      <c r="C2" s="7"/>
      <c r="D2" s="7"/>
    </row>
    <row r="3" spans="1:4" x14ac:dyDescent="0.25">
      <c r="A3" s="8" t="s">
        <v>54</v>
      </c>
      <c r="B3" s="9"/>
      <c r="C3" s="176"/>
      <c r="D3" s="176"/>
    </row>
    <row r="4" spans="1:4" x14ac:dyDescent="0.25">
      <c r="A4" s="8"/>
      <c r="B4" s="9"/>
      <c r="C4" s="12"/>
      <c r="D4" s="12"/>
    </row>
    <row r="5" spans="1:4" x14ac:dyDescent="0.25">
      <c r="A5" s="30" t="s">
        <v>36</v>
      </c>
      <c r="B5" s="30" t="s">
        <v>37</v>
      </c>
      <c r="C5" s="31" t="s">
        <v>38</v>
      </c>
      <c r="D5" s="31" t="s">
        <v>39</v>
      </c>
    </row>
    <row r="6" spans="1:4" x14ac:dyDescent="0.25">
      <c r="A6" s="42" t="s">
        <v>58</v>
      </c>
      <c r="B6" s="34"/>
      <c r="C6" s="43"/>
      <c r="D6" s="43">
        <v>34575.08</v>
      </c>
    </row>
    <row r="7" spans="1:4" ht="15.75" customHeight="1" x14ac:dyDescent="0.25">
      <c r="A7" s="20" t="s">
        <v>52</v>
      </c>
      <c r="B7" s="32" t="s">
        <v>22</v>
      </c>
      <c r="C7" s="32">
        <v>118568.4</v>
      </c>
      <c r="D7" s="32">
        <v>108093.24</v>
      </c>
    </row>
    <row r="8" spans="1:4" x14ac:dyDescent="0.25">
      <c r="A8" s="20" t="s">
        <v>57</v>
      </c>
      <c r="B8" s="32" t="s">
        <v>22</v>
      </c>
      <c r="C8" s="32">
        <v>22183.200000000001</v>
      </c>
      <c r="D8" s="32">
        <v>21477.27</v>
      </c>
    </row>
    <row r="9" spans="1:4" x14ac:dyDescent="0.25">
      <c r="A9" s="20" t="s">
        <v>112</v>
      </c>
      <c r="B9" s="32" t="s">
        <v>22</v>
      </c>
      <c r="C9" s="32">
        <v>1552.8</v>
      </c>
      <c r="D9" s="32">
        <v>1431.6</v>
      </c>
    </row>
    <row r="10" spans="1:4" x14ac:dyDescent="0.25">
      <c r="A10" s="20" t="s">
        <v>53</v>
      </c>
      <c r="B10" s="32" t="s">
        <v>22</v>
      </c>
      <c r="C10" s="32">
        <v>17705.400000000001</v>
      </c>
      <c r="D10" s="32">
        <v>17705.400000000001</v>
      </c>
    </row>
    <row r="11" spans="1:4" x14ac:dyDescent="0.25">
      <c r="A11" s="20" t="s">
        <v>8</v>
      </c>
      <c r="B11" s="32">
        <f>Акт!E7</f>
        <v>1621.31</v>
      </c>
      <c r="C11" s="32" t="s">
        <v>22</v>
      </c>
      <c r="D11" s="32" t="s">
        <v>22</v>
      </c>
    </row>
    <row r="12" spans="1:4" x14ac:dyDescent="0.25">
      <c r="A12" s="20" t="s">
        <v>40</v>
      </c>
      <c r="B12" s="32">
        <f>SUM(Акт!E9:E13)</f>
        <v>20735.73</v>
      </c>
      <c r="C12" s="32" t="s">
        <v>22</v>
      </c>
      <c r="D12" s="32" t="s">
        <v>22</v>
      </c>
    </row>
    <row r="13" spans="1:4" x14ac:dyDescent="0.25">
      <c r="A13" s="20" t="s">
        <v>59</v>
      </c>
      <c r="B13" s="32">
        <f>Акт!E15</f>
        <v>24943.200000000001</v>
      </c>
      <c r="C13" s="32" t="s">
        <v>22</v>
      </c>
      <c r="D13" s="32" t="s">
        <v>22</v>
      </c>
    </row>
    <row r="14" spans="1:4" ht="25.5" x14ac:dyDescent="0.25">
      <c r="A14" s="20" t="s">
        <v>41</v>
      </c>
      <c r="B14" s="32">
        <f>Акт!E17</f>
        <v>134.80000000000001</v>
      </c>
      <c r="C14" s="32" t="s">
        <v>22</v>
      </c>
      <c r="D14" s="32" t="s">
        <v>22</v>
      </c>
    </row>
    <row r="15" spans="1:4" x14ac:dyDescent="0.25">
      <c r="A15" s="20" t="s">
        <v>42</v>
      </c>
      <c r="B15" s="32">
        <f>SUM(Акт!E19:E33)</f>
        <v>19191.68</v>
      </c>
      <c r="C15" s="32" t="s">
        <v>22</v>
      </c>
      <c r="D15" s="32" t="s">
        <v>22</v>
      </c>
    </row>
    <row r="16" spans="1:4" x14ac:dyDescent="0.25">
      <c r="A16" s="20" t="s">
        <v>43</v>
      </c>
      <c r="B16" s="32">
        <f>SUM(Акт!E35:E37)</f>
        <v>1650.4299999999998</v>
      </c>
      <c r="C16" s="32" t="s">
        <v>22</v>
      </c>
      <c r="D16" s="32" t="s">
        <v>22</v>
      </c>
    </row>
    <row r="17" spans="1:5" ht="25.5" x14ac:dyDescent="0.25">
      <c r="A17" s="20" t="s">
        <v>44</v>
      </c>
      <c r="B17" s="32">
        <f>Акт!E39</f>
        <v>5579.9</v>
      </c>
      <c r="C17" s="32" t="s">
        <v>22</v>
      </c>
      <c r="D17" s="32" t="s">
        <v>22</v>
      </c>
    </row>
    <row r="18" spans="1:5" x14ac:dyDescent="0.25">
      <c r="A18" s="20" t="s">
        <v>45</v>
      </c>
      <c r="B18" s="32">
        <f>SUM(Акт!E41:E45)</f>
        <v>6733.42</v>
      </c>
      <c r="C18" s="32" t="s">
        <v>22</v>
      </c>
      <c r="D18" s="32" t="s">
        <v>22</v>
      </c>
    </row>
    <row r="19" spans="1:5" x14ac:dyDescent="0.25">
      <c r="A19" s="20" t="s">
        <v>46</v>
      </c>
      <c r="B19" s="32">
        <f>SUM(Акт!E47:E50)</f>
        <v>2456.06</v>
      </c>
      <c r="C19" s="32" t="s">
        <v>22</v>
      </c>
      <c r="D19" s="32" t="s">
        <v>22</v>
      </c>
    </row>
    <row r="20" spans="1:5" x14ac:dyDescent="0.25">
      <c r="A20" s="20" t="s">
        <v>47</v>
      </c>
      <c r="B20" s="32">
        <f>SUM(Акт!E52:E53)</f>
        <v>1950.09</v>
      </c>
      <c r="C20" s="32" t="s">
        <v>22</v>
      </c>
      <c r="D20" s="32" t="s">
        <v>22</v>
      </c>
    </row>
    <row r="21" spans="1:5" x14ac:dyDescent="0.25">
      <c r="A21" s="20" t="s">
        <v>9</v>
      </c>
      <c r="B21" s="32">
        <f>Акт!E55</f>
        <v>49013.39</v>
      </c>
      <c r="C21" s="32" t="s">
        <v>22</v>
      </c>
      <c r="D21" s="32" t="s">
        <v>22</v>
      </c>
    </row>
    <row r="22" spans="1:5" x14ac:dyDescent="0.25">
      <c r="A22" s="20" t="s">
        <v>10</v>
      </c>
      <c r="B22" s="32">
        <f>Акт!E57</f>
        <v>16000.98</v>
      </c>
      <c r="C22" s="32" t="s">
        <v>22</v>
      </c>
      <c r="D22" s="32" t="s">
        <v>22</v>
      </c>
    </row>
    <row r="23" spans="1:5" x14ac:dyDescent="0.25">
      <c r="A23" s="33" t="s">
        <v>27</v>
      </c>
      <c r="B23" s="34">
        <f>SUM(B7:B22)</f>
        <v>150010.99</v>
      </c>
      <c r="C23" s="34">
        <f t="shared" ref="C23" si="0">SUM(C7:C22)</f>
        <v>160009.79999999999</v>
      </c>
      <c r="D23" s="34">
        <f>SUM(D7:D22)</f>
        <v>148707.51</v>
      </c>
    </row>
    <row r="24" spans="1:5" s="11" customFormat="1" ht="24.75" customHeight="1" x14ac:dyDescent="0.25">
      <c r="A24" s="175" t="s">
        <v>115</v>
      </c>
      <c r="B24" s="175"/>
      <c r="C24" s="175"/>
      <c r="D24" s="175"/>
      <c r="E24" s="44">
        <f>D23-D6-B23</f>
        <v>-35878.559999999983</v>
      </c>
    </row>
    <row r="25" spans="1:5" s="11" customFormat="1" ht="24.75" customHeight="1" x14ac:dyDescent="0.25">
      <c r="A25" s="175" t="s">
        <v>111</v>
      </c>
      <c r="B25" s="175"/>
      <c r="C25" s="175"/>
      <c r="D25" s="175"/>
    </row>
    <row r="26" spans="1:5" s="11" customFormat="1" ht="24.75" customHeight="1" x14ac:dyDescent="0.25">
      <c r="A26" s="2"/>
      <c r="B26" s="2"/>
      <c r="C26" s="2"/>
      <c r="D26" s="2"/>
    </row>
    <row r="27" spans="1:5" x14ac:dyDescent="0.25">
      <c r="A27" s="10" t="s">
        <v>50</v>
      </c>
      <c r="B27" s="9"/>
      <c r="C27" s="9"/>
      <c r="D27" s="7"/>
    </row>
    <row r="28" spans="1:5" ht="22.5" customHeight="1" x14ac:dyDescent="0.25">
      <c r="A28" s="9" t="s">
        <v>51</v>
      </c>
      <c r="B28" s="9"/>
      <c r="C28" s="9"/>
      <c r="D28" s="7"/>
    </row>
    <row r="29" spans="1:5" ht="22.5" customHeight="1" x14ac:dyDescent="0.25">
      <c r="A29" s="10" t="s">
        <v>48</v>
      </c>
      <c r="B29" s="9"/>
      <c r="C29" s="9"/>
      <c r="D29" s="7"/>
    </row>
    <row r="30" spans="1:5" ht="22.5" customHeight="1" x14ac:dyDescent="0.25">
      <c r="A30" s="10" t="s">
        <v>49</v>
      </c>
      <c r="B30" s="9"/>
      <c r="C30" s="9"/>
      <c r="D30" s="7"/>
    </row>
    <row r="31" spans="1:5" ht="22.5" customHeight="1" x14ac:dyDescent="0.25">
      <c r="A31" s="1"/>
      <c r="B31" s="1"/>
      <c r="C31" s="1"/>
    </row>
  </sheetData>
  <mergeCells count="3">
    <mergeCell ref="A24:D24"/>
    <mergeCell ref="A25:D25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topLeftCell="A7" zoomScale="60" workbookViewId="0">
      <selection activeCell="I12" sqref="I12"/>
    </sheetView>
  </sheetViews>
  <sheetFormatPr defaultRowHeight="15" x14ac:dyDescent="0.25"/>
  <cols>
    <col min="1" max="1" width="12.5703125" style="76" customWidth="1"/>
    <col min="2" max="2" width="14.5703125" style="76" customWidth="1"/>
    <col min="3" max="3" width="19.5703125" style="76" customWidth="1"/>
    <col min="4" max="4" width="14.42578125" style="76" customWidth="1"/>
    <col min="5" max="5" width="18.28515625" style="76" customWidth="1"/>
    <col min="6" max="6" width="16.28515625" style="76" customWidth="1"/>
    <col min="7" max="16384" width="9.140625" style="76"/>
  </cols>
  <sheetData>
    <row r="1" spans="1:19" s="48" customFormat="1" ht="35.25" customHeight="1" x14ac:dyDescent="0.3">
      <c r="A1" s="180" t="s">
        <v>142</v>
      </c>
      <c r="B1" s="180"/>
      <c r="C1" s="180"/>
      <c r="D1" s="180"/>
      <c r="E1" s="180"/>
      <c r="F1" s="180"/>
    </row>
    <row r="2" spans="1:19" s="48" customFormat="1" x14ac:dyDescent="0.25">
      <c r="A2" s="49"/>
      <c r="B2" s="49"/>
      <c r="C2" s="49"/>
      <c r="D2" s="49"/>
      <c r="E2" s="49"/>
      <c r="F2" s="49"/>
    </row>
    <row r="3" spans="1:19" s="48" customFormat="1" ht="19.5" customHeight="1" x14ac:dyDescent="0.25">
      <c r="A3" s="50" t="s">
        <v>116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48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s="48" customFormat="1" ht="36.75" customHeight="1" x14ac:dyDescent="0.25">
      <c r="A5" s="181" t="s">
        <v>117</v>
      </c>
      <c r="B5" s="181"/>
      <c r="C5" s="181"/>
      <c r="D5" s="181"/>
      <c r="E5" s="181"/>
      <c r="F5" s="181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s="62" customFormat="1" ht="27.75" customHeight="1" x14ac:dyDescent="0.25">
      <c r="A6" s="103" t="s">
        <v>118</v>
      </c>
      <c r="B6" s="103">
        <v>3</v>
      </c>
      <c r="C6" s="103" t="s">
        <v>119</v>
      </c>
      <c r="D6" s="104">
        <v>924.3</v>
      </c>
      <c r="E6" s="103" t="s">
        <v>120</v>
      </c>
      <c r="F6" s="105">
        <v>646.5</v>
      </c>
      <c r="G6" s="53"/>
      <c r="H6" s="55"/>
      <c r="I6" s="56"/>
      <c r="J6" s="57"/>
      <c r="K6" s="58"/>
      <c r="L6" s="59"/>
      <c r="M6" s="59"/>
      <c r="N6" s="59"/>
      <c r="O6" s="59"/>
      <c r="P6" s="60"/>
      <c r="Q6" s="182"/>
      <c r="R6" s="183"/>
      <c r="S6" s="61"/>
    </row>
    <row r="7" spans="1:19" s="64" customFormat="1" ht="32.25" customHeight="1" x14ac:dyDescent="0.25">
      <c r="A7" s="103" t="s">
        <v>121</v>
      </c>
      <c r="B7" s="103">
        <v>2</v>
      </c>
      <c r="C7" s="103" t="s">
        <v>122</v>
      </c>
      <c r="D7" s="104">
        <v>115</v>
      </c>
      <c r="E7" s="103" t="s">
        <v>123</v>
      </c>
      <c r="F7" s="105">
        <v>417.1</v>
      </c>
      <c r="G7" s="53"/>
      <c r="H7" s="55"/>
      <c r="I7" s="56"/>
      <c r="J7" s="57"/>
      <c r="K7" s="58"/>
      <c r="L7" s="59"/>
      <c r="M7" s="59"/>
      <c r="N7" s="59"/>
      <c r="O7" s="59"/>
      <c r="P7" s="60"/>
      <c r="Q7" s="182"/>
      <c r="R7" s="184"/>
      <c r="S7" s="63"/>
    </row>
    <row r="8" spans="1:19" s="64" customFormat="1" ht="33.75" customHeight="1" x14ac:dyDescent="0.25">
      <c r="A8" s="103" t="s">
        <v>124</v>
      </c>
      <c r="B8" s="103">
        <v>16</v>
      </c>
      <c r="C8" s="103" t="s">
        <v>125</v>
      </c>
      <c r="D8" s="105">
        <v>102</v>
      </c>
      <c r="E8" s="103" t="s">
        <v>126</v>
      </c>
      <c r="F8" s="105">
        <v>164.5</v>
      </c>
      <c r="G8" s="53"/>
      <c r="H8" s="55"/>
      <c r="I8" s="56"/>
      <c r="J8" s="57"/>
      <c r="K8" s="58"/>
      <c r="L8" s="59"/>
      <c r="M8" s="59"/>
      <c r="N8" s="59"/>
      <c r="O8" s="59"/>
      <c r="P8" s="60"/>
      <c r="Q8" s="182"/>
      <c r="R8" s="183"/>
      <c r="S8" s="63"/>
    </row>
    <row r="9" spans="1:19" s="64" customFormat="1" ht="33.75" customHeight="1" x14ac:dyDescent="0.25">
      <c r="A9" s="54"/>
      <c r="B9" s="57"/>
      <c r="C9" s="54"/>
      <c r="D9" s="65"/>
      <c r="E9" s="57"/>
      <c r="F9" s="66"/>
      <c r="G9" s="53"/>
      <c r="H9" s="55"/>
      <c r="I9" s="56"/>
      <c r="J9" s="57"/>
      <c r="K9" s="58"/>
      <c r="L9" s="59"/>
      <c r="M9" s="59"/>
      <c r="N9" s="59"/>
      <c r="O9" s="59"/>
      <c r="P9" s="53"/>
      <c r="Q9" s="58"/>
      <c r="R9" s="67"/>
      <c r="S9" s="53"/>
    </row>
    <row r="10" spans="1:19" s="70" customFormat="1" ht="15" customHeight="1" thickBot="1" x14ac:dyDescent="0.3">
      <c r="A10" s="68"/>
      <c r="B10" s="68"/>
      <c r="C10" s="68"/>
      <c r="D10" s="68"/>
      <c r="E10" s="68"/>
      <c r="F10" s="69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</row>
    <row r="11" spans="1:19" s="70" customFormat="1" ht="30" customHeight="1" x14ac:dyDescent="0.25">
      <c r="A11" s="185" t="s">
        <v>127</v>
      </c>
      <c r="B11" s="186"/>
      <c r="C11" s="186"/>
      <c r="D11" s="186"/>
      <c r="E11" s="187"/>
      <c r="F11" s="71" t="s">
        <v>128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100" customFormat="1" ht="30" customHeight="1" x14ac:dyDescent="0.25">
      <c r="A12" s="188" t="s">
        <v>129</v>
      </c>
      <c r="B12" s="189"/>
      <c r="C12" s="189"/>
      <c r="D12" s="189"/>
      <c r="E12" s="190"/>
      <c r="F12" s="98">
        <v>-35878.559999999998</v>
      </c>
      <c r="G12" s="99"/>
    </row>
    <row r="13" spans="1:19" s="100" customFormat="1" ht="30" customHeight="1" x14ac:dyDescent="0.25">
      <c r="A13" s="188" t="s">
        <v>130</v>
      </c>
      <c r="B13" s="189"/>
      <c r="C13" s="189"/>
      <c r="D13" s="189"/>
      <c r="E13" s="190"/>
      <c r="F13" s="98">
        <f>60689.55+428.36</f>
        <v>61117.91</v>
      </c>
    </row>
    <row r="14" spans="1:19" s="100" customFormat="1" ht="30" customHeight="1" x14ac:dyDescent="0.25">
      <c r="A14" s="188" t="s">
        <v>131</v>
      </c>
      <c r="B14" s="189"/>
      <c r="C14" s="189"/>
      <c r="D14" s="189"/>
      <c r="E14" s="190"/>
      <c r="F14" s="101">
        <f>SUM(F15:F17)</f>
        <v>160011.07999999999</v>
      </c>
    </row>
    <row r="15" spans="1:19" s="70" customFormat="1" ht="28.5" customHeight="1" x14ac:dyDescent="0.25">
      <c r="A15" s="177" t="s">
        <v>132</v>
      </c>
      <c r="B15" s="178"/>
      <c r="C15" s="178"/>
      <c r="D15" s="178"/>
      <c r="E15" s="179"/>
      <c r="F15" s="97">
        <v>142305.68</v>
      </c>
    </row>
    <row r="16" spans="1:19" s="70" customFormat="1" ht="24.75" customHeight="1" x14ac:dyDescent="0.25">
      <c r="A16" s="177" t="s">
        <v>133</v>
      </c>
      <c r="B16" s="178"/>
      <c r="C16" s="178"/>
      <c r="D16" s="178"/>
      <c r="E16" s="179"/>
      <c r="F16" s="97">
        <v>17705.400000000001</v>
      </c>
    </row>
    <row r="17" spans="1:19" s="70" customFormat="1" ht="30" hidden="1" customHeight="1" x14ac:dyDescent="0.25">
      <c r="A17" s="177" t="s">
        <v>134</v>
      </c>
      <c r="B17" s="178"/>
      <c r="C17" s="178"/>
      <c r="D17" s="178"/>
      <c r="E17" s="179"/>
      <c r="F17" s="97"/>
    </row>
    <row r="18" spans="1:19" s="100" customFormat="1" ht="30" customHeight="1" x14ac:dyDescent="0.25">
      <c r="A18" s="188" t="s">
        <v>135</v>
      </c>
      <c r="B18" s="189"/>
      <c r="C18" s="189"/>
      <c r="D18" s="189"/>
      <c r="E18" s="190"/>
      <c r="F18" s="101">
        <f>SUM(F19:F21)</f>
        <v>152981.15</v>
      </c>
    </row>
    <row r="19" spans="1:19" s="70" customFormat="1" ht="30" customHeight="1" x14ac:dyDescent="0.25">
      <c r="A19" s="177" t="s">
        <v>132</v>
      </c>
      <c r="B19" s="178"/>
      <c r="C19" s="178"/>
      <c r="D19" s="178"/>
      <c r="E19" s="179"/>
      <c r="F19" s="97">
        <v>139702.1</v>
      </c>
    </row>
    <row r="20" spans="1:19" s="70" customFormat="1" ht="29.25" customHeight="1" x14ac:dyDescent="0.25">
      <c r="A20" s="177" t="s">
        <v>133</v>
      </c>
      <c r="B20" s="178"/>
      <c r="C20" s="178"/>
      <c r="D20" s="178"/>
      <c r="E20" s="179"/>
      <c r="F20" s="97">
        <v>13279.05</v>
      </c>
    </row>
    <row r="21" spans="1:19" s="73" customFormat="1" ht="30" hidden="1" customHeight="1" x14ac:dyDescent="0.2">
      <c r="A21" s="177" t="s">
        <v>134</v>
      </c>
      <c r="B21" s="178"/>
      <c r="C21" s="178"/>
      <c r="D21" s="178"/>
      <c r="E21" s="179"/>
      <c r="F21" s="97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102" customFormat="1" ht="30" customHeight="1" x14ac:dyDescent="0.25">
      <c r="A22" s="188" t="s">
        <v>136</v>
      </c>
      <c r="B22" s="189"/>
      <c r="C22" s="189"/>
      <c r="D22" s="189"/>
      <c r="E22" s="190"/>
      <c r="F22" s="101">
        <f>F12+F18</f>
        <v>117102.59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88" t="s">
        <v>137</v>
      </c>
      <c r="B23" s="189"/>
      <c r="C23" s="189"/>
      <c r="D23" s="189"/>
      <c r="E23" s="190"/>
      <c r="F23" s="101">
        <f>'Акт (2)'!E66</f>
        <v>152815.11299999992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88" t="s">
        <v>138</v>
      </c>
      <c r="B24" s="189"/>
      <c r="C24" s="189"/>
      <c r="D24" s="189"/>
      <c r="E24" s="190"/>
      <c r="F24" s="101">
        <f>F22-F23</f>
        <v>-35712.522999999928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88" t="s">
        <v>139</v>
      </c>
      <c r="B25" s="189"/>
      <c r="C25" s="189"/>
      <c r="D25" s="189"/>
      <c r="E25" s="190"/>
      <c r="F25" s="98">
        <f>F13+F14-F18</f>
        <v>68147.839999999997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91" t="s">
        <v>140</v>
      </c>
      <c r="B27" s="191"/>
      <c r="C27" s="191"/>
      <c r="D27" s="191"/>
    </row>
    <row r="28" spans="1:19" s="48" customFormat="1" ht="21.75" customHeight="1" x14ac:dyDescent="0.25">
      <c r="A28" s="192" t="s">
        <v>141</v>
      </c>
      <c r="B28" s="192"/>
      <c r="C28" s="192"/>
      <c r="D28" s="192"/>
    </row>
    <row r="29" spans="1:19" s="48" customFormat="1" ht="22.5" customHeight="1" x14ac:dyDescent="0.25">
      <c r="A29" s="191" t="s">
        <v>48</v>
      </c>
      <c r="B29" s="191"/>
      <c r="C29" s="191"/>
      <c r="D29" s="191"/>
    </row>
    <row r="30" spans="1:19" s="48" customFormat="1" ht="22.5" customHeight="1" x14ac:dyDescent="0.25">
      <c r="A30" s="191" t="s">
        <v>49</v>
      </c>
      <c r="B30" s="191"/>
      <c r="C30" s="191"/>
      <c r="D30" s="49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2"/>
  <sheetViews>
    <sheetView view="pageBreakPreview" topLeftCell="A59" zoomScaleSheetLayoutView="100" workbookViewId="0">
      <selection activeCell="A64" sqref="A64:XFD65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8" t="s">
        <v>143</v>
      </c>
      <c r="B1" s="168"/>
      <c r="C1" s="168"/>
      <c r="D1" s="168"/>
      <c r="E1" s="168"/>
      <c r="I1" s="3"/>
    </row>
    <row r="2" spans="1:9" ht="29.25" customHeight="1" x14ac:dyDescent="0.2">
      <c r="A2" s="167" t="s">
        <v>61</v>
      </c>
      <c r="B2" s="167"/>
      <c r="C2" s="167"/>
      <c r="D2" s="167"/>
      <c r="E2" s="167"/>
      <c r="I2" s="3"/>
    </row>
    <row r="3" spans="1:9" ht="14.25" x14ac:dyDescent="0.2">
      <c r="A3" s="21" t="s">
        <v>6</v>
      </c>
      <c r="B3" s="45"/>
      <c r="C3" s="45"/>
      <c r="D3" s="169" t="s">
        <v>144</v>
      </c>
      <c r="E3" s="169"/>
      <c r="I3" s="3" t="s">
        <v>5</v>
      </c>
    </row>
    <row r="4" spans="1:9" x14ac:dyDescent="0.2">
      <c r="A4" s="14"/>
      <c r="B4" s="15"/>
      <c r="C4" s="15"/>
      <c r="D4" s="16"/>
      <c r="E4" s="16"/>
      <c r="I4" s="3"/>
    </row>
    <row r="5" spans="1:9" s="17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92" customFormat="1" ht="14.25" x14ac:dyDescent="0.2">
      <c r="A6" s="90" t="s">
        <v>8</v>
      </c>
      <c r="B6" s="91"/>
      <c r="C6" s="91"/>
      <c r="D6" s="91"/>
      <c r="E6" s="91"/>
    </row>
    <row r="7" spans="1:9" s="77" customFormat="1" ht="15" x14ac:dyDescent="0.25">
      <c r="A7" s="78" t="s">
        <v>62</v>
      </c>
      <c r="B7" s="82" t="s">
        <v>23</v>
      </c>
      <c r="C7" s="82" t="s">
        <v>11</v>
      </c>
      <c r="D7" s="83">
        <f>E7</f>
        <v>1621.31</v>
      </c>
      <c r="E7" s="83">
        <v>1621.31</v>
      </c>
    </row>
    <row r="8" spans="1:9" s="92" customFormat="1" ht="14.25" x14ac:dyDescent="0.2">
      <c r="A8" s="90" t="s">
        <v>40</v>
      </c>
      <c r="B8" s="91"/>
      <c r="C8" s="91"/>
      <c r="D8" s="91"/>
      <c r="E8" s="91"/>
    </row>
    <row r="9" spans="1:9" s="77" customFormat="1" ht="30" x14ac:dyDescent="0.25">
      <c r="A9" s="78" t="s">
        <v>145</v>
      </c>
      <c r="B9" s="84">
        <v>0.316</v>
      </c>
      <c r="C9" s="82" t="s">
        <v>146</v>
      </c>
      <c r="D9" s="89">
        <f>E9/B9</f>
        <v>4714.9367088607596</v>
      </c>
      <c r="E9" s="83">
        <v>1489.92</v>
      </c>
    </row>
    <row r="10" spans="1:9" s="77" customFormat="1" ht="15" x14ac:dyDescent="0.25">
      <c r="A10" s="78" t="s">
        <v>147</v>
      </c>
      <c r="B10" s="84">
        <v>8.9999999999999993E-3</v>
      </c>
      <c r="C10" s="82" t="s">
        <v>146</v>
      </c>
      <c r="D10" s="89">
        <f t="shared" ref="D10:D55" si="0">E10/B10</f>
        <v>18094.444444444445</v>
      </c>
      <c r="E10" s="83">
        <v>162.85</v>
      </c>
    </row>
    <row r="11" spans="1:9" s="77" customFormat="1" ht="15" x14ac:dyDescent="0.25">
      <c r="A11" s="78" t="s">
        <v>148</v>
      </c>
      <c r="B11" s="84">
        <v>2.8000000000000001E-2</v>
      </c>
      <c r="C11" s="82" t="s">
        <v>149</v>
      </c>
      <c r="D11" s="89">
        <f t="shared" si="0"/>
        <v>18301.428571428572</v>
      </c>
      <c r="E11" s="83">
        <v>512.44000000000005</v>
      </c>
    </row>
    <row r="12" spans="1:9" s="77" customFormat="1" ht="15" x14ac:dyDescent="0.25">
      <c r="A12" s="78" t="s">
        <v>150</v>
      </c>
      <c r="B12" s="85">
        <v>1</v>
      </c>
      <c r="C12" s="82" t="s">
        <v>13</v>
      </c>
      <c r="D12" s="89">
        <f t="shared" si="0"/>
        <v>713.21</v>
      </c>
      <c r="E12" s="83">
        <v>713.21</v>
      </c>
    </row>
    <row r="13" spans="1:9" s="92" customFormat="1" ht="28.5" x14ac:dyDescent="0.2">
      <c r="A13" s="90" t="s">
        <v>59</v>
      </c>
      <c r="B13" s="91"/>
      <c r="C13" s="91"/>
      <c r="D13" s="93"/>
      <c r="E13" s="91"/>
    </row>
    <row r="14" spans="1:9" s="77" customFormat="1" ht="30" x14ac:dyDescent="0.25">
      <c r="A14" s="78" t="s">
        <v>151</v>
      </c>
      <c r="B14" s="82" t="s">
        <v>23</v>
      </c>
      <c r="C14" s="82" t="s">
        <v>11</v>
      </c>
      <c r="D14" s="89">
        <f>E14</f>
        <v>24943.200000000001</v>
      </c>
      <c r="E14" s="83">
        <v>24943.200000000001</v>
      </c>
    </row>
    <row r="15" spans="1:9" s="92" customFormat="1" ht="15" x14ac:dyDescent="0.2">
      <c r="A15" s="90" t="s">
        <v>152</v>
      </c>
      <c r="B15" s="91"/>
      <c r="C15" s="91"/>
      <c r="D15" s="89"/>
      <c r="E15" s="91"/>
    </row>
    <row r="16" spans="1:9" s="77" customFormat="1" ht="15" x14ac:dyDescent="0.25">
      <c r="A16" s="78" t="s">
        <v>153</v>
      </c>
      <c r="B16" s="82" t="s">
        <v>178</v>
      </c>
      <c r="C16" s="82" t="s">
        <v>154</v>
      </c>
      <c r="D16" s="89">
        <f t="shared" ref="D16:D18" si="1">E16</f>
        <v>3265.99</v>
      </c>
      <c r="E16" s="83">
        <v>3265.99</v>
      </c>
    </row>
    <row r="17" spans="1:5" s="92" customFormat="1" ht="28.5" x14ac:dyDescent="0.2">
      <c r="A17" s="90" t="s">
        <v>41</v>
      </c>
      <c r="B17" s="91"/>
      <c r="C17" s="91"/>
      <c r="D17" s="89"/>
      <c r="E17" s="91"/>
    </row>
    <row r="18" spans="1:5" s="77" customFormat="1" ht="30" x14ac:dyDescent="0.25">
      <c r="A18" s="78" t="s">
        <v>70</v>
      </c>
      <c r="B18" s="82" t="s">
        <v>25</v>
      </c>
      <c r="C18" s="82" t="s">
        <v>11</v>
      </c>
      <c r="D18" s="89">
        <f t="shared" si="1"/>
        <v>2656.12</v>
      </c>
      <c r="E18" s="83">
        <f>101.1+2555.02</f>
        <v>2656.12</v>
      </c>
    </row>
    <row r="19" spans="1:5" s="92" customFormat="1" ht="14.25" x14ac:dyDescent="0.2">
      <c r="A19" s="90" t="s">
        <v>42</v>
      </c>
      <c r="B19" s="91"/>
      <c r="C19" s="91"/>
      <c r="D19" s="93"/>
      <c r="E19" s="91"/>
    </row>
    <row r="20" spans="1:5" s="77" customFormat="1" ht="15" x14ac:dyDescent="0.25">
      <c r="A20" s="78" t="s">
        <v>155</v>
      </c>
      <c r="B20" s="85">
        <v>1</v>
      </c>
      <c r="C20" s="82" t="s">
        <v>14</v>
      </c>
      <c r="D20" s="89">
        <f t="shared" si="0"/>
        <v>83.75</v>
      </c>
      <c r="E20" s="83">
        <v>83.75</v>
      </c>
    </row>
    <row r="21" spans="1:5" s="77" customFormat="1" ht="15" x14ac:dyDescent="0.25">
      <c r="A21" s="78" t="s">
        <v>71</v>
      </c>
      <c r="B21" s="85">
        <v>1</v>
      </c>
      <c r="C21" s="82" t="s">
        <v>15</v>
      </c>
      <c r="D21" s="89">
        <f t="shared" si="0"/>
        <v>839.52</v>
      </c>
      <c r="E21" s="83">
        <v>839.52</v>
      </c>
    </row>
    <row r="22" spans="1:5" s="77" customFormat="1" ht="15" x14ac:dyDescent="0.25">
      <c r="A22" s="78" t="s">
        <v>72</v>
      </c>
      <c r="B22" s="83">
        <v>7.0000000000000007E-2</v>
      </c>
      <c r="C22" s="82" t="s">
        <v>16</v>
      </c>
      <c r="D22" s="89">
        <f t="shared" si="0"/>
        <v>6095.4285714285706</v>
      </c>
      <c r="E22" s="83">
        <v>426.68</v>
      </c>
    </row>
    <row r="23" spans="1:5" s="77" customFormat="1" ht="30" x14ac:dyDescent="0.25">
      <c r="A23" s="78" t="s">
        <v>156</v>
      </c>
      <c r="B23" s="85">
        <v>1</v>
      </c>
      <c r="C23" s="82" t="s">
        <v>15</v>
      </c>
      <c r="D23" s="89">
        <f t="shared" si="0"/>
        <v>254.67</v>
      </c>
      <c r="E23" s="83">
        <v>254.67</v>
      </c>
    </row>
    <row r="24" spans="1:5" s="77" customFormat="1" ht="45" x14ac:dyDescent="0.25">
      <c r="A24" s="78" t="s">
        <v>73</v>
      </c>
      <c r="B24" s="83">
        <v>0.27</v>
      </c>
      <c r="C24" s="82" t="s">
        <v>17</v>
      </c>
      <c r="D24" s="89">
        <f t="shared" si="0"/>
        <v>1728.7777777777776</v>
      </c>
      <c r="E24" s="83">
        <v>466.77</v>
      </c>
    </row>
    <row r="25" spans="1:5" s="77" customFormat="1" ht="15" x14ac:dyDescent="0.25">
      <c r="A25" s="78" t="s">
        <v>74</v>
      </c>
      <c r="B25" s="83">
        <v>0.09</v>
      </c>
      <c r="C25" s="82" t="s">
        <v>18</v>
      </c>
      <c r="D25" s="89">
        <f t="shared" si="0"/>
        <v>25424.888888888887</v>
      </c>
      <c r="E25" s="83">
        <v>2288.2399999999998</v>
      </c>
    </row>
    <row r="26" spans="1:5" s="77" customFormat="1" ht="30" x14ac:dyDescent="0.25">
      <c r="A26" s="78" t="s">
        <v>75</v>
      </c>
      <c r="B26" s="84">
        <v>1.7829999999999999</v>
      </c>
      <c r="C26" s="82" t="s">
        <v>17</v>
      </c>
      <c r="D26" s="89">
        <f t="shared" si="0"/>
        <v>1679.8317442512619</v>
      </c>
      <c r="E26" s="83">
        <v>2995.14</v>
      </c>
    </row>
    <row r="27" spans="1:5" s="77" customFormat="1" ht="30" x14ac:dyDescent="0.25">
      <c r="A27" s="78" t="s">
        <v>77</v>
      </c>
      <c r="B27" s="85">
        <v>1</v>
      </c>
      <c r="C27" s="82" t="s">
        <v>15</v>
      </c>
      <c r="D27" s="89">
        <f t="shared" si="0"/>
        <v>503.4</v>
      </c>
      <c r="E27" s="83">
        <v>503.4</v>
      </c>
    </row>
    <row r="28" spans="1:5" s="77" customFormat="1" ht="15" x14ac:dyDescent="0.25">
      <c r="A28" s="78" t="s">
        <v>78</v>
      </c>
      <c r="B28" s="83">
        <v>0.03</v>
      </c>
      <c r="C28" s="82" t="s">
        <v>16</v>
      </c>
      <c r="D28" s="89">
        <f t="shared" si="0"/>
        <v>15225.333333333334</v>
      </c>
      <c r="E28" s="83">
        <v>456.76</v>
      </c>
    </row>
    <row r="29" spans="1:5" s="77" customFormat="1" ht="30" x14ac:dyDescent="0.25">
      <c r="A29" s="78" t="s">
        <v>79</v>
      </c>
      <c r="B29" s="85">
        <v>2</v>
      </c>
      <c r="C29" s="82" t="s">
        <v>20</v>
      </c>
      <c r="D29" s="89">
        <f t="shared" si="0"/>
        <v>218.60499999999999</v>
      </c>
      <c r="E29" s="83">
        <v>437.21</v>
      </c>
    </row>
    <row r="30" spans="1:5" s="77" customFormat="1" ht="15" x14ac:dyDescent="0.25">
      <c r="A30" s="78" t="s">
        <v>80</v>
      </c>
      <c r="B30" s="85">
        <v>1</v>
      </c>
      <c r="C30" s="82" t="s">
        <v>14</v>
      </c>
      <c r="D30" s="89">
        <f t="shared" si="0"/>
        <v>67.25</v>
      </c>
      <c r="E30" s="83">
        <v>67.25</v>
      </c>
    </row>
    <row r="31" spans="1:5" s="77" customFormat="1" ht="15" x14ac:dyDescent="0.25">
      <c r="A31" s="78" t="s">
        <v>81</v>
      </c>
      <c r="B31" s="85">
        <v>1</v>
      </c>
      <c r="C31" s="82" t="s">
        <v>13</v>
      </c>
      <c r="D31" s="89">
        <f t="shared" si="0"/>
        <v>3686.27</v>
      </c>
      <c r="E31" s="83">
        <v>3686.27</v>
      </c>
    </row>
    <row r="32" spans="1:5" s="77" customFormat="1" ht="15" x14ac:dyDescent="0.25">
      <c r="A32" s="78" t="s">
        <v>157</v>
      </c>
      <c r="B32" s="85">
        <v>4973</v>
      </c>
      <c r="C32" s="82" t="s">
        <v>158</v>
      </c>
      <c r="D32" s="89">
        <f t="shared" si="0"/>
        <v>1.3064870299617937</v>
      </c>
      <c r="E32" s="83">
        <v>6497.16</v>
      </c>
    </row>
    <row r="33" spans="1:5" s="77" customFormat="1" ht="15" x14ac:dyDescent="0.25">
      <c r="A33" s="78" t="s">
        <v>159</v>
      </c>
      <c r="B33" s="85">
        <v>1</v>
      </c>
      <c r="C33" s="82" t="s">
        <v>13</v>
      </c>
      <c r="D33" s="89">
        <f t="shared" si="0"/>
        <v>1254.21</v>
      </c>
      <c r="E33" s="83">
        <v>1254.21</v>
      </c>
    </row>
    <row r="34" spans="1:5" s="77" customFormat="1" ht="15" x14ac:dyDescent="0.25">
      <c r="A34" s="78" t="s">
        <v>160</v>
      </c>
      <c r="B34" s="85">
        <v>1</v>
      </c>
      <c r="C34" s="82" t="s">
        <v>13</v>
      </c>
      <c r="D34" s="89">
        <f t="shared" si="0"/>
        <v>168.79</v>
      </c>
      <c r="E34" s="83">
        <v>168.79</v>
      </c>
    </row>
    <row r="35" spans="1:5" s="77" customFormat="1" ht="15" x14ac:dyDescent="0.25">
      <c r="A35" s="78" t="s">
        <v>161</v>
      </c>
      <c r="B35" s="85">
        <v>2</v>
      </c>
      <c r="C35" s="82" t="s">
        <v>97</v>
      </c>
      <c r="D35" s="89">
        <f t="shared" si="0"/>
        <v>636.90499999999997</v>
      </c>
      <c r="E35" s="83">
        <v>1273.81</v>
      </c>
    </row>
    <row r="36" spans="1:5" s="77" customFormat="1" ht="30" x14ac:dyDescent="0.25">
      <c r="A36" s="78" t="s">
        <v>96</v>
      </c>
      <c r="B36" s="85">
        <v>1</v>
      </c>
      <c r="C36" s="82" t="s">
        <v>97</v>
      </c>
      <c r="D36" s="89">
        <f t="shared" si="0"/>
        <v>139.99</v>
      </c>
      <c r="E36" s="83">
        <v>139.99</v>
      </c>
    </row>
    <row r="37" spans="1:5" s="77" customFormat="1" ht="30" x14ac:dyDescent="0.25">
      <c r="A37" s="78" t="s">
        <v>162</v>
      </c>
      <c r="B37" s="85">
        <v>1</v>
      </c>
      <c r="C37" s="82" t="s">
        <v>21</v>
      </c>
      <c r="D37" s="89">
        <f t="shared" si="0"/>
        <v>1194.72</v>
      </c>
      <c r="E37" s="83">
        <v>1194.72</v>
      </c>
    </row>
    <row r="38" spans="1:5" s="77" customFormat="1" ht="15" x14ac:dyDescent="0.25">
      <c r="A38" s="78" t="s">
        <v>85</v>
      </c>
      <c r="B38" s="85">
        <v>30</v>
      </c>
      <c r="C38" s="82" t="s">
        <v>21</v>
      </c>
      <c r="D38" s="89">
        <f t="shared" si="0"/>
        <v>254.28233333333336</v>
      </c>
      <c r="E38" s="83">
        <v>7628.47</v>
      </c>
    </row>
    <row r="39" spans="1:5" s="92" customFormat="1" ht="14.25" x14ac:dyDescent="0.2">
      <c r="A39" s="90" t="s">
        <v>43</v>
      </c>
      <c r="B39" s="91"/>
      <c r="C39" s="91"/>
      <c r="D39" s="93"/>
      <c r="E39" s="91"/>
    </row>
    <row r="40" spans="1:5" s="77" customFormat="1" ht="15" x14ac:dyDescent="0.25">
      <c r="A40" s="78" t="s">
        <v>163</v>
      </c>
      <c r="B40" s="83">
        <v>0.17</v>
      </c>
      <c r="C40" s="82" t="s">
        <v>17</v>
      </c>
      <c r="D40" s="89">
        <f t="shared" si="0"/>
        <v>1517.1176470588236</v>
      </c>
      <c r="E40" s="83">
        <v>257.91000000000003</v>
      </c>
    </row>
    <row r="41" spans="1:5" s="77" customFormat="1" ht="30" x14ac:dyDescent="0.25">
      <c r="A41" s="78" t="s">
        <v>164</v>
      </c>
      <c r="B41" s="84">
        <v>0.68300000000000005</v>
      </c>
      <c r="C41" s="82" t="s">
        <v>17</v>
      </c>
      <c r="D41" s="89">
        <f t="shared" si="0"/>
        <v>1651.229868228404</v>
      </c>
      <c r="E41" s="83">
        <v>1127.79</v>
      </c>
    </row>
    <row r="42" spans="1:5" s="77" customFormat="1" ht="15" x14ac:dyDescent="0.25">
      <c r="A42" s="78" t="s">
        <v>165</v>
      </c>
      <c r="B42" s="85">
        <v>50</v>
      </c>
      <c r="C42" s="82" t="s">
        <v>90</v>
      </c>
      <c r="D42" s="89">
        <f t="shared" si="0"/>
        <v>81.530600000000007</v>
      </c>
      <c r="E42" s="83">
        <v>4076.53</v>
      </c>
    </row>
    <row r="43" spans="1:5" s="77" customFormat="1" ht="30" x14ac:dyDescent="0.25">
      <c r="A43" s="78" t="s">
        <v>166</v>
      </c>
      <c r="B43" s="85">
        <v>40</v>
      </c>
      <c r="C43" s="82" t="s">
        <v>167</v>
      </c>
      <c r="D43" s="89">
        <f t="shared" si="0"/>
        <v>197.12799999999999</v>
      </c>
      <c r="E43" s="83">
        <v>7885.12</v>
      </c>
    </row>
    <row r="44" spans="1:5" s="77" customFormat="1" ht="15" x14ac:dyDescent="0.25">
      <c r="A44" s="78" t="s">
        <v>89</v>
      </c>
      <c r="B44" s="86">
        <v>1.5</v>
      </c>
      <c r="C44" s="82" t="s">
        <v>90</v>
      </c>
      <c r="D44" s="89">
        <f t="shared" si="0"/>
        <v>49.1</v>
      </c>
      <c r="E44" s="83">
        <v>73.650000000000006</v>
      </c>
    </row>
    <row r="45" spans="1:5" s="77" customFormat="1" ht="30" x14ac:dyDescent="0.25">
      <c r="A45" s="78" t="s">
        <v>168</v>
      </c>
      <c r="B45" s="82" t="s">
        <v>22</v>
      </c>
      <c r="C45" s="82" t="s">
        <v>12</v>
      </c>
      <c r="D45" s="89">
        <f>E45</f>
        <v>1975.56</v>
      </c>
      <c r="E45" s="83">
        <v>1975.56</v>
      </c>
    </row>
    <row r="46" spans="1:5" s="92" customFormat="1" ht="28.5" x14ac:dyDescent="0.2">
      <c r="A46" s="90" t="s">
        <v>44</v>
      </c>
      <c r="B46" s="91"/>
      <c r="C46" s="91"/>
      <c r="D46" s="93"/>
      <c r="E46" s="91"/>
    </row>
    <row r="47" spans="1:5" s="77" customFormat="1" ht="15" x14ac:dyDescent="0.25">
      <c r="A47" s="78" t="s">
        <v>92</v>
      </c>
      <c r="B47" s="82" t="s">
        <v>24</v>
      </c>
      <c r="C47" s="82" t="s">
        <v>11</v>
      </c>
      <c r="D47" s="89">
        <f>E47</f>
        <v>1052.9000000000001</v>
      </c>
      <c r="E47" s="83">
        <v>1052.9000000000001</v>
      </c>
    </row>
    <row r="48" spans="1:5" s="92" customFormat="1" ht="14.25" x14ac:dyDescent="0.2">
      <c r="A48" s="90" t="s">
        <v>45</v>
      </c>
      <c r="B48" s="91"/>
      <c r="C48" s="91"/>
      <c r="D48" s="93"/>
      <c r="E48" s="91"/>
    </row>
    <row r="49" spans="1:7" s="77" customFormat="1" ht="15" x14ac:dyDescent="0.25">
      <c r="A49" s="78" t="s">
        <v>169</v>
      </c>
      <c r="B49" s="83">
        <v>0.01</v>
      </c>
      <c r="C49" s="82" t="s">
        <v>170</v>
      </c>
      <c r="D49" s="89">
        <f t="shared" si="0"/>
        <v>25297</v>
      </c>
      <c r="E49" s="83">
        <v>252.97</v>
      </c>
    </row>
    <row r="50" spans="1:7" s="92" customFormat="1" ht="28.5" x14ac:dyDescent="0.2">
      <c r="A50" s="90" t="s">
        <v>46</v>
      </c>
      <c r="B50" s="91"/>
      <c r="C50" s="91"/>
      <c r="D50" s="93"/>
      <c r="E50" s="91"/>
    </row>
    <row r="51" spans="1:7" s="77" customFormat="1" ht="30" x14ac:dyDescent="0.25">
      <c r="A51" s="78" t="s">
        <v>171</v>
      </c>
      <c r="B51" s="83">
        <v>0.02</v>
      </c>
      <c r="C51" s="82" t="s">
        <v>19</v>
      </c>
      <c r="D51" s="89">
        <f t="shared" si="0"/>
        <v>57079.499999999993</v>
      </c>
      <c r="E51" s="83">
        <v>1141.5899999999999</v>
      </c>
    </row>
    <row r="52" spans="1:7" s="77" customFormat="1" ht="30" x14ac:dyDescent="0.25">
      <c r="A52" s="78" t="s">
        <v>103</v>
      </c>
      <c r="B52" s="83">
        <v>0.15</v>
      </c>
      <c r="C52" s="82" t="s">
        <v>19</v>
      </c>
      <c r="D52" s="89">
        <f t="shared" si="0"/>
        <v>5106.2</v>
      </c>
      <c r="E52" s="83">
        <v>765.93</v>
      </c>
    </row>
    <row r="53" spans="1:7" s="77" customFormat="1" ht="15" x14ac:dyDescent="0.25">
      <c r="A53" s="78" t="s">
        <v>172</v>
      </c>
      <c r="B53" s="85">
        <v>2</v>
      </c>
      <c r="C53" s="82" t="s">
        <v>12</v>
      </c>
      <c r="D53" s="89">
        <f t="shared" si="0"/>
        <v>222.935</v>
      </c>
      <c r="E53" s="83">
        <v>445.87</v>
      </c>
    </row>
    <row r="54" spans="1:7" s="77" customFormat="1" ht="30" x14ac:dyDescent="0.25">
      <c r="A54" s="78" t="s">
        <v>104</v>
      </c>
      <c r="B54" s="83">
        <v>0.01</v>
      </c>
      <c r="C54" s="82" t="s">
        <v>19</v>
      </c>
      <c r="D54" s="89">
        <f t="shared" si="0"/>
        <v>53537</v>
      </c>
      <c r="E54" s="83">
        <v>535.37</v>
      </c>
    </row>
    <row r="55" spans="1:7" s="77" customFormat="1" ht="30" x14ac:dyDescent="0.25">
      <c r="A55" s="78" t="s">
        <v>173</v>
      </c>
      <c r="B55" s="84">
        <v>1.0999999999999999E-2</v>
      </c>
      <c r="C55" s="82" t="s">
        <v>16</v>
      </c>
      <c r="D55" s="89">
        <f t="shared" si="0"/>
        <v>48387.272727272728</v>
      </c>
      <c r="E55" s="83">
        <v>532.26</v>
      </c>
    </row>
    <row r="56" spans="1:7" s="77" customFormat="1" ht="15" x14ac:dyDescent="0.25">
      <c r="A56" s="78" t="s">
        <v>174</v>
      </c>
      <c r="B56" s="83">
        <v>0.05</v>
      </c>
      <c r="C56" s="82" t="s">
        <v>16</v>
      </c>
      <c r="D56" s="82"/>
      <c r="E56" s="83">
        <v>173.08</v>
      </c>
    </row>
    <row r="57" spans="1:7" s="92" customFormat="1" ht="14.25" x14ac:dyDescent="0.2">
      <c r="A57" s="90" t="s">
        <v>47</v>
      </c>
      <c r="B57" s="91"/>
      <c r="C57" s="91"/>
      <c r="D57" s="91"/>
      <c r="E57" s="91"/>
    </row>
    <row r="58" spans="1:7" s="77" customFormat="1" ht="15" x14ac:dyDescent="0.25">
      <c r="A58" s="78" t="s">
        <v>106</v>
      </c>
      <c r="B58" s="82" t="s">
        <v>24</v>
      </c>
      <c r="C58" s="82" t="s">
        <v>11</v>
      </c>
      <c r="D58" s="83">
        <f>E58</f>
        <v>2750</v>
      </c>
      <c r="E58" s="83">
        <v>2750</v>
      </c>
    </row>
    <row r="59" spans="1:7" s="92" customFormat="1" ht="15" x14ac:dyDescent="0.2">
      <c r="A59" s="90" t="s">
        <v>9</v>
      </c>
      <c r="B59" s="91"/>
      <c r="C59" s="91"/>
      <c r="D59" s="83"/>
      <c r="E59" s="91"/>
    </row>
    <row r="60" spans="1:7" s="77" customFormat="1" ht="15" x14ac:dyDescent="0.25">
      <c r="A60" s="78" t="s">
        <v>107</v>
      </c>
      <c r="B60" s="82" t="s">
        <v>179</v>
      </c>
      <c r="C60" s="82" t="s">
        <v>12</v>
      </c>
      <c r="D60" s="83">
        <f t="shared" ref="D60:D63" si="2">E60</f>
        <v>49013.39</v>
      </c>
      <c r="E60" s="83">
        <v>49013.39</v>
      </c>
    </row>
    <row r="61" spans="1:7" s="77" customFormat="1" ht="30" x14ac:dyDescent="0.25">
      <c r="A61" s="78" t="s">
        <v>175</v>
      </c>
      <c r="B61" s="82" t="s">
        <v>24</v>
      </c>
      <c r="C61" s="82" t="s">
        <v>11</v>
      </c>
      <c r="D61" s="83">
        <f t="shared" si="2"/>
        <v>611.34</v>
      </c>
      <c r="E61" s="83">
        <v>611.34</v>
      </c>
    </row>
    <row r="62" spans="1:7" s="92" customFormat="1" ht="15" x14ac:dyDescent="0.2">
      <c r="A62" s="90" t="s">
        <v>176</v>
      </c>
      <c r="B62" s="91"/>
      <c r="C62" s="91"/>
      <c r="D62" s="83"/>
      <c r="E62" s="91"/>
    </row>
    <row r="63" spans="1:7" s="77" customFormat="1" ht="15" x14ac:dyDescent="0.25">
      <c r="A63" s="78" t="s">
        <v>177</v>
      </c>
      <c r="B63" s="82" t="s">
        <v>24</v>
      </c>
      <c r="C63" s="82" t="s">
        <v>12</v>
      </c>
      <c r="D63" s="83">
        <f t="shared" si="2"/>
        <v>223.72</v>
      </c>
      <c r="E63" s="83">
        <v>223.72</v>
      </c>
    </row>
    <row r="64" spans="1:7" ht="14.25" x14ac:dyDescent="0.2">
      <c r="A64" s="79" t="s">
        <v>10</v>
      </c>
      <c r="B64" s="39"/>
      <c r="C64" s="28"/>
      <c r="D64" s="28"/>
      <c r="E64" s="28"/>
      <c r="G64" s="18"/>
    </row>
    <row r="65" spans="1:7" ht="15" x14ac:dyDescent="0.2">
      <c r="A65" s="80" t="s">
        <v>108</v>
      </c>
      <c r="B65" s="40" t="s">
        <v>23</v>
      </c>
      <c r="C65" s="29" t="s">
        <v>11</v>
      </c>
      <c r="D65" s="29">
        <f>E65</f>
        <v>13892.282999999994</v>
      </c>
      <c r="E65" s="29">
        <f>SUM(E7:E63)*10%</f>
        <v>13892.282999999994</v>
      </c>
      <c r="G65" s="18"/>
    </row>
    <row r="66" spans="1:7" ht="14.25" x14ac:dyDescent="0.2">
      <c r="A66" s="81" t="s">
        <v>27</v>
      </c>
      <c r="B66" s="87"/>
      <c r="C66" s="87"/>
      <c r="D66" s="88"/>
      <c r="E66" s="27">
        <f>SUM(E7:E65)</f>
        <v>152815.11299999992</v>
      </c>
    </row>
    <row r="68" spans="1:7" ht="15" customHeight="1" x14ac:dyDescent="0.2">
      <c r="A68" s="193" t="s">
        <v>182</v>
      </c>
      <c r="B68" s="193"/>
      <c r="C68" s="193"/>
      <c r="D68" s="193"/>
      <c r="E68" s="193"/>
    </row>
    <row r="69" spans="1:7" ht="15" customHeight="1" x14ac:dyDescent="0.2">
      <c r="A69" s="193"/>
      <c r="B69" s="193"/>
      <c r="C69" s="193"/>
      <c r="D69" s="193"/>
      <c r="E69" s="193"/>
    </row>
    <row r="70" spans="1:7" ht="15" customHeight="1" x14ac:dyDescent="0.2">
      <c r="A70" s="170" t="s">
        <v>34</v>
      </c>
      <c r="B70" s="170"/>
      <c r="C70" s="170"/>
      <c r="D70" s="170"/>
      <c r="E70" s="170"/>
    </row>
    <row r="71" spans="1:7" ht="15" customHeight="1" x14ac:dyDescent="0.2">
      <c r="A71" s="170" t="s">
        <v>35</v>
      </c>
      <c r="B71" s="170"/>
      <c r="C71" s="170"/>
      <c r="D71" s="170"/>
      <c r="E71" s="170"/>
    </row>
    <row r="72" spans="1:7" ht="15" customHeight="1" x14ac:dyDescent="0.2">
      <c r="A72" s="194" t="s">
        <v>180</v>
      </c>
      <c r="B72" s="194"/>
      <c r="C72" s="194"/>
      <c r="D72" s="194"/>
      <c r="E72" s="194"/>
    </row>
    <row r="73" spans="1:7" ht="15" customHeight="1" x14ac:dyDescent="0.2">
      <c r="A73" s="194"/>
      <c r="B73" s="194"/>
      <c r="C73" s="194"/>
      <c r="D73" s="194"/>
      <c r="E73" s="194"/>
    </row>
    <row r="74" spans="1:7" ht="15" customHeight="1" x14ac:dyDescent="0.2">
      <c r="A74" s="173"/>
      <c r="B74" s="173"/>
      <c r="C74" s="173"/>
      <c r="D74" s="173"/>
      <c r="E74" s="173"/>
    </row>
    <row r="75" spans="1:7" ht="15" x14ac:dyDescent="0.2">
      <c r="A75" s="47"/>
      <c r="B75" s="94"/>
      <c r="C75" s="94"/>
      <c r="D75" s="95"/>
      <c r="E75" s="94"/>
    </row>
    <row r="76" spans="1:7" ht="15" customHeight="1" x14ac:dyDescent="0.2">
      <c r="A76" s="5" t="s">
        <v>28</v>
      </c>
      <c r="B76" s="46"/>
      <c r="C76" s="46"/>
      <c r="D76" s="96"/>
      <c r="E76" s="46"/>
    </row>
    <row r="77" spans="1:7" ht="15" x14ac:dyDescent="0.2">
      <c r="A77" s="5"/>
      <c r="B77" s="46"/>
      <c r="C77" s="46" t="s">
        <v>22</v>
      </c>
      <c r="D77" s="96" t="s">
        <v>22</v>
      </c>
      <c r="E77" s="46"/>
    </row>
    <row r="78" spans="1:7" ht="15" customHeight="1" x14ac:dyDescent="0.2">
      <c r="A78" s="174" t="s">
        <v>181</v>
      </c>
      <c r="B78" s="174"/>
      <c r="C78" s="172" t="s">
        <v>32</v>
      </c>
      <c r="D78" s="172"/>
      <c r="E78" s="46"/>
    </row>
    <row r="79" spans="1:7" ht="15" customHeight="1" x14ac:dyDescent="0.2">
      <c r="A79" s="172" t="s">
        <v>56</v>
      </c>
      <c r="B79" s="172"/>
      <c r="C79" s="172" t="s">
        <v>29</v>
      </c>
      <c r="D79" s="172"/>
      <c r="E79" s="46"/>
    </row>
    <row r="80" spans="1:7" ht="15" customHeight="1" x14ac:dyDescent="0.2">
      <c r="A80" s="5"/>
      <c r="B80" s="46"/>
      <c r="C80" s="46"/>
      <c r="D80" s="96"/>
      <c r="E80" s="46"/>
    </row>
    <row r="81" spans="1:5" ht="15" customHeight="1" x14ac:dyDescent="0.2">
      <c r="A81" s="174" t="s">
        <v>31</v>
      </c>
      <c r="B81" s="174"/>
      <c r="C81" s="172" t="s">
        <v>32</v>
      </c>
      <c r="D81" s="172"/>
      <c r="E81" s="46"/>
    </row>
    <row r="82" spans="1:5" ht="15" x14ac:dyDescent="0.2">
      <c r="A82" s="13" t="s">
        <v>30</v>
      </c>
      <c r="B82" s="46"/>
      <c r="C82" s="172" t="s">
        <v>29</v>
      </c>
      <c r="D82" s="172"/>
      <c r="E82" s="46"/>
    </row>
  </sheetData>
  <mergeCells count="15">
    <mergeCell ref="A1:E1"/>
    <mergeCell ref="A2:E2"/>
    <mergeCell ref="D3:E3"/>
    <mergeCell ref="A70:E70"/>
    <mergeCell ref="C82:D82"/>
    <mergeCell ref="C81:D81"/>
    <mergeCell ref="A68:E69"/>
    <mergeCell ref="A72:E73"/>
    <mergeCell ref="A74:E74"/>
    <mergeCell ref="A79:B79"/>
    <mergeCell ref="C79:D79"/>
    <mergeCell ref="A81:B81"/>
    <mergeCell ref="A71:E71"/>
    <mergeCell ref="A78:B78"/>
    <mergeCell ref="C78:D7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3" sqref="F23"/>
    </sheetView>
  </sheetViews>
  <sheetFormatPr defaultRowHeight="15" x14ac:dyDescent="0.25"/>
  <cols>
    <col min="1" max="1" width="12.5703125" style="76" customWidth="1"/>
    <col min="2" max="2" width="14.5703125" style="76" customWidth="1"/>
    <col min="3" max="3" width="19.5703125" style="76" customWidth="1"/>
    <col min="4" max="4" width="14.42578125" style="76" customWidth="1"/>
    <col min="5" max="5" width="18.28515625" style="76" customWidth="1"/>
    <col min="6" max="6" width="16.28515625" style="76" customWidth="1"/>
    <col min="7" max="16384" width="9.140625" style="76"/>
  </cols>
  <sheetData>
    <row r="1" spans="1:19" s="48" customFormat="1" ht="35.25" customHeight="1" x14ac:dyDescent="0.3">
      <c r="A1" s="180" t="s">
        <v>232</v>
      </c>
      <c r="B1" s="180"/>
      <c r="C1" s="180"/>
      <c r="D1" s="180"/>
      <c r="E1" s="180"/>
      <c r="F1" s="180"/>
    </row>
    <row r="2" spans="1:19" s="48" customFormat="1" x14ac:dyDescent="0.25">
      <c r="A2" s="49"/>
      <c r="B2" s="49"/>
      <c r="C2" s="49"/>
      <c r="D2" s="49"/>
      <c r="E2" s="49"/>
      <c r="F2" s="49"/>
    </row>
    <row r="3" spans="1:19" s="48" customFormat="1" ht="19.5" customHeight="1" x14ac:dyDescent="0.25">
      <c r="A3" s="50" t="s">
        <v>233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48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s="48" customFormat="1" ht="36.75" customHeight="1" x14ac:dyDescent="0.25">
      <c r="A5" s="181" t="s">
        <v>117</v>
      </c>
      <c r="B5" s="181"/>
      <c r="C5" s="181"/>
      <c r="D5" s="181"/>
      <c r="E5" s="181"/>
      <c r="F5" s="181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s="62" customFormat="1" ht="27.75" customHeight="1" x14ac:dyDescent="0.25">
      <c r="A6" s="103" t="s">
        <v>118</v>
      </c>
      <c r="B6" s="103">
        <v>3</v>
      </c>
      <c r="C6" s="103" t="s">
        <v>119</v>
      </c>
      <c r="D6" s="127">
        <v>924.3</v>
      </c>
      <c r="E6" s="103" t="s">
        <v>120</v>
      </c>
      <c r="F6" s="105">
        <v>646.5</v>
      </c>
      <c r="G6" s="53"/>
      <c r="H6" s="55"/>
      <c r="I6" s="56"/>
      <c r="J6" s="57"/>
      <c r="K6" s="107"/>
      <c r="L6" s="59"/>
      <c r="M6" s="59"/>
      <c r="N6" s="59"/>
      <c r="O6" s="59"/>
      <c r="P6" s="60"/>
      <c r="Q6" s="182"/>
      <c r="R6" s="183"/>
      <c r="S6" s="61"/>
    </row>
    <row r="7" spans="1:19" s="64" customFormat="1" ht="32.25" customHeight="1" x14ac:dyDescent="0.25">
      <c r="A7" s="103" t="s">
        <v>121</v>
      </c>
      <c r="B7" s="103">
        <v>2</v>
      </c>
      <c r="C7" s="103" t="s">
        <v>122</v>
      </c>
      <c r="D7" s="127">
        <v>115</v>
      </c>
      <c r="E7" s="103" t="s">
        <v>123</v>
      </c>
      <c r="F7" s="105">
        <v>417.1</v>
      </c>
      <c r="G7" s="53"/>
      <c r="H7" s="55"/>
      <c r="I7" s="56"/>
      <c r="J7" s="57"/>
      <c r="K7" s="107"/>
      <c r="L7" s="59"/>
      <c r="M7" s="59"/>
      <c r="N7" s="59"/>
      <c r="O7" s="59"/>
      <c r="P7" s="60"/>
      <c r="Q7" s="182"/>
      <c r="R7" s="184"/>
      <c r="S7" s="63"/>
    </row>
    <row r="8" spans="1:19" s="64" customFormat="1" ht="46.5" customHeight="1" x14ac:dyDescent="0.25">
      <c r="A8" s="103" t="s">
        <v>124</v>
      </c>
      <c r="B8" s="103">
        <v>16</v>
      </c>
      <c r="C8" s="103" t="s">
        <v>125</v>
      </c>
      <c r="D8" s="105">
        <v>102</v>
      </c>
      <c r="E8" s="103" t="s">
        <v>126</v>
      </c>
      <c r="F8" s="105">
        <v>164.5</v>
      </c>
      <c r="G8" s="53"/>
      <c r="H8" s="55"/>
      <c r="I8" s="56"/>
      <c r="J8" s="57"/>
      <c r="K8" s="107"/>
      <c r="L8" s="59"/>
      <c r="M8" s="59"/>
      <c r="N8" s="59"/>
      <c r="O8" s="59"/>
      <c r="P8" s="60"/>
      <c r="Q8" s="182"/>
      <c r="R8" s="183"/>
      <c r="S8" s="63"/>
    </row>
    <row r="9" spans="1:19" s="64" customFormat="1" ht="33.75" customHeight="1" x14ac:dyDescent="0.25">
      <c r="A9" s="54"/>
      <c r="B9" s="57"/>
      <c r="C9" s="54"/>
      <c r="D9" s="65"/>
      <c r="E9" s="57"/>
      <c r="F9" s="66"/>
      <c r="G9" s="53"/>
      <c r="H9" s="55"/>
      <c r="I9" s="56"/>
      <c r="J9" s="57"/>
      <c r="K9" s="107"/>
      <c r="L9" s="59"/>
      <c r="M9" s="59"/>
      <c r="N9" s="59"/>
      <c r="O9" s="59"/>
      <c r="P9" s="53"/>
      <c r="Q9" s="107"/>
      <c r="R9" s="108"/>
      <c r="S9" s="53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06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</row>
    <row r="11" spans="1:19" s="70" customFormat="1" ht="30" customHeight="1" x14ac:dyDescent="0.25">
      <c r="A11" s="185" t="s">
        <v>127</v>
      </c>
      <c r="B11" s="186"/>
      <c r="C11" s="186"/>
      <c r="D11" s="186"/>
      <c r="E11" s="187"/>
      <c r="F11" s="71" t="s">
        <v>128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100" customFormat="1" ht="30" customHeight="1" x14ac:dyDescent="0.25">
      <c r="A12" s="188" t="s">
        <v>129</v>
      </c>
      <c r="B12" s="189"/>
      <c r="C12" s="189"/>
      <c r="D12" s="189"/>
      <c r="E12" s="190"/>
      <c r="F12" s="98">
        <v>-35712.522999999928</v>
      </c>
      <c r="G12" s="99"/>
    </row>
    <row r="13" spans="1:19" s="100" customFormat="1" ht="30" customHeight="1" x14ac:dyDescent="0.25">
      <c r="A13" s="188" t="s">
        <v>130</v>
      </c>
      <c r="B13" s="189"/>
      <c r="C13" s="189"/>
      <c r="D13" s="189"/>
      <c r="E13" s="190"/>
      <c r="F13" s="98">
        <v>68147.839999999997</v>
      </c>
    </row>
    <row r="14" spans="1:19" s="100" customFormat="1" ht="30" customHeight="1" x14ac:dyDescent="0.25">
      <c r="A14" s="188" t="s">
        <v>131</v>
      </c>
      <c r="B14" s="189"/>
      <c r="C14" s="189"/>
      <c r="D14" s="189"/>
      <c r="E14" s="190"/>
      <c r="F14" s="101">
        <f>SUM(F15:F17)</f>
        <v>168503.05999999997</v>
      </c>
    </row>
    <row r="15" spans="1:19" s="70" customFormat="1" ht="28.5" customHeight="1" x14ac:dyDescent="0.25">
      <c r="A15" s="177" t="s">
        <v>132</v>
      </c>
      <c r="B15" s="178"/>
      <c r="C15" s="178"/>
      <c r="D15" s="178"/>
      <c r="E15" s="179"/>
      <c r="F15" s="97">
        <f>142971.33+7283.18</f>
        <v>150254.50999999998</v>
      </c>
    </row>
    <row r="16" spans="1:19" s="70" customFormat="1" ht="24.75" customHeight="1" x14ac:dyDescent="0.25">
      <c r="A16" s="177" t="s">
        <v>133</v>
      </c>
      <c r="B16" s="178"/>
      <c r="C16" s="178"/>
      <c r="D16" s="178"/>
      <c r="E16" s="179"/>
      <c r="F16" s="97">
        <v>18248.55</v>
      </c>
    </row>
    <row r="17" spans="1:19" s="70" customFormat="1" ht="30" hidden="1" customHeight="1" x14ac:dyDescent="0.25">
      <c r="A17" s="177" t="s">
        <v>134</v>
      </c>
      <c r="B17" s="178"/>
      <c r="C17" s="178"/>
      <c r="D17" s="178"/>
      <c r="E17" s="179"/>
      <c r="F17" s="97"/>
    </row>
    <row r="18" spans="1:19" s="100" customFormat="1" ht="30" customHeight="1" x14ac:dyDescent="0.25">
      <c r="A18" s="188" t="s">
        <v>135</v>
      </c>
      <c r="B18" s="189"/>
      <c r="C18" s="189"/>
      <c r="D18" s="189"/>
      <c r="E18" s="190"/>
      <c r="F18" s="101">
        <f>SUM(F19:F21)</f>
        <v>169688.55</v>
      </c>
    </row>
    <row r="19" spans="1:19" s="70" customFormat="1" ht="30" customHeight="1" x14ac:dyDescent="0.25">
      <c r="A19" s="177" t="s">
        <v>132</v>
      </c>
      <c r="B19" s="178"/>
      <c r="C19" s="178"/>
      <c r="D19" s="178"/>
      <c r="E19" s="179"/>
      <c r="F19" s="97">
        <v>151471.04999999999</v>
      </c>
    </row>
    <row r="20" spans="1:19" s="70" customFormat="1" ht="29.25" customHeight="1" x14ac:dyDescent="0.25">
      <c r="A20" s="177" t="s">
        <v>133</v>
      </c>
      <c r="B20" s="178"/>
      <c r="C20" s="178"/>
      <c r="D20" s="178"/>
      <c r="E20" s="179"/>
      <c r="F20" s="97">
        <v>18217.5</v>
      </c>
    </row>
    <row r="21" spans="1:19" s="73" customFormat="1" ht="30" hidden="1" customHeight="1" x14ac:dyDescent="0.2">
      <c r="A21" s="177" t="s">
        <v>134</v>
      </c>
      <c r="B21" s="178"/>
      <c r="C21" s="178"/>
      <c r="D21" s="178"/>
      <c r="E21" s="179"/>
      <c r="F21" s="97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102" customFormat="1" ht="30" customHeight="1" x14ac:dyDescent="0.25">
      <c r="A22" s="188" t="s">
        <v>136</v>
      </c>
      <c r="B22" s="189"/>
      <c r="C22" s="189"/>
      <c r="D22" s="189"/>
      <c r="E22" s="190"/>
      <c r="F22" s="101">
        <f>F12+F18</f>
        <v>133976.02700000006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88" t="s">
        <v>137</v>
      </c>
      <c r="B23" s="189"/>
      <c r="C23" s="189"/>
      <c r="D23" s="189"/>
      <c r="E23" s="190"/>
      <c r="F23" s="101">
        <f>Лист3!E70</f>
        <v>123392.09300000001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88" t="s">
        <v>138</v>
      </c>
      <c r="B24" s="189"/>
      <c r="C24" s="189"/>
      <c r="D24" s="189"/>
      <c r="E24" s="190"/>
      <c r="F24" s="101">
        <f>F22-F23</f>
        <v>10583.934000000052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88" t="s">
        <v>139</v>
      </c>
      <c r="B25" s="189"/>
      <c r="C25" s="189"/>
      <c r="D25" s="189"/>
      <c r="E25" s="190"/>
      <c r="F25" s="98">
        <f>F13+F14-F18</f>
        <v>66962.349999999977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91" t="s">
        <v>140</v>
      </c>
      <c r="B27" s="191"/>
      <c r="C27" s="191"/>
      <c r="D27" s="191"/>
    </row>
    <row r="28" spans="1:19" s="48" customFormat="1" ht="21.75" customHeight="1" x14ac:dyDescent="0.25">
      <c r="A28" s="192" t="s">
        <v>141</v>
      </c>
      <c r="B28" s="192"/>
      <c r="C28" s="192"/>
      <c r="D28" s="192"/>
    </row>
    <row r="29" spans="1:19" s="48" customFormat="1" ht="22.5" customHeight="1" x14ac:dyDescent="0.25">
      <c r="A29" s="191" t="s">
        <v>48</v>
      </c>
      <c r="B29" s="191"/>
      <c r="C29" s="191"/>
      <c r="D29" s="191"/>
    </row>
    <row r="30" spans="1:19" s="48" customFormat="1" ht="22.5" customHeight="1" x14ac:dyDescent="0.25">
      <c r="A30" s="191" t="s">
        <v>49</v>
      </c>
      <c r="B30" s="191"/>
      <c r="C30" s="191"/>
      <c r="D30" s="49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view="pageBreakPreview" topLeftCell="A43" zoomScale="60" zoomScaleNormal="100" workbookViewId="0">
      <selection activeCell="A68" sqref="A68:XFD69"/>
    </sheetView>
  </sheetViews>
  <sheetFormatPr defaultRowHeight="15" x14ac:dyDescent="0.25"/>
  <cols>
    <col min="1" max="1" width="53.140625" style="109" customWidth="1"/>
    <col min="2" max="2" width="13.85546875" style="126" customWidth="1"/>
    <col min="3" max="3" width="12.28515625" style="122" customWidth="1"/>
    <col min="4" max="4" width="17.5703125" style="111" customWidth="1"/>
    <col min="5" max="5" width="14.7109375" style="111" customWidth="1"/>
    <col min="6" max="255" width="8.140625" style="109" customWidth="1"/>
    <col min="256" max="256" width="8.7109375" style="110" customWidth="1"/>
    <col min="257" max="257" width="31.5703125" style="110" customWidth="1"/>
    <col min="258" max="258" width="13.85546875" style="110" customWidth="1"/>
    <col min="259" max="259" width="19.140625" style="110" customWidth="1"/>
    <col min="260" max="260" width="17.5703125" style="110" customWidth="1"/>
    <col min="261" max="261" width="14.7109375" style="110" customWidth="1"/>
    <col min="262" max="511" width="8.140625" style="110" customWidth="1"/>
    <col min="512" max="512" width="8.7109375" style="110" customWidth="1"/>
    <col min="513" max="513" width="31.5703125" style="110" customWidth="1"/>
    <col min="514" max="514" width="13.85546875" style="110" customWidth="1"/>
    <col min="515" max="515" width="19.140625" style="110" customWidth="1"/>
    <col min="516" max="516" width="17.5703125" style="110" customWidth="1"/>
    <col min="517" max="517" width="14.7109375" style="110" customWidth="1"/>
    <col min="518" max="767" width="8.140625" style="110" customWidth="1"/>
    <col min="768" max="768" width="8.7109375" style="110" customWidth="1"/>
    <col min="769" max="769" width="31.5703125" style="110" customWidth="1"/>
    <col min="770" max="770" width="13.85546875" style="110" customWidth="1"/>
    <col min="771" max="771" width="19.140625" style="110" customWidth="1"/>
    <col min="772" max="772" width="17.5703125" style="110" customWidth="1"/>
    <col min="773" max="773" width="14.7109375" style="110" customWidth="1"/>
    <col min="774" max="1023" width="8.140625" style="110" customWidth="1"/>
    <col min="1024" max="1024" width="8.7109375" style="110" customWidth="1"/>
    <col min="1025" max="1025" width="31.5703125" style="110" customWidth="1"/>
    <col min="1026" max="1026" width="13.85546875" style="110" customWidth="1"/>
    <col min="1027" max="1027" width="19.140625" style="110" customWidth="1"/>
    <col min="1028" max="1028" width="17.5703125" style="110" customWidth="1"/>
    <col min="1029" max="1029" width="14.7109375" style="110" customWidth="1"/>
    <col min="1030" max="1279" width="8.140625" style="110" customWidth="1"/>
    <col min="1280" max="1280" width="8.7109375" style="110" customWidth="1"/>
    <col min="1281" max="1281" width="31.5703125" style="110" customWidth="1"/>
    <col min="1282" max="1282" width="13.85546875" style="110" customWidth="1"/>
    <col min="1283" max="1283" width="19.140625" style="110" customWidth="1"/>
    <col min="1284" max="1284" width="17.5703125" style="110" customWidth="1"/>
    <col min="1285" max="1285" width="14.7109375" style="110" customWidth="1"/>
    <col min="1286" max="1535" width="8.140625" style="110" customWidth="1"/>
    <col min="1536" max="1536" width="8.7109375" style="110" customWidth="1"/>
    <col min="1537" max="1537" width="31.5703125" style="110" customWidth="1"/>
    <col min="1538" max="1538" width="13.85546875" style="110" customWidth="1"/>
    <col min="1539" max="1539" width="19.140625" style="110" customWidth="1"/>
    <col min="1540" max="1540" width="17.5703125" style="110" customWidth="1"/>
    <col min="1541" max="1541" width="14.7109375" style="110" customWidth="1"/>
    <col min="1542" max="1791" width="8.140625" style="110" customWidth="1"/>
    <col min="1792" max="1792" width="8.7109375" style="110" customWidth="1"/>
    <col min="1793" max="1793" width="31.5703125" style="110" customWidth="1"/>
    <col min="1794" max="1794" width="13.85546875" style="110" customWidth="1"/>
    <col min="1795" max="1795" width="19.140625" style="110" customWidth="1"/>
    <col min="1796" max="1796" width="17.5703125" style="110" customWidth="1"/>
    <col min="1797" max="1797" width="14.7109375" style="110" customWidth="1"/>
    <col min="1798" max="2047" width="8.140625" style="110" customWidth="1"/>
    <col min="2048" max="2048" width="8.7109375" style="110" customWidth="1"/>
    <col min="2049" max="2049" width="31.5703125" style="110" customWidth="1"/>
    <col min="2050" max="2050" width="13.85546875" style="110" customWidth="1"/>
    <col min="2051" max="2051" width="19.140625" style="110" customWidth="1"/>
    <col min="2052" max="2052" width="17.5703125" style="110" customWidth="1"/>
    <col min="2053" max="2053" width="14.7109375" style="110" customWidth="1"/>
    <col min="2054" max="2303" width="8.140625" style="110" customWidth="1"/>
    <col min="2304" max="2304" width="8.7109375" style="110" customWidth="1"/>
    <col min="2305" max="2305" width="31.5703125" style="110" customWidth="1"/>
    <col min="2306" max="2306" width="13.85546875" style="110" customWidth="1"/>
    <col min="2307" max="2307" width="19.140625" style="110" customWidth="1"/>
    <col min="2308" max="2308" width="17.5703125" style="110" customWidth="1"/>
    <col min="2309" max="2309" width="14.7109375" style="110" customWidth="1"/>
    <col min="2310" max="2559" width="8.140625" style="110" customWidth="1"/>
    <col min="2560" max="2560" width="8.7109375" style="110" customWidth="1"/>
    <col min="2561" max="2561" width="31.5703125" style="110" customWidth="1"/>
    <col min="2562" max="2562" width="13.85546875" style="110" customWidth="1"/>
    <col min="2563" max="2563" width="19.140625" style="110" customWidth="1"/>
    <col min="2564" max="2564" width="17.5703125" style="110" customWidth="1"/>
    <col min="2565" max="2565" width="14.7109375" style="110" customWidth="1"/>
    <col min="2566" max="2815" width="8.140625" style="110" customWidth="1"/>
    <col min="2816" max="2816" width="8.7109375" style="110" customWidth="1"/>
    <col min="2817" max="2817" width="31.5703125" style="110" customWidth="1"/>
    <col min="2818" max="2818" width="13.85546875" style="110" customWidth="1"/>
    <col min="2819" max="2819" width="19.140625" style="110" customWidth="1"/>
    <col min="2820" max="2820" width="17.5703125" style="110" customWidth="1"/>
    <col min="2821" max="2821" width="14.7109375" style="110" customWidth="1"/>
    <col min="2822" max="3071" width="8.140625" style="110" customWidth="1"/>
    <col min="3072" max="3072" width="8.7109375" style="110" customWidth="1"/>
    <col min="3073" max="3073" width="31.5703125" style="110" customWidth="1"/>
    <col min="3074" max="3074" width="13.85546875" style="110" customWidth="1"/>
    <col min="3075" max="3075" width="19.140625" style="110" customWidth="1"/>
    <col min="3076" max="3076" width="17.5703125" style="110" customWidth="1"/>
    <col min="3077" max="3077" width="14.7109375" style="110" customWidth="1"/>
    <col min="3078" max="3327" width="8.140625" style="110" customWidth="1"/>
    <col min="3328" max="3328" width="8.7109375" style="110" customWidth="1"/>
    <col min="3329" max="3329" width="31.5703125" style="110" customWidth="1"/>
    <col min="3330" max="3330" width="13.85546875" style="110" customWidth="1"/>
    <col min="3331" max="3331" width="19.140625" style="110" customWidth="1"/>
    <col min="3332" max="3332" width="17.5703125" style="110" customWidth="1"/>
    <col min="3333" max="3333" width="14.7109375" style="110" customWidth="1"/>
    <col min="3334" max="3583" width="8.140625" style="110" customWidth="1"/>
    <col min="3584" max="3584" width="8.7109375" style="110" customWidth="1"/>
    <col min="3585" max="3585" width="31.5703125" style="110" customWidth="1"/>
    <col min="3586" max="3586" width="13.85546875" style="110" customWidth="1"/>
    <col min="3587" max="3587" width="19.140625" style="110" customWidth="1"/>
    <col min="3588" max="3588" width="17.5703125" style="110" customWidth="1"/>
    <col min="3589" max="3589" width="14.7109375" style="110" customWidth="1"/>
    <col min="3590" max="3839" width="8.140625" style="110" customWidth="1"/>
    <col min="3840" max="3840" width="8.7109375" style="110" customWidth="1"/>
    <col min="3841" max="3841" width="31.5703125" style="110" customWidth="1"/>
    <col min="3842" max="3842" width="13.85546875" style="110" customWidth="1"/>
    <col min="3843" max="3843" width="19.140625" style="110" customWidth="1"/>
    <col min="3844" max="3844" width="17.5703125" style="110" customWidth="1"/>
    <col min="3845" max="3845" width="14.7109375" style="110" customWidth="1"/>
    <col min="3846" max="4095" width="8.140625" style="110" customWidth="1"/>
    <col min="4096" max="4096" width="8.7109375" style="110" customWidth="1"/>
    <col min="4097" max="4097" width="31.5703125" style="110" customWidth="1"/>
    <col min="4098" max="4098" width="13.85546875" style="110" customWidth="1"/>
    <col min="4099" max="4099" width="19.140625" style="110" customWidth="1"/>
    <col min="4100" max="4100" width="17.5703125" style="110" customWidth="1"/>
    <col min="4101" max="4101" width="14.7109375" style="110" customWidth="1"/>
    <col min="4102" max="4351" width="8.140625" style="110" customWidth="1"/>
    <col min="4352" max="4352" width="8.7109375" style="110" customWidth="1"/>
    <col min="4353" max="4353" width="31.5703125" style="110" customWidth="1"/>
    <col min="4354" max="4354" width="13.85546875" style="110" customWidth="1"/>
    <col min="4355" max="4355" width="19.140625" style="110" customWidth="1"/>
    <col min="4356" max="4356" width="17.5703125" style="110" customWidth="1"/>
    <col min="4357" max="4357" width="14.7109375" style="110" customWidth="1"/>
    <col min="4358" max="4607" width="8.140625" style="110" customWidth="1"/>
    <col min="4608" max="4608" width="8.7109375" style="110" customWidth="1"/>
    <col min="4609" max="4609" width="31.5703125" style="110" customWidth="1"/>
    <col min="4610" max="4610" width="13.85546875" style="110" customWidth="1"/>
    <col min="4611" max="4611" width="19.140625" style="110" customWidth="1"/>
    <col min="4612" max="4612" width="17.5703125" style="110" customWidth="1"/>
    <col min="4613" max="4613" width="14.7109375" style="110" customWidth="1"/>
    <col min="4614" max="4863" width="8.140625" style="110" customWidth="1"/>
    <col min="4864" max="4864" width="8.7109375" style="110" customWidth="1"/>
    <col min="4865" max="4865" width="31.5703125" style="110" customWidth="1"/>
    <col min="4866" max="4866" width="13.85546875" style="110" customWidth="1"/>
    <col min="4867" max="4867" width="19.140625" style="110" customWidth="1"/>
    <col min="4868" max="4868" width="17.5703125" style="110" customWidth="1"/>
    <col min="4869" max="4869" width="14.7109375" style="110" customWidth="1"/>
    <col min="4870" max="5119" width="8.140625" style="110" customWidth="1"/>
    <col min="5120" max="5120" width="8.7109375" style="110" customWidth="1"/>
    <col min="5121" max="5121" width="31.5703125" style="110" customWidth="1"/>
    <col min="5122" max="5122" width="13.85546875" style="110" customWidth="1"/>
    <col min="5123" max="5123" width="19.140625" style="110" customWidth="1"/>
    <col min="5124" max="5124" width="17.5703125" style="110" customWidth="1"/>
    <col min="5125" max="5125" width="14.7109375" style="110" customWidth="1"/>
    <col min="5126" max="5375" width="8.140625" style="110" customWidth="1"/>
    <col min="5376" max="5376" width="8.7109375" style="110" customWidth="1"/>
    <col min="5377" max="5377" width="31.5703125" style="110" customWidth="1"/>
    <col min="5378" max="5378" width="13.85546875" style="110" customWidth="1"/>
    <col min="5379" max="5379" width="19.140625" style="110" customWidth="1"/>
    <col min="5380" max="5380" width="17.5703125" style="110" customWidth="1"/>
    <col min="5381" max="5381" width="14.7109375" style="110" customWidth="1"/>
    <col min="5382" max="5631" width="8.140625" style="110" customWidth="1"/>
    <col min="5632" max="5632" width="8.7109375" style="110" customWidth="1"/>
    <col min="5633" max="5633" width="31.5703125" style="110" customWidth="1"/>
    <col min="5634" max="5634" width="13.85546875" style="110" customWidth="1"/>
    <col min="5635" max="5635" width="19.140625" style="110" customWidth="1"/>
    <col min="5636" max="5636" width="17.5703125" style="110" customWidth="1"/>
    <col min="5637" max="5637" width="14.7109375" style="110" customWidth="1"/>
    <col min="5638" max="5887" width="8.140625" style="110" customWidth="1"/>
    <col min="5888" max="5888" width="8.7109375" style="110" customWidth="1"/>
    <col min="5889" max="5889" width="31.5703125" style="110" customWidth="1"/>
    <col min="5890" max="5890" width="13.85546875" style="110" customWidth="1"/>
    <col min="5891" max="5891" width="19.140625" style="110" customWidth="1"/>
    <col min="5892" max="5892" width="17.5703125" style="110" customWidth="1"/>
    <col min="5893" max="5893" width="14.7109375" style="110" customWidth="1"/>
    <col min="5894" max="6143" width="8.140625" style="110" customWidth="1"/>
    <col min="6144" max="6144" width="8.7109375" style="110" customWidth="1"/>
    <col min="6145" max="6145" width="31.5703125" style="110" customWidth="1"/>
    <col min="6146" max="6146" width="13.85546875" style="110" customWidth="1"/>
    <col min="6147" max="6147" width="19.140625" style="110" customWidth="1"/>
    <col min="6148" max="6148" width="17.5703125" style="110" customWidth="1"/>
    <col min="6149" max="6149" width="14.7109375" style="110" customWidth="1"/>
    <col min="6150" max="6399" width="8.140625" style="110" customWidth="1"/>
    <col min="6400" max="6400" width="8.7109375" style="110" customWidth="1"/>
    <col min="6401" max="6401" width="31.5703125" style="110" customWidth="1"/>
    <col min="6402" max="6402" width="13.85546875" style="110" customWidth="1"/>
    <col min="6403" max="6403" width="19.140625" style="110" customWidth="1"/>
    <col min="6404" max="6404" width="17.5703125" style="110" customWidth="1"/>
    <col min="6405" max="6405" width="14.7109375" style="110" customWidth="1"/>
    <col min="6406" max="6655" width="8.140625" style="110" customWidth="1"/>
    <col min="6656" max="6656" width="8.7109375" style="110" customWidth="1"/>
    <col min="6657" max="6657" width="31.5703125" style="110" customWidth="1"/>
    <col min="6658" max="6658" width="13.85546875" style="110" customWidth="1"/>
    <col min="6659" max="6659" width="19.140625" style="110" customWidth="1"/>
    <col min="6660" max="6660" width="17.5703125" style="110" customWidth="1"/>
    <col min="6661" max="6661" width="14.7109375" style="110" customWidth="1"/>
    <col min="6662" max="6911" width="8.140625" style="110" customWidth="1"/>
    <col min="6912" max="6912" width="8.7109375" style="110" customWidth="1"/>
    <col min="6913" max="6913" width="31.5703125" style="110" customWidth="1"/>
    <col min="6914" max="6914" width="13.85546875" style="110" customWidth="1"/>
    <col min="6915" max="6915" width="19.140625" style="110" customWidth="1"/>
    <col min="6916" max="6916" width="17.5703125" style="110" customWidth="1"/>
    <col min="6917" max="6917" width="14.7109375" style="110" customWidth="1"/>
    <col min="6918" max="7167" width="8.140625" style="110" customWidth="1"/>
    <col min="7168" max="7168" width="8.7109375" style="110" customWidth="1"/>
    <col min="7169" max="7169" width="31.5703125" style="110" customWidth="1"/>
    <col min="7170" max="7170" width="13.85546875" style="110" customWidth="1"/>
    <col min="7171" max="7171" width="19.140625" style="110" customWidth="1"/>
    <col min="7172" max="7172" width="17.5703125" style="110" customWidth="1"/>
    <col min="7173" max="7173" width="14.7109375" style="110" customWidth="1"/>
    <col min="7174" max="7423" width="8.140625" style="110" customWidth="1"/>
    <col min="7424" max="7424" width="8.7109375" style="110" customWidth="1"/>
    <col min="7425" max="7425" width="31.5703125" style="110" customWidth="1"/>
    <col min="7426" max="7426" width="13.85546875" style="110" customWidth="1"/>
    <col min="7427" max="7427" width="19.140625" style="110" customWidth="1"/>
    <col min="7428" max="7428" width="17.5703125" style="110" customWidth="1"/>
    <col min="7429" max="7429" width="14.7109375" style="110" customWidth="1"/>
    <col min="7430" max="7679" width="8.140625" style="110" customWidth="1"/>
    <col min="7680" max="7680" width="8.7109375" style="110" customWidth="1"/>
    <col min="7681" max="7681" width="31.5703125" style="110" customWidth="1"/>
    <col min="7682" max="7682" width="13.85546875" style="110" customWidth="1"/>
    <col min="7683" max="7683" width="19.140625" style="110" customWidth="1"/>
    <col min="7684" max="7684" width="17.5703125" style="110" customWidth="1"/>
    <col min="7685" max="7685" width="14.7109375" style="110" customWidth="1"/>
    <col min="7686" max="7935" width="8.140625" style="110" customWidth="1"/>
    <col min="7936" max="7936" width="8.7109375" style="110" customWidth="1"/>
    <col min="7937" max="7937" width="31.5703125" style="110" customWidth="1"/>
    <col min="7938" max="7938" width="13.85546875" style="110" customWidth="1"/>
    <col min="7939" max="7939" width="19.140625" style="110" customWidth="1"/>
    <col min="7940" max="7940" width="17.5703125" style="110" customWidth="1"/>
    <col min="7941" max="7941" width="14.7109375" style="110" customWidth="1"/>
    <col min="7942" max="8191" width="8.140625" style="110" customWidth="1"/>
    <col min="8192" max="8192" width="8.7109375" style="110" customWidth="1"/>
    <col min="8193" max="8193" width="31.5703125" style="110" customWidth="1"/>
    <col min="8194" max="8194" width="13.85546875" style="110" customWidth="1"/>
    <col min="8195" max="8195" width="19.140625" style="110" customWidth="1"/>
    <col min="8196" max="8196" width="17.5703125" style="110" customWidth="1"/>
    <col min="8197" max="8197" width="14.7109375" style="110" customWidth="1"/>
    <col min="8198" max="8447" width="8.140625" style="110" customWidth="1"/>
    <col min="8448" max="8448" width="8.7109375" style="110" customWidth="1"/>
    <col min="8449" max="8449" width="31.5703125" style="110" customWidth="1"/>
    <col min="8450" max="8450" width="13.85546875" style="110" customWidth="1"/>
    <col min="8451" max="8451" width="19.140625" style="110" customWidth="1"/>
    <col min="8452" max="8452" width="17.5703125" style="110" customWidth="1"/>
    <col min="8453" max="8453" width="14.7109375" style="110" customWidth="1"/>
    <col min="8454" max="8703" width="8.140625" style="110" customWidth="1"/>
    <col min="8704" max="8704" width="8.7109375" style="110" customWidth="1"/>
    <col min="8705" max="8705" width="31.5703125" style="110" customWidth="1"/>
    <col min="8706" max="8706" width="13.85546875" style="110" customWidth="1"/>
    <col min="8707" max="8707" width="19.140625" style="110" customWidth="1"/>
    <col min="8708" max="8708" width="17.5703125" style="110" customWidth="1"/>
    <col min="8709" max="8709" width="14.7109375" style="110" customWidth="1"/>
    <col min="8710" max="8959" width="8.140625" style="110" customWidth="1"/>
    <col min="8960" max="8960" width="8.7109375" style="110" customWidth="1"/>
    <col min="8961" max="8961" width="31.5703125" style="110" customWidth="1"/>
    <col min="8962" max="8962" width="13.85546875" style="110" customWidth="1"/>
    <col min="8963" max="8963" width="19.140625" style="110" customWidth="1"/>
    <col min="8964" max="8964" width="17.5703125" style="110" customWidth="1"/>
    <col min="8965" max="8965" width="14.7109375" style="110" customWidth="1"/>
    <col min="8966" max="9215" width="8.140625" style="110" customWidth="1"/>
    <col min="9216" max="9216" width="8.7109375" style="110" customWidth="1"/>
    <col min="9217" max="9217" width="31.5703125" style="110" customWidth="1"/>
    <col min="9218" max="9218" width="13.85546875" style="110" customWidth="1"/>
    <col min="9219" max="9219" width="19.140625" style="110" customWidth="1"/>
    <col min="9220" max="9220" width="17.5703125" style="110" customWidth="1"/>
    <col min="9221" max="9221" width="14.7109375" style="110" customWidth="1"/>
    <col min="9222" max="9471" width="8.140625" style="110" customWidth="1"/>
    <col min="9472" max="9472" width="8.7109375" style="110" customWidth="1"/>
    <col min="9473" max="9473" width="31.5703125" style="110" customWidth="1"/>
    <col min="9474" max="9474" width="13.85546875" style="110" customWidth="1"/>
    <col min="9475" max="9475" width="19.140625" style="110" customWidth="1"/>
    <col min="9476" max="9476" width="17.5703125" style="110" customWidth="1"/>
    <col min="9477" max="9477" width="14.7109375" style="110" customWidth="1"/>
    <col min="9478" max="9727" width="8.140625" style="110" customWidth="1"/>
    <col min="9728" max="9728" width="8.7109375" style="110" customWidth="1"/>
    <col min="9729" max="9729" width="31.5703125" style="110" customWidth="1"/>
    <col min="9730" max="9730" width="13.85546875" style="110" customWidth="1"/>
    <col min="9731" max="9731" width="19.140625" style="110" customWidth="1"/>
    <col min="9732" max="9732" width="17.5703125" style="110" customWidth="1"/>
    <col min="9733" max="9733" width="14.7109375" style="110" customWidth="1"/>
    <col min="9734" max="9983" width="8.140625" style="110" customWidth="1"/>
    <col min="9984" max="9984" width="8.7109375" style="110" customWidth="1"/>
    <col min="9985" max="9985" width="31.5703125" style="110" customWidth="1"/>
    <col min="9986" max="9986" width="13.85546875" style="110" customWidth="1"/>
    <col min="9987" max="9987" width="19.140625" style="110" customWidth="1"/>
    <col min="9988" max="9988" width="17.5703125" style="110" customWidth="1"/>
    <col min="9989" max="9989" width="14.7109375" style="110" customWidth="1"/>
    <col min="9990" max="10239" width="8.140625" style="110" customWidth="1"/>
    <col min="10240" max="10240" width="8.7109375" style="110" customWidth="1"/>
    <col min="10241" max="10241" width="31.5703125" style="110" customWidth="1"/>
    <col min="10242" max="10242" width="13.85546875" style="110" customWidth="1"/>
    <col min="10243" max="10243" width="19.140625" style="110" customWidth="1"/>
    <col min="10244" max="10244" width="17.5703125" style="110" customWidth="1"/>
    <col min="10245" max="10245" width="14.7109375" style="110" customWidth="1"/>
    <col min="10246" max="10495" width="8.140625" style="110" customWidth="1"/>
    <col min="10496" max="10496" width="8.7109375" style="110" customWidth="1"/>
    <col min="10497" max="10497" width="31.5703125" style="110" customWidth="1"/>
    <col min="10498" max="10498" width="13.85546875" style="110" customWidth="1"/>
    <col min="10499" max="10499" width="19.140625" style="110" customWidth="1"/>
    <col min="10500" max="10500" width="17.5703125" style="110" customWidth="1"/>
    <col min="10501" max="10501" width="14.7109375" style="110" customWidth="1"/>
    <col min="10502" max="10751" width="8.140625" style="110" customWidth="1"/>
    <col min="10752" max="10752" width="8.7109375" style="110" customWidth="1"/>
    <col min="10753" max="10753" width="31.5703125" style="110" customWidth="1"/>
    <col min="10754" max="10754" width="13.85546875" style="110" customWidth="1"/>
    <col min="10755" max="10755" width="19.140625" style="110" customWidth="1"/>
    <col min="10756" max="10756" width="17.5703125" style="110" customWidth="1"/>
    <col min="10757" max="10757" width="14.7109375" style="110" customWidth="1"/>
    <col min="10758" max="11007" width="8.140625" style="110" customWidth="1"/>
    <col min="11008" max="11008" width="8.7109375" style="110" customWidth="1"/>
    <col min="11009" max="11009" width="31.5703125" style="110" customWidth="1"/>
    <col min="11010" max="11010" width="13.85546875" style="110" customWidth="1"/>
    <col min="11011" max="11011" width="19.140625" style="110" customWidth="1"/>
    <col min="11012" max="11012" width="17.5703125" style="110" customWidth="1"/>
    <col min="11013" max="11013" width="14.7109375" style="110" customWidth="1"/>
    <col min="11014" max="11263" width="8.140625" style="110" customWidth="1"/>
    <col min="11264" max="11264" width="8.7109375" style="110" customWidth="1"/>
    <col min="11265" max="11265" width="31.5703125" style="110" customWidth="1"/>
    <col min="11266" max="11266" width="13.85546875" style="110" customWidth="1"/>
    <col min="11267" max="11267" width="19.140625" style="110" customWidth="1"/>
    <col min="11268" max="11268" width="17.5703125" style="110" customWidth="1"/>
    <col min="11269" max="11269" width="14.7109375" style="110" customWidth="1"/>
    <col min="11270" max="11519" width="8.140625" style="110" customWidth="1"/>
    <col min="11520" max="11520" width="8.7109375" style="110" customWidth="1"/>
    <col min="11521" max="11521" width="31.5703125" style="110" customWidth="1"/>
    <col min="11522" max="11522" width="13.85546875" style="110" customWidth="1"/>
    <col min="11523" max="11523" width="19.140625" style="110" customWidth="1"/>
    <col min="11524" max="11524" width="17.5703125" style="110" customWidth="1"/>
    <col min="11525" max="11525" width="14.7109375" style="110" customWidth="1"/>
    <col min="11526" max="11775" width="8.140625" style="110" customWidth="1"/>
    <col min="11776" max="11776" width="8.7109375" style="110" customWidth="1"/>
    <col min="11777" max="11777" width="31.5703125" style="110" customWidth="1"/>
    <col min="11778" max="11778" width="13.85546875" style="110" customWidth="1"/>
    <col min="11779" max="11779" width="19.140625" style="110" customWidth="1"/>
    <col min="11780" max="11780" width="17.5703125" style="110" customWidth="1"/>
    <col min="11781" max="11781" width="14.7109375" style="110" customWidth="1"/>
    <col min="11782" max="12031" width="8.140625" style="110" customWidth="1"/>
    <col min="12032" max="12032" width="8.7109375" style="110" customWidth="1"/>
    <col min="12033" max="12033" width="31.5703125" style="110" customWidth="1"/>
    <col min="12034" max="12034" width="13.85546875" style="110" customWidth="1"/>
    <col min="12035" max="12035" width="19.140625" style="110" customWidth="1"/>
    <col min="12036" max="12036" width="17.5703125" style="110" customWidth="1"/>
    <col min="12037" max="12037" width="14.7109375" style="110" customWidth="1"/>
    <col min="12038" max="12287" width="8.140625" style="110" customWidth="1"/>
    <col min="12288" max="12288" width="8.7109375" style="110" customWidth="1"/>
    <col min="12289" max="12289" width="31.5703125" style="110" customWidth="1"/>
    <col min="12290" max="12290" width="13.85546875" style="110" customWidth="1"/>
    <col min="12291" max="12291" width="19.140625" style="110" customWidth="1"/>
    <col min="12292" max="12292" width="17.5703125" style="110" customWidth="1"/>
    <col min="12293" max="12293" width="14.7109375" style="110" customWidth="1"/>
    <col min="12294" max="12543" width="8.140625" style="110" customWidth="1"/>
    <col min="12544" max="12544" width="8.7109375" style="110" customWidth="1"/>
    <col min="12545" max="12545" width="31.5703125" style="110" customWidth="1"/>
    <col min="12546" max="12546" width="13.85546875" style="110" customWidth="1"/>
    <col min="12547" max="12547" width="19.140625" style="110" customWidth="1"/>
    <col min="12548" max="12548" width="17.5703125" style="110" customWidth="1"/>
    <col min="12549" max="12549" width="14.7109375" style="110" customWidth="1"/>
    <col min="12550" max="12799" width="8.140625" style="110" customWidth="1"/>
    <col min="12800" max="12800" width="8.7109375" style="110" customWidth="1"/>
    <col min="12801" max="12801" width="31.5703125" style="110" customWidth="1"/>
    <col min="12802" max="12802" width="13.85546875" style="110" customWidth="1"/>
    <col min="12803" max="12803" width="19.140625" style="110" customWidth="1"/>
    <col min="12804" max="12804" width="17.5703125" style="110" customWidth="1"/>
    <col min="12805" max="12805" width="14.7109375" style="110" customWidth="1"/>
    <col min="12806" max="13055" width="8.140625" style="110" customWidth="1"/>
    <col min="13056" max="13056" width="8.7109375" style="110" customWidth="1"/>
    <col min="13057" max="13057" width="31.5703125" style="110" customWidth="1"/>
    <col min="13058" max="13058" width="13.85546875" style="110" customWidth="1"/>
    <col min="13059" max="13059" width="19.140625" style="110" customWidth="1"/>
    <col min="13060" max="13060" width="17.5703125" style="110" customWidth="1"/>
    <col min="13061" max="13061" width="14.7109375" style="110" customWidth="1"/>
    <col min="13062" max="13311" width="8.140625" style="110" customWidth="1"/>
    <col min="13312" max="13312" width="8.7109375" style="110" customWidth="1"/>
    <col min="13313" max="13313" width="31.5703125" style="110" customWidth="1"/>
    <col min="13314" max="13314" width="13.85546875" style="110" customWidth="1"/>
    <col min="13315" max="13315" width="19.140625" style="110" customWidth="1"/>
    <col min="13316" max="13316" width="17.5703125" style="110" customWidth="1"/>
    <col min="13317" max="13317" width="14.7109375" style="110" customWidth="1"/>
    <col min="13318" max="13567" width="8.140625" style="110" customWidth="1"/>
    <col min="13568" max="13568" width="8.7109375" style="110" customWidth="1"/>
    <col min="13569" max="13569" width="31.5703125" style="110" customWidth="1"/>
    <col min="13570" max="13570" width="13.85546875" style="110" customWidth="1"/>
    <col min="13571" max="13571" width="19.140625" style="110" customWidth="1"/>
    <col min="13572" max="13572" width="17.5703125" style="110" customWidth="1"/>
    <col min="13573" max="13573" width="14.7109375" style="110" customWidth="1"/>
    <col min="13574" max="13823" width="8.140625" style="110" customWidth="1"/>
    <col min="13824" max="13824" width="8.7109375" style="110" customWidth="1"/>
    <col min="13825" max="13825" width="31.5703125" style="110" customWidth="1"/>
    <col min="13826" max="13826" width="13.85546875" style="110" customWidth="1"/>
    <col min="13827" max="13827" width="19.140625" style="110" customWidth="1"/>
    <col min="13828" max="13828" width="17.5703125" style="110" customWidth="1"/>
    <col min="13829" max="13829" width="14.7109375" style="110" customWidth="1"/>
    <col min="13830" max="14079" width="8.140625" style="110" customWidth="1"/>
    <col min="14080" max="14080" width="8.7109375" style="110" customWidth="1"/>
    <col min="14081" max="14081" width="31.5703125" style="110" customWidth="1"/>
    <col min="14082" max="14082" width="13.85546875" style="110" customWidth="1"/>
    <col min="14083" max="14083" width="19.140625" style="110" customWidth="1"/>
    <col min="14084" max="14084" width="17.5703125" style="110" customWidth="1"/>
    <col min="14085" max="14085" width="14.7109375" style="110" customWidth="1"/>
    <col min="14086" max="14335" width="8.140625" style="110" customWidth="1"/>
    <col min="14336" max="14336" width="8.7109375" style="110" customWidth="1"/>
    <col min="14337" max="14337" width="31.5703125" style="110" customWidth="1"/>
    <col min="14338" max="14338" width="13.85546875" style="110" customWidth="1"/>
    <col min="14339" max="14339" width="19.140625" style="110" customWidth="1"/>
    <col min="14340" max="14340" width="17.5703125" style="110" customWidth="1"/>
    <col min="14341" max="14341" width="14.7109375" style="110" customWidth="1"/>
    <col min="14342" max="14591" width="8.140625" style="110" customWidth="1"/>
    <col min="14592" max="14592" width="8.7109375" style="110" customWidth="1"/>
    <col min="14593" max="14593" width="31.5703125" style="110" customWidth="1"/>
    <col min="14594" max="14594" width="13.85546875" style="110" customWidth="1"/>
    <col min="14595" max="14595" width="19.140625" style="110" customWidth="1"/>
    <col min="14596" max="14596" width="17.5703125" style="110" customWidth="1"/>
    <col min="14597" max="14597" width="14.7109375" style="110" customWidth="1"/>
    <col min="14598" max="14847" width="8.140625" style="110" customWidth="1"/>
    <col min="14848" max="14848" width="8.7109375" style="110" customWidth="1"/>
    <col min="14849" max="14849" width="31.5703125" style="110" customWidth="1"/>
    <col min="14850" max="14850" width="13.85546875" style="110" customWidth="1"/>
    <col min="14851" max="14851" width="19.140625" style="110" customWidth="1"/>
    <col min="14852" max="14852" width="17.5703125" style="110" customWidth="1"/>
    <col min="14853" max="14853" width="14.7109375" style="110" customWidth="1"/>
    <col min="14854" max="15103" width="8.140625" style="110" customWidth="1"/>
    <col min="15104" max="15104" width="8.7109375" style="110" customWidth="1"/>
    <col min="15105" max="15105" width="31.5703125" style="110" customWidth="1"/>
    <col min="15106" max="15106" width="13.85546875" style="110" customWidth="1"/>
    <col min="15107" max="15107" width="19.140625" style="110" customWidth="1"/>
    <col min="15108" max="15108" width="17.5703125" style="110" customWidth="1"/>
    <col min="15109" max="15109" width="14.7109375" style="110" customWidth="1"/>
    <col min="15110" max="15359" width="8.140625" style="110" customWidth="1"/>
    <col min="15360" max="15360" width="8.7109375" style="110" customWidth="1"/>
    <col min="15361" max="15361" width="31.5703125" style="110" customWidth="1"/>
    <col min="15362" max="15362" width="13.85546875" style="110" customWidth="1"/>
    <col min="15363" max="15363" width="19.140625" style="110" customWidth="1"/>
    <col min="15364" max="15364" width="17.5703125" style="110" customWidth="1"/>
    <col min="15365" max="15365" width="14.7109375" style="110" customWidth="1"/>
    <col min="15366" max="15615" width="8.140625" style="110" customWidth="1"/>
    <col min="15616" max="15616" width="8.7109375" style="110" customWidth="1"/>
    <col min="15617" max="15617" width="31.5703125" style="110" customWidth="1"/>
    <col min="15618" max="15618" width="13.85546875" style="110" customWidth="1"/>
    <col min="15619" max="15619" width="19.140625" style="110" customWidth="1"/>
    <col min="15620" max="15620" width="17.5703125" style="110" customWidth="1"/>
    <col min="15621" max="15621" width="14.7109375" style="110" customWidth="1"/>
    <col min="15622" max="15871" width="8.140625" style="110" customWidth="1"/>
    <col min="15872" max="15872" width="8.7109375" style="110" customWidth="1"/>
    <col min="15873" max="15873" width="31.5703125" style="110" customWidth="1"/>
    <col min="15874" max="15874" width="13.85546875" style="110" customWidth="1"/>
    <col min="15875" max="15875" width="19.140625" style="110" customWidth="1"/>
    <col min="15876" max="15876" width="17.5703125" style="110" customWidth="1"/>
    <col min="15877" max="15877" width="14.7109375" style="110" customWidth="1"/>
    <col min="15878" max="16127" width="8.140625" style="110" customWidth="1"/>
    <col min="16128" max="16128" width="8.7109375" style="110" customWidth="1"/>
    <col min="16129" max="16129" width="31.5703125" style="110" customWidth="1"/>
    <col min="16130" max="16130" width="13.85546875" style="110" customWidth="1"/>
    <col min="16131" max="16131" width="19.140625" style="110" customWidth="1"/>
    <col min="16132" max="16132" width="17.5703125" style="110" customWidth="1"/>
    <col min="16133" max="16133" width="14.7109375" style="110" customWidth="1"/>
    <col min="16134" max="16384" width="8.140625" style="110" customWidth="1"/>
  </cols>
  <sheetData>
    <row r="1" spans="1:5" s="109" customFormat="1" ht="23.25" customHeight="1" x14ac:dyDescent="0.25">
      <c r="A1" s="196"/>
      <c r="B1" s="196"/>
      <c r="C1" s="196"/>
      <c r="D1" s="196"/>
      <c r="E1" s="196"/>
    </row>
    <row r="2" spans="1:5" s="109" customFormat="1" x14ac:dyDescent="0.25">
      <c r="A2" s="196" t="s">
        <v>183</v>
      </c>
      <c r="B2" s="196"/>
      <c r="C2" s="196"/>
      <c r="D2" s="196"/>
      <c r="E2" s="196"/>
    </row>
    <row r="3" spans="1:5" s="109" customFormat="1" ht="15.75" customHeight="1" x14ac:dyDescent="0.25">
      <c r="A3" s="195" t="s">
        <v>230</v>
      </c>
      <c r="B3" s="195"/>
      <c r="C3" s="195"/>
      <c r="D3" s="195"/>
      <c r="E3" s="195"/>
    </row>
    <row r="4" spans="1:5" s="109" customFormat="1" x14ac:dyDescent="0.25">
      <c r="A4" s="195" t="s">
        <v>184</v>
      </c>
      <c r="B4" s="195"/>
      <c r="C4" s="195"/>
      <c r="D4" s="195"/>
      <c r="E4" s="195"/>
    </row>
    <row r="5" spans="1:5" s="109" customFormat="1" x14ac:dyDescent="0.25">
      <c r="A5" s="195" t="s">
        <v>185</v>
      </c>
      <c r="B5" s="195"/>
      <c r="C5" s="195"/>
      <c r="D5" s="195"/>
      <c r="E5" s="195"/>
    </row>
    <row r="6" spans="1:5" s="109" customFormat="1" ht="22.5" customHeight="1" x14ac:dyDescent="0.25">
      <c r="A6" s="196" t="s">
        <v>186</v>
      </c>
      <c r="B6" s="196"/>
      <c r="C6" s="196"/>
      <c r="D6" s="196"/>
      <c r="E6" s="111" t="s">
        <v>187</v>
      </c>
    </row>
    <row r="7" spans="1:5" s="109" customFormat="1" x14ac:dyDescent="0.25">
      <c r="A7" s="196"/>
      <c r="B7" s="196"/>
      <c r="C7" s="196"/>
      <c r="D7" s="196"/>
      <c r="E7" s="196"/>
    </row>
    <row r="8" spans="1:5" s="109" customFormat="1" ht="28.5" customHeight="1" x14ac:dyDescent="0.25">
      <c r="A8" s="197" t="s">
        <v>188</v>
      </c>
      <c r="B8" s="197"/>
      <c r="C8" s="197"/>
      <c r="D8" s="197"/>
      <c r="E8" s="197"/>
    </row>
    <row r="9" spans="1:5" s="109" customFormat="1" ht="29.25" customHeight="1" x14ac:dyDescent="0.25">
      <c r="A9" s="197" t="s">
        <v>189</v>
      </c>
      <c r="B9" s="197"/>
      <c r="C9" s="197"/>
      <c r="D9" s="197"/>
      <c r="E9" s="197"/>
    </row>
    <row r="10" spans="1:5" s="109" customFormat="1" ht="30" customHeight="1" x14ac:dyDescent="0.25">
      <c r="A10" s="197" t="s">
        <v>190</v>
      </c>
      <c r="B10" s="197"/>
      <c r="C10" s="197"/>
      <c r="D10" s="197"/>
      <c r="E10" s="197"/>
    </row>
    <row r="11" spans="1:5" s="109" customFormat="1" ht="30" customHeight="1" x14ac:dyDescent="0.25">
      <c r="A11" s="197" t="s">
        <v>191</v>
      </c>
      <c r="B11" s="197"/>
      <c r="C11" s="197"/>
      <c r="D11" s="197"/>
      <c r="E11" s="197"/>
    </row>
    <row r="12" spans="1:5" s="109" customFormat="1" ht="29.25" customHeight="1" x14ac:dyDescent="0.25">
      <c r="A12" s="197" t="s">
        <v>192</v>
      </c>
      <c r="B12" s="197"/>
      <c r="C12" s="197"/>
      <c r="D12" s="197"/>
      <c r="E12" s="197"/>
    </row>
    <row r="13" spans="1:5" s="109" customFormat="1" ht="28.5" customHeight="1" x14ac:dyDescent="0.25">
      <c r="A13" s="197" t="s">
        <v>193</v>
      </c>
      <c r="B13" s="197"/>
      <c r="C13" s="197"/>
      <c r="D13" s="197"/>
      <c r="E13" s="197"/>
    </row>
    <row r="14" spans="1:5" s="109" customFormat="1" ht="150" x14ac:dyDescent="0.25">
      <c r="A14" s="114" t="s">
        <v>2</v>
      </c>
      <c r="B14" s="113" t="s">
        <v>195</v>
      </c>
      <c r="C14" s="115" t="s">
        <v>0</v>
      </c>
      <c r="D14" s="115" t="s">
        <v>194</v>
      </c>
      <c r="E14" s="115" t="s">
        <v>1</v>
      </c>
    </row>
    <row r="15" spans="1:5" s="112" customFormat="1" ht="14.25" x14ac:dyDescent="0.25">
      <c r="A15" s="116" t="s">
        <v>8</v>
      </c>
      <c r="B15" s="123"/>
      <c r="C15" s="118"/>
      <c r="D15" s="118"/>
      <c r="E15" s="118"/>
    </row>
    <row r="16" spans="1:5" s="109" customFormat="1" x14ac:dyDescent="0.25">
      <c r="A16" s="114" t="s">
        <v>62</v>
      </c>
      <c r="B16" s="40" t="s">
        <v>23</v>
      </c>
      <c r="C16" s="115" t="s">
        <v>11</v>
      </c>
      <c r="D16" s="119">
        <v>0.13</v>
      </c>
      <c r="E16" s="119">
        <v>1621.31</v>
      </c>
    </row>
    <row r="17" spans="1:5" s="112" customFormat="1" ht="28.5" x14ac:dyDescent="0.25">
      <c r="A17" s="116" t="s">
        <v>196</v>
      </c>
      <c r="B17" s="123"/>
      <c r="C17" s="118"/>
      <c r="D17" s="118"/>
      <c r="E17" s="118"/>
    </row>
    <row r="18" spans="1:5" s="109" customFormat="1" ht="30" x14ac:dyDescent="0.25">
      <c r="A18" s="114" t="s">
        <v>197</v>
      </c>
      <c r="B18" s="124">
        <v>1</v>
      </c>
      <c r="C18" s="115" t="s">
        <v>65</v>
      </c>
      <c r="D18" s="119">
        <f>E18/B18</f>
        <v>830.2</v>
      </c>
      <c r="E18" s="119">
        <v>830.2</v>
      </c>
    </row>
    <row r="19" spans="1:5" s="109" customFormat="1" x14ac:dyDescent="0.25">
      <c r="A19" s="114" t="s">
        <v>198</v>
      </c>
      <c r="B19" s="124">
        <v>1</v>
      </c>
      <c r="C19" s="115" t="s">
        <v>65</v>
      </c>
      <c r="D19" s="119">
        <f t="shared" ref="D19:D21" si="0">E19/B19</f>
        <v>957.44</v>
      </c>
      <c r="E19" s="119">
        <v>957.44</v>
      </c>
    </row>
    <row r="20" spans="1:5" s="109" customFormat="1" ht="30" x14ac:dyDescent="0.25">
      <c r="A20" s="114" t="s">
        <v>199</v>
      </c>
      <c r="B20" s="124">
        <v>0.01</v>
      </c>
      <c r="C20" s="115" t="s">
        <v>19</v>
      </c>
      <c r="D20" s="119">
        <f t="shared" si="0"/>
        <v>10468</v>
      </c>
      <c r="E20" s="119">
        <v>104.68</v>
      </c>
    </row>
    <row r="21" spans="1:5" s="109" customFormat="1" ht="30" x14ac:dyDescent="0.25">
      <c r="A21" s="114" t="s">
        <v>200</v>
      </c>
      <c r="B21" s="124">
        <v>0.05</v>
      </c>
      <c r="C21" s="115" t="s">
        <v>19</v>
      </c>
      <c r="D21" s="119">
        <f t="shared" si="0"/>
        <v>6410</v>
      </c>
      <c r="E21" s="119">
        <v>320.5</v>
      </c>
    </row>
    <row r="22" spans="1:5" s="109" customFormat="1" ht="30" x14ac:dyDescent="0.25">
      <c r="A22" s="114" t="s">
        <v>201</v>
      </c>
      <c r="B22" s="124" t="s">
        <v>179</v>
      </c>
      <c r="C22" s="115" t="s">
        <v>12</v>
      </c>
      <c r="D22" s="119">
        <f>E22</f>
        <v>56122.2</v>
      </c>
      <c r="E22" s="119">
        <v>56122.2</v>
      </c>
    </row>
    <row r="23" spans="1:5" s="109" customFormat="1" x14ac:dyDescent="0.25">
      <c r="A23" s="114" t="s">
        <v>202</v>
      </c>
      <c r="B23" s="124" t="s">
        <v>179</v>
      </c>
      <c r="C23" s="115" t="s">
        <v>12</v>
      </c>
      <c r="D23" s="119">
        <f t="shared" ref="D23:D29" si="1">E23</f>
        <v>956.32</v>
      </c>
      <c r="E23" s="119">
        <v>956.32</v>
      </c>
    </row>
    <row r="24" spans="1:5" s="109" customFormat="1" ht="30" x14ac:dyDescent="0.25">
      <c r="A24" s="114" t="s">
        <v>203</v>
      </c>
      <c r="B24" s="124" t="s">
        <v>24</v>
      </c>
      <c r="C24" s="115" t="s">
        <v>11</v>
      </c>
      <c r="D24" s="119">
        <f t="shared" si="1"/>
        <v>572.17999999999995</v>
      </c>
      <c r="E24" s="119">
        <v>572.17999999999995</v>
      </c>
    </row>
    <row r="25" spans="1:5" s="112" customFormat="1" x14ac:dyDescent="0.25">
      <c r="A25" s="116" t="s">
        <v>204</v>
      </c>
      <c r="B25" s="123"/>
      <c r="C25" s="118"/>
      <c r="D25" s="119"/>
      <c r="E25" s="118"/>
    </row>
    <row r="26" spans="1:5" s="109" customFormat="1" x14ac:dyDescent="0.25">
      <c r="A26" s="114" t="s">
        <v>205</v>
      </c>
      <c r="B26" s="124" t="s">
        <v>24</v>
      </c>
      <c r="C26" s="115" t="s">
        <v>13</v>
      </c>
      <c r="D26" s="119">
        <f t="shared" si="1"/>
        <v>150</v>
      </c>
      <c r="E26" s="119">
        <v>150</v>
      </c>
    </row>
    <row r="27" spans="1:5" s="112" customFormat="1" x14ac:dyDescent="0.25">
      <c r="A27" s="116" t="s">
        <v>152</v>
      </c>
      <c r="B27" s="123"/>
      <c r="C27" s="118"/>
      <c r="D27" s="119"/>
      <c r="E27" s="118"/>
    </row>
    <row r="28" spans="1:5" s="109" customFormat="1" x14ac:dyDescent="0.25">
      <c r="A28" s="114" t="s">
        <v>206</v>
      </c>
      <c r="B28" s="124" t="s">
        <v>178</v>
      </c>
      <c r="C28" s="115" t="s">
        <v>11</v>
      </c>
      <c r="D28" s="119">
        <f t="shared" si="1"/>
        <v>7650</v>
      </c>
      <c r="E28" s="119">
        <v>7650</v>
      </c>
    </row>
    <row r="29" spans="1:5" s="109" customFormat="1" x14ac:dyDescent="0.25">
      <c r="A29" s="114" t="s">
        <v>153</v>
      </c>
      <c r="B29" s="124" t="s">
        <v>178</v>
      </c>
      <c r="C29" s="115" t="s">
        <v>207</v>
      </c>
      <c r="D29" s="119">
        <f t="shared" si="1"/>
        <v>1700</v>
      </c>
      <c r="E29" s="119">
        <v>1700</v>
      </c>
    </row>
    <row r="30" spans="1:5" s="112" customFormat="1" ht="14.25" x14ac:dyDescent="0.25">
      <c r="A30" s="198" t="s">
        <v>208</v>
      </c>
      <c r="B30" s="199"/>
      <c r="C30" s="199"/>
      <c r="D30" s="200"/>
      <c r="E30" s="118"/>
    </row>
    <row r="31" spans="1:5" s="109" customFormat="1" ht="30" x14ac:dyDescent="0.25">
      <c r="A31" s="114" t="s">
        <v>209</v>
      </c>
      <c r="B31" s="124">
        <v>1</v>
      </c>
      <c r="C31" s="115" t="s">
        <v>13</v>
      </c>
      <c r="D31" s="119">
        <f>E31/B31</f>
        <v>303.61</v>
      </c>
      <c r="E31" s="119">
        <v>303.61</v>
      </c>
    </row>
    <row r="32" spans="1:5" s="109" customFormat="1" x14ac:dyDescent="0.25">
      <c r="A32" s="114" t="s">
        <v>210</v>
      </c>
      <c r="B32" s="124">
        <v>1</v>
      </c>
      <c r="C32" s="115" t="s">
        <v>13</v>
      </c>
      <c r="D32" s="119">
        <f t="shared" ref="D32:D63" si="2">E32/B32</f>
        <v>2028.85</v>
      </c>
      <c r="E32" s="119">
        <v>2028.85</v>
      </c>
    </row>
    <row r="33" spans="1:5" s="109" customFormat="1" x14ac:dyDescent="0.25">
      <c r="A33" s="114" t="s">
        <v>155</v>
      </c>
      <c r="B33" s="124">
        <v>1</v>
      </c>
      <c r="C33" s="115" t="s">
        <v>14</v>
      </c>
      <c r="D33" s="119">
        <f t="shared" si="2"/>
        <v>91.38</v>
      </c>
      <c r="E33" s="119">
        <v>91.38</v>
      </c>
    </row>
    <row r="34" spans="1:5" s="109" customFormat="1" x14ac:dyDescent="0.25">
      <c r="A34" s="114" t="s">
        <v>71</v>
      </c>
      <c r="B34" s="124">
        <v>1</v>
      </c>
      <c r="C34" s="115" t="s">
        <v>15</v>
      </c>
      <c r="D34" s="119">
        <f t="shared" si="2"/>
        <v>907.5</v>
      </c>
      <c r="E34" s="119">
        <v>907.5</v>
      </c>
    </row>
    <row r="35" spans="1:5" s="109" customFormat="1" ht="30" x14ac:dyDescent="0.25">
      <c r="A35" s="114" t="s">
        <v>211</v>
      </c>
      <c r="B35" s="124">
        <v>1</v>
      </c>
      <c r="C35" s="115" t="s">
        <v>13</v>
      </c>
      <c r="D35" s="119">
        <f t="shared" si="2"/>
        <v>150.94</v>
      </c>
      <c r="E35" s="119">
        <v>150.94</v>
      </c>
    </row>
    <row r="36" spans="1:5" s="109" customFormat="1" ht="30" x14ac:dyDescent="0.25">
      <c r="A36" s="114" t="s">
        <v>73</v>
      </c>
      <c r="B36" s="124">
        <v>0.1</v>
      </c>
      <c r="C36" s="115" t="s">
        <v>17</v>
      </c>
      <c r="D36" s="119">
        <f t="shared" si="2"/>
        <v>1791.3</v>
      </c>
      <c r="E36" s="119">
        <v>179.13</v>
      </c>
    </row>
    <row r="37" spans="1:5" s="109" customFormat="1" x14ac:dyDescent="0.25">
      <c r="A37" s="114" t="s">
        <v>74</v>
      </c>
      <c r="B37" s="124">
        <v>0.06</v>
      </c>
      <c r="C37" s="115" t="s">
        <v>18</v>
      </c>
      <c r="D37" s="119">
        <f t="shared" si="2"/>
        <v>27150.166666666668</v>
      </c>
      <c r="E37" s="119">
        <v>1629.01</v>
      </c>
    </row>
    <row r="38" spans="1:5" s="109" customFormat="1" ht="30" x14ac:dyDescent="0.25">
      <c r="A38" s="114" t="s">
        <v>75</v>
      </c>
      <c r="B38" s="124">
        <v>1.363</v>
      </c>
      <c r="C38" s="115" t="s">
        <v>17</v>
      </c>
      <c r="D38" s="119">
        <f t="shared" si="2"/>
        <v>1821.9662509170948</v>
      </c>
      <c r="E38" s="119">
        <v>2483.34</v>
      </c>
    </row>
    <row r="39" spans="1:5" s="109" customFormat="1" ht="30" x14ac:dyDescent="0.25">
      <c r="A39" s="114" t="s">
        <v>77</v>
      </c>
      <c r="B39" s="124">
        <v>1</v>
      </c>
      <c r="C39" s="115" t="s">
        <v>15</v>
      </c>
      <c r="D39" s="119">
        <f t="shared" si="2"/>
        <v>549.39</v>
      </c>
      <c r="E39" s="119">
        <v>549.39</v>
      </c>
    </row>
    <row r="40" spans="1:5" s="109" customFormat="1" x14ac:dyDescent="0.25">
      <c r="A40" s="114" t="s">
        <v>78</v>
      </c>
      <c r="B40" s="124">
        <v>0.1</v>
      </c>
      <c r="C40" s="115" t="s">
        <v>16</v>
      </c>
      <c r="D40" s="119">
        <f t="shared" si="2"/>
        <v>15822.3</v>
      </c>
      <c r="E40" s="119">
        <v>1582.23</v>
      </c>
    </row>
    <row r="41" spans="1:5" s="109" customFormat="1" ht="30" x14ac:dyDescent="0.25">
      <c r="A41" s="114" t="s">
        <v>79</v>
      </c>
      <c r="B41" s="124">
        <v>4</v>
      </c>
      <c r="C41" s="115" t="s">
        <v>20</v>
      </c>
      <c r="D41" s="119">
        <f t="shared" si="2"/>
        <v>225.345</v>
      </c>
      <c r="E41" s="119">
        <v>901.38</v>
      </c>
    </row>
    <row r="42" spans="1:5" s="109" customFormat="1" x14ac:dyDescent="0.25">
      <c r="A42" s="114" t="s">
        <v>80</v>
      </c>
      <c r="B42" s="124">
        <v>1</v>
      </c>
      <c r="C42" s="115" t="s">
        <v>14</v>
      </c>
      <c r="D42" s="119">
        <f t="shared" si="2"/>
        <v>73.400000000000006</v>
      </c>
      <c r="E42" s="119">
        <v>73.400000000000006</v>
      </c>
    </row>
    <row r="43" spans="1:5" s="109" customFormat="1" x14ac:dyDescent="0.25">
      <c r="A43" s="114" t="s">
        <v>81</v>
      </c>
      <c r="B43" s="124">
        <v>1</v>
      </c>
      <c r="C43" s="115" t="s">
        <v>13</v>
      </c>
      <c r="D43" s="119">
        <f t="shared" si="2"/>
        <v>3894.78</v>
      </c>
      <c r="E43" s="119">
        <v>3894.78</v>
      </c>
    </row>
    <row r="44" spans="1:5" s="109" customFormat="1" x14ac:dyDescent="0.25">
      <c r="A44" s="114" t="s">
        <v>157</v>
      </c>
      <c r="B44" s="124">
        <v>1</v>
      </c>
      <c r="C44" s="115" t="s">
        <v>15</v>
      </c>
      <c r="D44" s="119">
        <f t="shared" si="2"/>
        <v>2982.44</v>
      </c>
      <c r="E44" s="119">
        <v>2982.44</v>
      </c>
    </row>
    <row r="45" spans="1:5" s="109" customFormat="1" ht="30" x14ac:dyDescent="0.25">
      <c r="A45" s="114" t="s">
        <v>162</v>
      </c>
      <c r="B45" s="124">
        <v>1</v>
      </c>
      <c r="C45" s="115" t="s">
        <v>21</v>
      </c>
      <c r="D45" s="119">
        <f t="shared" si="2"/>
        <v>1174.1099999999999</v>
      </c>
      <c r="E45" s="119">
        <v>1174.1099999999999</v>
      </c>
    </row>
    <row r="46" spans="1:5" s="109" customFormat="1" ht="30" x14ac:dyDescent="0.25">
      <c r="A46" s="114" t="s">
        <v>212</v>
      </c>
      <c r="B46" s="124">
        <v>1</v>
      </c>
      <c r="C46" s="115" t="s">
        <v>21</v>
      </c>
      <c r="D46" s="119">
        <f t="shared" si="2"/>
        <v>604.44000000000005</v>
      </c>
      <c r="E46" s="119">
        <v>604.44000000000005</v>
      </c>
    </row>
    <row r="47" spans="1:5" s="109" customFormat="1" x14ac:dyDescent="0.25">
      <c r="A47" s="114" t="s">
        <v>85</v>
      </c>
      <c r="B47" s="124">
        <v>32</v>
      </c>
      <c r="C47" s="115" t="s">
        <v>21</v>
      </c>
      <c r="D47" s="119">
        <f t="shared" si="2"/>
        <v>271.35218750000001</v>
      </c>
      <c r="E47" s="119">
        <v>8683.27</v>
      </c>
    </row>
    <row r="48" spans="1:5" s="112" customFormat="1" ht="14.25" x14ac:dyDescent="0.25">
      <c r="A48" s="198" t="s">
        <v>213</v>
      </c>
      <c r="B48" s="199"/>
      <c r="C48" s="199"/>
      <c r="D48" s="200"/>
      <c r="E48" s="118"/>
    </row>
    <row r="49" spans="1:5" s="109" customFormat="1" x14ac:dyDescent="0.25">
      <c r="A49" s="114" t="s">
        <v>214</v>
      </c>
      <c r="B49" s="124">
        <v>3.3000000000000002E-2</v>
      </c>
      <c r="C49" s="115" t="s">
        <v>215</v>
      </c>
      <c r="D49" s="119">
        <f t="shared" si="2"/>
        <v>16725.151515151512</v>
      </c>
      <c r="E49" s="119">
        <v>551.92999999999995</v>
      </c>
    </row>
    <row r="50" spans="1:5" s="109" customFormat="1" x14ac:dyDescent="0.25">
      <c r="A50" s="114" t="s">
        <v>216</v>
      </c>
      <c r="B50" s="124">
        <v>3.3000000000000002E-2</v>
      </c>
      <c r="C50" s="115" t="s">
        <v>215</v>
      </c>
      <c r="D50" s="119">
        <f t="shared" si="2"/>
        <v>23774.545454545452</v>
      </c>
      <c r="E50" s="119">
        <v>784.56</v>
      </c>
    </row>
    <row r="51" spans="1:5" s="109" customFormat="1" x14ac:dyDescent="0.25">
      <c r="A51" s="114" t="s">
        <v>103</v>
      </c>
      <c r="B51" s="124">
        <v>0.08</v>
      </c>
      <c r="C51" s="115" t="s">
        <v>19</v>
      </c>
      <c r="D51" s="119">
        <f t="shared" si="2"/>
        <v>4076.5</v>
      </c>
      <c r="E51" s="119">
        <v>326.12</v>
      </c>
    </row>
    <row r="52" spans="1:5" s="109" customFormat="1" ht="30" x14ac:dyDescent="0.25">
      <c r="A52" s="114" t="s">
        <v>173</v>
      </c>
      <c r="B52" s="124">
        <v>3.3000000000000002E-2</v>
      </c>
      <c r="C52" s="115" t="s">
        <v>16</v>
      </c>
      <c r="D52" s="119">
        <f t="shared" si="2"/>
        <v>49872.727272727272</v>
      </c>
      <c r="E52" s="119">
        <v>1645.8</v>
      </c>
    </row>
    <row r="53" spans="1:5" s="109" customFormat="1" x14ac:dyDescent="0.25">
      <c r="A53" s="114" t="s">
        <v>217</v>
      </c>
      <c r="B53" s="124">
        <v>0.01</v>
      </c>
      <c r="C53" s="115" t="s">
        <v>19</v>
      </c>
      <c r="D53" s="119">
        <f t="shared" si="2"/>
        <v>35419</v>
      </c>
      <c r="E53" s="119">
        <v>354.19</v>
      </c>
    </row>
    <row r="54" spans="1:5" s="109" customFormat="1" x14ac:dyDescent="0.25">
      <c r="A54" s="114" t="s">
        <v>218</v>
      </c>
      <c r="B54" s="124">
        <v>0.01</v>
      </c>
      <c r="C54" s="115" t="s">
        <v>19</v>
      </c>
      <c r="D54" s="119">
        <f t="shared" si="2"/>
        <v>45941</v>
      </c>
      <c r="E54" s="119">
        <v>459.41</v>
      </c>
    </row>
    <row r="55" spans="1:5" s="109" customFormat="1" x14ac:dyDescent="0.25">
      <c r="A55" s="114" t="s">
        <v>219</v>
      </c>
      <c r="B55" s="124">
        <v>0.01</v>
      </c>
      <c r="C55" s="115" t="s">
        <v>18</v>
      </c>
      <c r="D55" s="119">
        <f t="shared" si="2"/>
        <v>27498</v>
      </c>
      <c r="E55" s="119">
        <v>274.98</v>
      </c>
    </row>
    <row r="56" spans="1:5" s="109" customFormat="1" ht="30" x14ac:dyDescent="0.25">
      <c r="A56" s="114" t="s">
        <v>88</v>
      </c>
      <c r="B56" s="124">
        <v>0.68300000000000005</v>
      </c>
      <c r="C56" s="115" t="s">
        <v>17</v>
      </c>
      <c r="D56" s="119">
        <f t="shared" si="2"/>
        <v>1814.2752562225476</v>
      </c>
      <c r="E56" s="119">
        <v>1239.1500000000001</v>
      </c>
    </row>
    <row r="57" spans="1:5" s="109" customFormat="1" ht="30" x14ac:dyDescent="0.25">
      <c r="A57" s="114" t="s">
        <v>164</v>
      </c>
      <c r="B57" s="124">
        <v>0.68300000000000005</v>
      </c>
      <c r="C57" s="115" t="s">
        <v>17</v>
      </c>
      <c r="D57" s="119">
        <f t="shared" si="2"/>
        <v>1834.2606149341141</v>
      </c>
      <c r="E57" s="119">
        <v>1252.8</v>
      </c>
    </row>
    <row r="58" spans="1:5" s="109" customFormat="1" ht="30" x14ac:dyDescent="0.25">
      <c r="A58" s="114" t="s">
        <v>220</v>
      </c>
      <c r="B58" s="124">
        <v>0.5</v>
      </c>
      <c r="C58" s="115" t="s">
        <v>90</v>
      </c>
      <c r="D58" s="119">
        <f t="shared" si="2"/>
        <v>111.22</v>
      </c>
      <c r="E58" s="119">
        <v>55.61</v>
      </c>
    </row>
    <row r="59" spans="1:5" s="109" customFormat="1" ht="30" x14ac:dyDescent="0.25">
      <c r="A59" s="114" t="s">
        <v>168</v>
      </c>
      <c r="B59" s="124" t="s">
        <v>231</v>
      </c>
      <c r="C59" s="115" t="s">
        <v>17</v>
      </c>
      <c r="D59" s="119">
        <f>E59</f>
        <v>1421.82</v>
      </c>
      <c r="E59" s="119">
        <v>1421.82</v>
      </c>
    </row>
    <row r="60" spans="1:5" s="109" customFormat="1" ht="30" x14ac:dyDescent="0.25">
      <c r="A60" s="114" t="s">
        <v>221</v>
      </c>
      <c r="B60" s="124">
        <v>0.2</v>
      </c>
      <c r="C60" s="115" t="s">
        <v>17</v>
      </c>
      <c r="D60" s="119">
        <f t="shared" si="2"/>
        <v>1926.2</v>
      </c>
      <c r="E60" s="119">
        <v>385.24</v>
      </c>
    </row>
    <row r="61" spans="1:5" s="109" customFormat="1" x14ac:dyDescent="0.25">
      <c r="A61" s="114" t="s">
        <v>222</v>
      </c>
      <c r="B61" s="124">
        <v>1</v>
      </c>
      <c r="C61" s="115" t="s">
        <v>154</v>
      </c>
      <c r="D61" s="119">
        <f t="shared" si="2"/>
        <v>255.33</v>
      </c>
      <c r="E61" s="119">
        <v>255.33</v>
      </c>
    </row>
    <row r="62" spans="1:5" s="109" customFormat="1" ht="30" x14ac:dyDescent="0.25">
      <c r="A62" s="114" t="s">
        <v>223</v>
      </c>
      <c r="B62" s="124">
        <v>0.01</v>
      </c>
      <c r="C62" s="115" t="s">
        <v>224</v>
      </c>
      <c r="D62" s="119">
        <f t="shared" si="2"/>
        <v>35621</v>
      </c>
      <c r="E62" s="119">
        <v>356.21</v>
      </c>
    </row>
    <row r="63" spans="1:5" s="109" customFormat="1" ht="30" x14ac:dyDescent="0.25">
      <c r="A63" s="114" t="s">
        <v>225</v>
      </c>
      <c r="B63" s="124">
        <v>0.01</v>
      </c>
      <c r="C63" s="115" t="s">
        <v>19</v>
      </c>
      <c r="D63" s="119">
        <f t="shared" si="2"/>
        <v>30538.999999999996</v>
      </c>
      <c r="E63" s="119">
        <v>305.39</v>
      </c>
    </row>
    <row r="64" spans="1:5" s="112" customFormat="1" ht="14.25" x14ac:dyDescent="0.25">
      <c r="A64" s="198" t="s">
        <v>41</v>
      </c>
      <c r="B64" s="199"/>
      <c r="C64" s="199"/>
      <c r="D64" s="200"/>
      <c r="E64" s="118"/>
    </row>
    <row r="65" spans="1:7" s="109" customFormat="1" ht="30" x14ac:dyDescent="0.25">
      <c r="A65" s="114" t="s">
        <v>70</v>
      </c>
      <c r="B65" s="124" t="s">
        <v>178</v>
      </c>
      <c r="C65" s="115" t="s">
        <v>11</v>
      </c>
      <c r="D65" s="119">
        <f>E65</f>
        <v>2681.39</v>
      </c>
      <c r="E65" s="119">
        <v>2681.39</v>
      </c>
    </row>
    <row r="66" spans="1:7" s="112" customFormat="1" ht="14.25" x14ac:dyDescent="0.25">
      <c r="A66" s="198" t="s">
        <v>44</v>
      </c>
      <c r="B66" s="199"/>
      <c r="C66" s="199"/>
      <c r="D66" s="200"/>
      <c r="E66" s="118"/>
    </row>
    <row r="67" spans="1:7" s="109" customFormat="1" x14ac:dyDescent="0.25">
      <c r="A67" s="114" t="s">
        <v>92</v>
      </c>
      <c r="B67" s="124" t="s">
        <v>24</v>
      </c>
      <c r="C67" s="115" t="s">
        <v>11</v>
      </c>
      <c r="D67" s="119">
        <f>E67</f>
        <v>620.66999999999996</v>
      </c>
      <c r="E67" s="119">
        <v>620.66999999999996</v>
      </c>
    </row>
    <row r="68" spans="1:7" s="1" customFormat="1" ht="14.25" x14ac:dyDescent="0.2">
      <c r="A68" s="79" t="s">
        <v>10</v>
      </c>
      <c r="B68" s="39"/>
      <c r="C68" s="28"/>
      <c r="D68" s="28"/>
      <c r="E68" s="28"/>
      <c r="G68" s="18"/>
    </row>
    <row r="69" spans="1:7" s="1" customFormat="1" x14ac:dyDescent="0.2">
      <c r="A69" s="80" t="s">
        <v>108</v>
      </c>
      <c r="B69" s="40" t="s">
        <v>23</v>
      </c>
      <c r="C69" s="29" t="s">
        <v>11</v>
      </c>
      <c r="D69" s="29">
        <f>E69</f>
        <v>11217.463000000002</v>
      </c>
      <c r="E69" s="29">
        <f>SUM(E15:E67)*10%</f>
        <v>11217.463000000002</v>
      </c>
      <c r="G69" s="18"/>
    </row>
    <row r="70" spans="1:7" s="112" customFormat="1" ht="14.25" x14ac:dyDescent="0.25">
      <c r="A70" s="117" t="s">
        <v>27</v>
      </c>
      <c r="B70" s="125"/>
      <c r="C70" s="121"/>
      <c r="D70" s="120"/>
      <c r="E70" s="120">
        <f>SUM(E15:E69)</f>
        <v>123392.09300000001</v>
      </c>
    </row>
    <row r="71" spans="1:7" s="109" customFormat="1" x14ac:dyDescent="0.25">
      <c r="A71" s="196"/>
      <c r="B71" s="196"/>
      <c r="C71" s="196"/>
      <c r="D71" s="196"/>
      <c r="E71" s="196"/>
    </row>
    <row r="72" spans="1:7" s="109" customFormat="1" ht="37.5" customHeight="1" x14ac:dyDescent="0.25">
      <c r="A72" s="197" t="s">
        <v>234</v>
      </c>
      <c r="B72" s="197"/>
      <c r="C72" s="197"/>
      <c r="D72" s="197"/>
      <c r="E72" s="197"/>
    </row>
    <row r="73" spans="1:7" s="109" customFormat="1" ht="21.75" customHeight="1" x14ac:dyDescent="0.25">
      <c r="A73" s="197" t="s">
        <v>226</v>
      </c>
      <c r="B73" s="197"/>
      <c r="C73" s="197"/>
      <c r="D73" s="197"/>
      <c r="E73" s="197"/>
    </row>
    <row r="74" spans="1:7" s="109" customFormat="1" ht="24" customHeight="1" x14ac:dyDescent="0.25">
      <c r="A74" s="197" t="s">
        <v>227</v>
      </c>
      <c r="B74" s="197"/>
      <c r="C74" s="197"/>
      <c r="D74" s="197"/>
      <c r="E74" s="197"/>
    </row>
    <row r="75" spans="1:7" s="109" customFormat="1" ht="30.75" customHeight="1" x14ac:dyDescent="0.25">
      <c r="A75" s="197" t="s">
        <v>228</v>
      </c>
      <c r="B75" s="197"/>
      <c r="C75" s="197"/>
      <c r="D75" s="197"/>
      <c r="E75" s="197"/>
    </row>
    <row r="76" spans="1:7" s="109" customFormat="1" x14ac:dyDescent="0.25">
      <c r="A76" s="196"/>
      <c r="B76" s="196"/>
      <c r="C76" s="196"/>
      <c r="D76" s="196"/>
      <c r="E76" s="196"/>
    </row>
    <row r="77" spans="1:7" s="109" customFormat="1" ht="18.75" customHeight="1" x14ac:dyDescent="0.25">
      <c r="A77" s="196" t="s">
        <v>229</v>
      </c>
      <c r="B77" s="196"/>
      <c r="C77" s="196"/>
      <c r="D77" s="196"/>
      <c r="E77" s="196"/>
    </row>
    <row r="78" spans="1:7" s="109" customFormat="1" ht="15.75" customHeight="1" x14ac:dyDescent="0.25">
      <c r="A78" s="196" t="s">
        <v>235</v>
      </c>
      <c r="B78" s="196"/>
      <c r="C78" s="196"/>
      <c r="D78" s="196"/>
      <c r="E78" s="196"/>
    </row>
    <row r="79" spans="1:7" s="109" customFormat="1" ht="10.5" customHeight="1" x14ac:dyDescent="0.25">
      <c r="B79" s="195"/>
      <c r="C79" s="195"/>
      <c r="D79" s="195" t="s">
        <v>29</v>
      </c>
      <c r="E79" s="195"/>
    </row>
    <row r="80" spans="1:7" s="109" customFormat="1" x14ac:dyDescent="0.25">
      <c r="A80" s="196"/>
      <c r="B80" s="196"/>
      <c r="C80" s="196"/>
      <c r="D80" s="196"/>
      <c r="E80" s="196"/>
    </row>
    <row r="81" spans="1:5" s="109" customFormat="1" x14ac:dyDescent="0.25">
      <c r="A81" s="196" t="s">
        <v>236</v>
      </c>
      <c r="B81" s="196"/>
      <c r="C81" s="196"/>
      <c r="D81" s="196"/>
      <c r="E81" s="196"/>
    </row>
    <row r="82" spans="1:5" s="109" customFormat="1" ht="10.5" customHeight="1" x14ac:dyDescent="0.25">
      <c r="B82" s="195"/>
      <c r="C82" s="195"/>
      <c r="D82" s="195" t="s">
        <v>29</v>
      </c>
      <c r="E82" s="195"/>
    </row>
    <row r="83" spans="1:5" s="109" customFormat="1" ht="11.25" customHeight="1" x14ac:dyDescent="0.25">
      <c r="A83" s="196"/>
      <c r="B83" s="196"/>
      <c r="C83" s="196"/>
      <c r="D83" s="196"/>
      <c r="E83" s="196"/>
    </row>
  </sheetData>
  <mergeCells count="32">
    <mergeCell ref="A12:E12"/>
    <mergeCell ref="A13:E13"/>
    <mergeCell ref="A1:E1"/>
    <mergeCell ref="A2:E2"/>
    <mergeCell ref="A5:E5"/>
    <mergeCell ref="A4:E4"/>
    <mergeCell ref="A3:E3"/>
    <mergeCell ref="A73:E73"/>
    <mergeCell ref="A74:E74"/>
    <mergeCell ref="A75:E75"/>
    <mergeCell ref="A76:E76"/>
    <mergeCell ref="A6:D6"/>
    <mergeCell ref="A7:E7"/>
    <mergeCell ref="A8:E8"/>
    <mergeCell ref="A9:E9"/>
    <mergeCell ref="A72:E72"/>
    <mergeCell ref="A71:E71"/>
    <mergeCell ref="A48:D48"/>
    <mergeCell ref="A64:D64"/>
    <mergeCell ref="A66:D66"/>
    <mergeCell ref="A30:D30"/>
    <mergeCell ref="A10:E10"/>
    <mergeCell ref="A11:E11"/>
    <mergeCell ref="B82:C82"/>
    <mergeCell ref="D82:E82"/>
    <mergeCell ref="A83:E83"/>
    <mergeCell ref="A77:E77"/>
    <mergeCell ref="A78:E78"/>
    <mergeCell ref="B79:C79"/>
    <mergeCell ref="D79:E79"/>
    <mergeCell ref="A80:E80"/>
    <mergeCell ref="A81:E81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sqref="A1:XFD1048576"/>
    </sheetView>
  </sheetViews>
  <sheetFormatPr defaultRowHeight="15" x14ac:dyDescent="0.25"/>
  <cols>
    <col min="1" max="1" width="12.5703125" style="76" customWidth="1"/>
    <col min="2" max="2" width="14.5703125" style="76" customWidth="1"/>
    <col min="3" max="3" width="19.5703125" style="76" customWidth="1"/>
    <col min="4" max="4" width="14.42578125" style="76" customWidth="1"/>
    <col min="5" max="5" width="18.28515625" style="76" customWidth="1"/>
    <col min="6" max="6" width="16.28515625" style="76" customWidth="1"/>
    <col min="7" max="7" width="9.140625" style="76"/>
    <col min="8" max="8" width="14" style="76" bestFit="1" customWidth="1"/>
    <col min="9" max="16384" width="9.140625" style="76"/>
  </cols>
  <sheetData>
    <row r="1" spans="1:19" s="48" customFormat="1" ht="35.25" customHeight="1" x14ac:dyDescent="0.3">
      <c r="A1" s="180" t="s">
        <v>237</v>
      </c>
      <c r="B1" s="180"/>
      <c r="C1" s="180"/>
      <c r="D1" s="180"/>
      <c r="E1" s="180"/>
      <c r="F1" s="180"/>
    </row>
    <row r="2" spans="1:19" s="48" customFormat="1" x14ac:dyDescent="0.25">
      <c r="A2" s="49"/>
      <c r="B2" s="49"/>
      <c r="C2" s="49"/>
      <c r="D2" s="49"/>
      <c r="E2" s="49"/>
      <c r="F2" s="49"/>
    </row>
    <row r="3" spans="1:19" s="48" customFormat="1" ht="19.5" customHeight="1" x14ac:dyDescent="0.25">
      <c r="A3" s="50" t="s">
        <v>238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48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s="48" customFormat="1" ht="36.75" customHeight="1" x14ac:dyDescent="0.25">
      <c r="A5" s="181" t="s">
        <v>117</v>
      </c>
      <c r="B5" s="181"/>
      <c r="C5" s="181"/>
      <c r="D5" s="181"/>
      <c r="E5" s="181"/>
      <c r="F5" s="181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s="62" customFormat="1" ht="27.75" customHeight="1" x14ac:dyDescent="0.25">
      <c r="A6" s="103" t="s">
        <v>118</v>
      </c>
      <c r="B6" s="103">
        <v>3</v>
      </c>
      <c r="C6" s="103" t="s">
        <v>119</v>
      </c>
      <c r="D6" s="127">
        <v>924.3</v>
      </c>
      <c r="E6" s="103" t="s">
        <v>120</v>
      </c>
      <c r="F6" s="105">
        <v>646.5</v>
      </c>
      <c r="G6" s="53"/>
      <c r="H6" s="55"/>
      <c r="I6" s="56"/>
      <c r="J6" s="57"/>
      <c r="K6" s="129"/>
      <c r="L6" s="59"/>
      <c r="M6" s="59"/>
      <c r="N6" s="59"/>
      <c r="O6" s="59"/>
      <c r="P6" s="60"/>
      <c r="Q6" s="182"/>
      <c r="R6" s="183"/>
      <c r="S6" s="61"/>
    </row>
    <row r="7" spans="1:19" s="64" customFormat="1" ht="32.25" customHeight="1" x14ac:dyDescent="0.25">
      <c r="A7" s="103" t="s">
        <v>121</v>
      </c>
      <c r="B7" s="103">
        <v>2</v>
      </c>
      <c r="C7" s="103" t="s">
        <v>122</v>
      </c>
      <c r="D7" s="127">
        <v>115</v>
      </c>
      <c r="E7" s="103" t="s">
        <v>123</v>
      </c>
      <c r="F7" s="105">
        <v>417.1</v>
      </c>
      <c r="G7" s="53"/>
      <c r="H7" s="55"/>
      <c r="I7" s="56"/>
      <c r="J7" s="57"/>
      <c r="K7" s="129"/>
      <c r="L7" s="59"/>
      <c r="M7" s="59"/>
      <c r="N7" s="59"/>
      <c r="O7" s="59"/>
      <c r="P7" s="60"/>
      <c r="Q7" s="182"/>
      <c r="R7" s="184"/>
      <c r="S7" s="63"/>
    </row>
    <row r="8" spans="1:19" s="64" customFormat="1" ht="46.5" customHeight="1" x14ac:dyDescent="0.25">
      <c r="A8" s="103" t="s">
        <v>124</v>
      </c>
      <c r="B8" s="103">
        <v>16</v>
      </c>
      <c r="C8" s="103" t="s">
        <v>125</v>
      </c>
      <c r="D8" s="105">
        <v>102</v>
      </c>
      <c r="E8" s="103" t="s">
        <v>126</v>
      </c>
      <c r="F8" s="105">
        <v>164.5</v>
      </c>
      <c r="G8" s="53"/>
      <c r="H8" s="55"/>
      <c r="I8" s="56"/>
      <c r="J8" s="57"/>
      <c r="K8" s="129"/>
      <c r="L8" s="59"/>
      <c r="M8" s="59"/>
      <c r="N8" s="59"/>
      <c r="O8" s="59"/>
      <c r="P8" s="60"/>
      <c r="Q8" s="182"/>
      <c r="R8" s="183"/>
      <c r="S8" s="63"/>
    </row>
    <row r="9" spans="1:19" s="64" customFormat="1" ht="33.75" customHeight="1" x14ac:dyDescent="0.25">
      <c r="A9" s="54"/>
      <c r="B9" s="57"/>
      <c r="C9" s="54"/>
      <c r="D9" s="65"/>
      <c r="E9" s="57"/>
      <c r="F9" s="66"/>
      <c r="G9" s="53"/>
      <c r="H9" s="55"/>
      <c r="I9" s="56"/>
      <c r="J9" s="57"/>
      <c r="K9" s="129"/>
      <c r="L9" s="59"/>
      <c r="M9" s="59"/>
      <c r="N9" s="59"/>
      <c r="O9" s="59"/>
      <c r="P9" s="53"/>
      <c r="Q9" s="129"/>
      <c r="R9" s="130"/>
      <c r="S9" s="53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2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</row>
    <row r="11" spans="1:19" s="70" customFormat="1" ht="30" customHeight="1" x14ac:dyDescent="0.25">
      <c r="A11" s="185" t="s">
        <v>127</v>
      </c>
      <c r="B11" s="186"/>
      <c r="C11" s="186"/>
      <c r="D11" s="186"/>
      <c r="E11" s="187"/>
      <c r="F11" s="71" t="s">
        <v>128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100" customFormat="1" ht="30" customHeight="1" x14ac:dyDescent="0.25">
      <c r="A12" s="188" t="s">
        <v>129</v>
      </c>
      <c r="B12" s="189"/>
      <c r="C12" s="189"/>
      <c r="D12" s="189"/>
      <c r="E12" s="190"/>
      <c r="F12" s="98">
        <v>10583.934000000052</v>
      </c>
      <c r="G12" s="99"/>
    </row>
    <row r="13" spans="1:19" s="100" customFormat="1" ht="30" customHeight="1" x14ac:dyDescent="0.25">
      <c r="A13" s="188" t="s">
        <v>130</v>
      </c>
      <c r="B13" s="189"/>
      <c r="C13" s="189"/>
      <c r="D13" s="189"/>
      <c r="E13" s="190"/>
      <c r="F13" s="98">
        <v>66962.349999999977</v>
      </c>
    </row>
    <row r="14" spans="1:19" s="100" customFormat="1" ht="30" customHeight="1" x14ac:dyDescent="0.25">
      <c r="A14" s="188" t="s">
        <v>131</v>
      </c>
      <c r="B14" s="189"/>
      <c r="C14" s="189"/>
      <c r="D14" s="189"/>
      <c r="E14" s="190"/>
      <c r="F14" s="101">
        <f>SUM(F15:F17)</f>
        <v>167131.77000000002</v>
      </c>
    </row>
    <row r="15" spans="1:19" s="70" customFormat="1" ht="28.5" customHeight="1" x14ac:dyDescent="0.25">
      <c r="A15" s="177" t="s">
        <v>132</v>
      </c>
      <c r="B15" s="178"/>
      <c r="C15" s="178"/>
      <c r="D15" s="178"/>
      <c r="E15" s="179"/>
      <c r="F15" s="97">
        <f>143359.2+1473.57</f>
        <v>144832.77000000002</v>
      </c>
    </row>
    <row r="16" spans="1:19" s="70" customFormat="1" ht="24.75" customHeight="1" x14ac:dyDescent="0.25">
      <c r="A16" s="177" t="s">
        <v>133</v>
      </c>
      <c r="B16" s="178"/>
      <c r="C16" s="178"/>
      <c r="D16" s="178"/>
      <c r="E16" s="179"/>
      <c r="F16" s="97">
        <v>17836.5</v>
      </c>
    </row>
    <row r="17" spans="1:19" s="70" customFormat="1" ht="31.5" customHeight="1" x14ac:dyDescent="0.25">
      <c r="A17" s="177" t="s">
        <v>134</v>
      </c>
      <c r="B17" s="178"/>
      <c r="C17" s="178"/>
      <c r="D17" s="178"/>
      <c r="E17" s="179"/>
      <c r="F17" s="97">
        <v>4462.5</v>
      </c>
    </row>
    <row r="18" spans="1:19" s="100" customFormat="1" ht="30" customHeight="1" x14ac:dyDescent="0.25">
      <c r="A18" s="188" t="s">
        <v>135</v>
      </c>
      <c r="B18" s="189"/>
      <c r="C18" s="189"/>
      <c r="D18" s="189"/>
      <c r="E18" s="190"/>
      <c r="F18" s="101">
        <f>SUM(F19:F21)</f>
        <v>210444.99</v>
      </c>
    </row>
    <row r="19" spans="1:19" s="70" customFormat="1" ht="30" customHeight="1" x14ac:dyDescent="0.25">
      <c r="A19" s="177" t="s">
        <v>132</v>
      </c>
      <c r="B19" s="178"/>
      <c r="C19" s="178"/>
      <c r="D19" s="178"/>
      <c r="E19" s="179"/>
      <c r="F19" s="97">
        <f>187357.12+1473.57</f>
        <v>188830.69</v>
      </c>
    </row>
    <row r="20" spans="1:19" s="70" customFormat="1" ht="29.25" customHeight="1" x14ac:dyDescent="0.25">
      <c r="A20" s="177" t="s">
        <v>133</v>
      </c>
      <c r="B20" s="178"/>
      <c r="C20" s="178"/>
      <c r="D20" s="178"/>
      <c r="E20" s="179"/>
      <c r="F20" s="97">
        <v>17833.05</v>
      </c>
    </row>
    <row r="21" spans="1:19" s="73" customFormat="1" ht="30" customHeight="1" x14ac:dyDescent="0.2">
      <c r="A21" s="177" t="s">
        <v>134</v>
      </c>
      <c r="B21" s="178"/>
      <c r="C21" s="178"/>
      <c r="D21" s="178"/>
      <c r="E21" s="179"/>
      <c r="F21" s="97">
        <v>3781.25</v>
      </c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102" customFormat="1" ht="30" customHeight="1" x14ac:dyDescent="0.25">
      <c r="A22" s="188" t="s">
        <v>136</v>
      </c>
      <c r="B22" s="189"/>
      <c r="C22" s="189"/>
      <c r="D22" s="189"/>
      <c r="E22" s="190"/>
      <c r="F22" s="101">
        <f>F12+F18</f>
        <v>221028.92400000006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88" t="s">
        <v>137</v>
      </c>
      <c r="B23" s="189"/>
      <c r="C23" s="189"/>
      <c r="D23" s="189"/>
      <c r="E23" s="190"/>
      <c r="F23" s="101">
        <f>Лист1!E76</f>
        <v>151817.03149999995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88" t="s">
        <v>239</v>
      </c>
      <c r="B24" s="189"/>
      <c r="C24" s="189"/>
      <c r="D24" s="189"/>
      <c r="E24" s="190"/>
      <c r="F24" s="101">
        <f>F22-F23</f>
        <v>69211.892500000104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88" t="s">
        <v>139</v>
      </c>
      <c r="B25" s="189"/>
      <c r="C25" s="189"/>
      <c r="D25" s="189"/>
      <c r="E25" s="190"/>
      <c r="F25" s="98">
        <f>F13+F14-F18</f>
        <v>23649.130000000005</v>
      </c>
      <c r="G25" s="100"/>
      <c r="H25" s="100">
        <f>18078.67+5570.46</f>
        <v>23649.129999999997</v>
      </c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38.25" customHeight="1" x14ac:dyDescent="0.2">
      <c r="A27" s="191" t="s">
        <v>140</v>
      </c>
      <c r="B27" s="191"/>
      <c r="C27" s="191"/>
      <c r="D27" s="191"/>
    </row>
    <row r="28" spans="1:19" s="48" customFormat="1" ht="21.75" customHeight="1" x14ac:dyDescent="0.25">
      <c r="A28" s="192" t="s">
        <v>141</v>
      </c>
      <c r="B28" s="192"/>
      <c r="C28" s="192"/>
      <c r="D28" s="192"/>
    </row>
    <row r="29" spans="1:19" s="48" customFormat="1" ht="22.5" customHeight="1" x14ac:dyDescent="0.25">
      <c r="A29" s="191" t="s">
        <v>48</v>
      </c>
      <c r="B29" s="191"/>
      <c r="C29" s="191"/>
      <c r="D29" s="191"/>
    </row>
    <row r="30" spans="1:19" s="48" customFormat="1" ht="22.5" customHeight="1" x14ac:dyDescent="0.25">
      <c r="A30" s="191" t="s">
        <v>49</v>
      </c>
      <c r="B30" s="191"/>
      <c r="C30" s="191"/>
      <c r="D30" s="49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1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85546875" style="131" customWidth="1"/>
    <col min="2" max="2" width="13.85546875" style="131" customWidth="1"/>
    <col min="3" max="3" width="13" style="131" customWidth="1"/>
    <col min="4" max="4" width="14" style="131" customWidth="1"/>
    <col min="5" max="5" width="14.7109375" style="131" customWidth="1"/>
    <col min="6" max="255" width="8.140625" style="131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1" customFormat="1" ht="23.25" customHeight="1" x14ac:dyDescent="0.25">
      <c r="A1" s="201"/>
      <c r="B1" s="201"/>
      <c r="C1" s="201"/>
      <c r="D1" s="201"/>
      <c r="E1" s="201"/>
    </row>
    <row r="2" spans="1:5" s="131" customFormat="1" x14ac:dyDescent="0.25">
      <c r="A2" s="201" t="s">
        <v>183</v>
      </c>
      <c r="B2" s="201"/>
      <c r="C2" s="201"/>
      <c r="D2" s="201"/>
      <c r="E2" s="201"/>
    </row>
    <row r="3" spans="1:5" s="131" customFormat="1" ht="15.75" customHeight="1" x14ac:dyDescent="0.25">
      <c r="B3" s="201" t="s">
        <v>230</v>
      </c>
      <c r="C3" s="201"/>
      <c r="D3" s="201"/>
      <c r="E3" s="201"/>
    </row>
    <row r="4" spans="1:5" s="131" customFormat="1" x14ac:dyDescent="0.25">
      <c r="A4" s="203" t="s">
        <v>184</v>
      </c>
      <c r="B4" s="203"/>
      <c r="C4" s="203"/>
      <c r="D4" s="203"/>
      <c r="E4" s="203"/>
    </row>
    <row r="5" spans="1:5" s="131" customFormat="1" x14ac:dyDescent="0.25">
      <c r="A5" s="203" t="s">
        <v>185</v>
      </c>
      <c r="B5" s="203"/>
      <c r="C5" s="203"/>
      <c r="D5" s="203"/>
      <c r="E5" s="203"/>
    </row>
    <row r="6" spans="1:5" s="131" customFormat="1" ht="26.25" customHeight="1" x14ac:dyDescent="0.25">
      <c r="A6" s="201" t="s">
        <v>186</v>
      </c>
      <c r="B6" s="201"/>
      <c r="C6" s="201"/>
      <c r="D6" s="201"/>
      <c r="E6" s="131" t="s">
        <v>240</v>
      </c>
    </row>
    <row r="7" spans="1:5" s="131" customFormat="1" x14ac:dyDescent="0.25">
      <c r="A7" s="201"/>
      <c r="B7" s="201"/>
      <c r="C7" s="201"/>
      <c r="D7" s="201"/>
      <c r="E7" s="201"/>
    </row>
    <row r="8" spans="1:5" s="131" customFormat="1" ht="28.5" customHeight="1" x14ac:dyDescent="0.25">
      <c r="A8" s="202" t="s">
        <v>188</v>
      </c>
      <c r="B8" s="202"/>
      <c r="C8" s="202"/>
      <c r="D8" s="202"/>
      <c r="E8" s="202"/>
    </row>
    <row r="9" spans="1:5" s="131" customFormat="1" ht="29.25" customHeight="1" x14ac:dyDescent="0.25">
      <c r="A9" s="202" t="s">
        <v>189</v>
      </c>
      <c r="B9" s="202"/>
      <c r="C9" s="202"/>
      <c r="D9" s="202"/>
      <c r="E9" s="202"/>
    </row>
    <row r="10" spans="1:5" s="131" customFormat="1" ht="30" customHeight="1" x14ac:dyDescent="0.25">
      <c r="A10" s="202" t="s">
        <v>190</v>
      </c>
      <c r="B10" s="202"/>
      <c r="C10" s="202"/>
      <c r="D10" s="202"/>
      <c r="E10" s="202"/>
    </row>
    <row r="11" spans="1:5" s="131" customFormat="1" ht="30" customHeight="1" x14ac:dyDescent="0.25">
      <c r="A11" s="202" t="s">
        <v>191</v>
      </c>
      <c r="B11" s="202"/>
      <c r="C11" s="202"/>
      <c r="D11" s="202"/>
      <c r="E11" s="202"/>
    </row>
    <row r="12" spans="1:5" s="131" customFormat="1" ht="29.25" customHeight="1" x14ac:dyDescent="0.25">
      <c r="A12" s="202" t="s">
        <v>192</v>
      </c>
      <c r="B12" s="202"/>
      <c r="C12" s="202"/>
      <c r="D12" s="202"/>
      <c r="E12" s="202"/>
    </row>
    <row r="13" spans="1:5" s="131" customFormat="1" ht="28.5" customHeight="1" x14ac:dyDescent="0.25">
      <c r="A13" s="202" t="s">
        <v>193</v>
      </c>
      <c r="B13" s="202"/>
      <c r="C13" s="202"/>
      <c r="D13" s="202"/>
      <c r="E13" s="202"/>
    </row>
    <row r="14" spans="1:5" s="131" customFormat="1" ht="15.75" customHeight="1" x14ac:dyDescent="0.25">
      <c r="A14" s="201"/>
      <c r="B14" s="201"/>
      <c r="C14" s="201"/>
      <c r="D14" s="201"/>
      <c r="E14" s="201"/>
    </row>
    <row r="15" spans="1:5" s="131" customFormat="1" ht="135" x14ac:dyDescent="0.25">
      <c r="A15" s="132" t="s">
        <v>2</v>
      </c>
      <c r="B15" s="133" t="s">
        <v>195</v>
      </c>
      <c r="C15" s="133" t="s">
        <v>0</v>
      </c>
      <c r="D15" s="133" t="s">
        <v>194</v>
      </c>
      <c r="E15" s="133" t="s">
        <v>1</v>
      </c>
    </row>
    <row r="16" spans="1:5" s="131" customFormat="1" x14ac:dyDescent="0.25">
      <c r="A16" s="141" t="s">
        <v>8</v>
      </c>
      <c r="B16" s="137"/>
      <c r="C16" s="137"/>
      <c r="D16" s="137"/>
      <c r="E16" s="137"/>
    </row>
    <row r="17" spans="1:5" s="131" customFormat="1" x14ac:dyDescent="0.25">
      <c r="A17" s="132" t="s">
        <v>62</v>
      </c>
      <c r="B17" s="138" t="s">
        <v>23</v>
      </c>
      <c r="C17" s="138" t="s">
        <v>11</v>
      </c>
      <c r="D17" s="138">
        <v>0.13</v>
      </c>
      <c r="E17" s="138">
        <v>1621.31</v>
      </c>
    </row>
    <row r="18" spans="1:5" s="131" customFormat="1" ht="28.5" x14ac:dyDescent="0.25">
      <c r="A18" s="141" t="s">
        <v>196</v>
      </c>
      <c r="B18" s="137"/>
      <c r="C18" s="137"/>
      <c r="D18" s="137"/>
      <c r="E18" s="137"/>
    </row>
    <row r="19" spans="1:5" s="131" customFormat="1" x14ac:dyDescent="0.25">
      <c r="A19" s="132" t="s">
        <v>241</v>
      </c>
      <c r="B19" s="138" t="s">
        <v>24</v>
      </c>
      <c r="C19" s="138" t="s">
        <v>12</v>
      </c>
      <c r="D19" s="138">
        <f>E19</f>
        <v>154.44</v>
      </c>
      <c r="E19" s="138">
        <v>154.44</v>
      </c>
    </row>
    <row r="20" spans="1:5" s="131" customFormat="1" x14ac:dyDescent="0.25">
      <c r="A20" s="132" t="s">
        <v>242</v>
      </c>
      <c r="B20" s="138" t="s">
        <v>24</v>
      </c>
      <c r="C20" s="138" t="s">
        <v>12</v>
      </c>
      <c r="D20" s="138">
        <f t="shared" ref="D20:D26" si="0">E20</f>
        <v>612</v>
      </c>
      <c r="E20" s="138">
        <v>612</v>
      </c>
    </row>
    <row r="21" spans="1:5" s="131" customFormat="1" ht="30" x14ac:dyDescent="0.25">
      <c r="A21" s="132" t="s">
        <v>145</v>
      </c>
      <c r="B21" s="138" t="s">
        <v>24</v>
      </c>
      <c r="C21" s="138" t="s">
        <v>146</v>
      </c>
      <c r="D21" s="138">
        <f t="shared" si="0"/>
        <v>1757.28</v>
      </c>
      <c r="E21" s="138">
        <v>1757.28</v>
      </c>
    </row>
    <row r="22" spans="1:5" s="131" customFormat="1" ht="30" x14ac:dyDescent="0.25">
      <c r="A22" s="132" t="s">
        <v>243</v>
      </c>
      <c r="B22" s="138" t="s">
        <v>24</v>
      </c>
      <c r="C22" s="138" t="s">
        <v>146</v>
      </c>
      <c r="D22" s="138">
        <f t="shared" si="0"/>
        <v>1565.64</v>
      </c>
      <c r="E22" s="138">
        <v>1565.64</v>
      </c>
    </row>
    <row r="23" spans="1:5" s="131" customFormat="1" x14ac:dyDescent="0.25">
      <c r="A23" s="132" t="s">
        <v>201</v>
      </c>
      <c r="B23" s="138" t="s">
        <v>179</v>
      </c>
      <c r="C23" s="138" t="s">
        <v>12</v>
      </c>
      <c r="D23" s="138">
        <f t="shared" si="0"/>
        <v>51944.21</v>
      </c>
      <c r="E23" s="138">
        <v>51944.21</v>
      </c>
    </row>
    <row r="24" spans="1:5" s="131" customFormat="1" x14ac:dyDescent="0.25">
      <c r="A24" s="132" t="s">
        <v>202</v>
      </c>
      <c r="B24" s="138" t="s">
        <v>179</v>
      </c>
      <c r="C24" s="138" t="s">
        <v>12</v>
      </c>
      <c r="D24" s="138">
        <f t="shared" si="0"/>
        <v>166.13</v>
      </c>
      <c r="E24" s="138">
        <v>166.13</v>
      </c>
    </row>
    <row r="25" spans="1:5" s="131" customFormat="1" x14ac:dyDescent="0.25">
      <c r="A25" s="141" t="s">
        <v>152</v>
      </c>
      <c r="B25" s="137"/>
      <c r="C25" s="137"/>
      <c r="D25" s="138"/>
      <c r="E25" s="137"/>
    </row>
    <row r="26" spans="1:5" s="131" customFormat="1" x14ac:dyDescent="0.25">
      <c r="A26" s="132" t="s">
        <v>153</v>
      </c>
      <c r="B26" s="138" t="s">
        <v>178</v>
      </c>
      <c r="C26" s="138" t="s">
        <v>207</v>
      </c>
      <c r="D26" s="138">
        <f t="shared" si="0"/>
        <v>1910</v>
      </c>
      <c r="E26" s="138">
        <v>1910</v>
      </c>
    </row>
    <row r="27" spans="1:5" s="131" customFormat="1" ht="28.5" x14ac:dyDescent="0.25">
      <c r="A27" s="141" t="s">
        <v>208</v>
      </c>
      <c r="B27" s="137"/>
      <c r="C27" s="137"/>
      <c r="D27" s="137"/>
      <c r="E27" s="137"/>
    </row>
    <row r="28" spans="1:5" s="131" customFormat="1" ht="30" x14ac:dyDescent="0.25">
      <c r="A28" s="132" t="s">
        <v>244</v>
      </c>
      <c r="B28" s="138">
        <v>8.9999999999999993E-3</v>
      </c>
      <c r="C28" s="138" t="s">
        <v>245</v>
      </c>
      <c r="D28" s="138">
        <f>E28/B28</f>
        <v>22393.333333333336</v>
      </c>
      <c r="E28" s="138">
        <v>201.54</v>
      </c>
    </row>
    <row r="29" spans="1:5" s="131" customFormat="1" x14ac:dyDescent="0.25">
      <c r="A29" s="132" t="s">
        <v>246</v>
      </c>
      <c r="B29" s="138">
        <v>1</v>
      </c>
      <c r="C29" s="138" t="s">
        <v>16</v>
      </c>
      <c r="D29" s="138">
        <f t="shared" ref="D29:D65" si="1">E29/B29</f>
        <v>724.61</v>
      </c>
      <c r="E29" s="138">
        <v>724.61</v>
      </c>
    </row>
    <row r="30" spans="1:5" s="131" customFormat="1" ht="30" x14ac:dyDescent="0.25">
      <c r="A30" s="132" t="s">
        <v>247</v>
      </c>
      <c r="B30" s="138" t="s">
        <v>24</v>
      </c>
      <c r="C30" s="138" t="s">
        <v>17</v>
      </c>
      <c r="D30" s="138">
        <f>E30</f>
        <v>1369.78</v>
      </c>
      <c r="E30" s="138">
        <v>1369.78</v>
      </c>
    </row>
    <row r="31" spans="1:5" s="131" customFormat="1" ht="30" x14ac:dyDescent="0.25">
      <c r="A31" s="132" t="s">
        <v>248</v>
      </c>
      <c r="B31" s="138">
        <v>0.01</v>
      </c>
      <c r="C31" s="138" t="s">
        <v>19</v>
      </c>
      <c r="D31" s="138">
        <f t="shared" si="1"/>
        <v>30407</v>
      </c>
      <c r="E31" s="138">
        <v>304.07</v>
      </c>
    </row>
    <row r="32" spans="1:5" s="131" customFormat="1" x14ac:dyDescent="0.25">
      <c r="A32" s="132" t="s">
        <v>249</v>
      </c>
      <c r="B32" s="138">
        <v>4.97</v>
      </c>
      <c r="C32" s="138" t="s">
        <v>273</v>
      </c>
      <c r="D32" s="138">
        <f t="shared" si="1"/>
        <v>205.61971830985917</v>
      </c>
      <c r="E32" s="138">
        <v>1021.93</v>
      </c>
    </row>
    <row r="33" spans="1:5" s="131" customFormat="1" ht="30" x14ac:dyDescent="0.25">
      <c r="A33" s="132" t="s">
        <v>250</v>
      </c>
      <c r="B33" s="138">
        <v>1</v>
      </c>
      <c r="C33" s="138" t="s">
        <v>99</v>
      </c>
      <c r="D33" s="138">
        <f t="shared" si="1"/>
        <v>1187.8800000000001</v>
      </c>
      <c r="E33" s="138">
        <v>1187.8800000000001</v>
      </c>
    </row>
    <row r="34" spans="1:5" s="131" customFormat="1" x14ac:dyDescent="0.25">
      <c r="A34" s="132" t="s">
        <v>251</v>
      </c>
      <c r="B34" s="138">
        <v>5</v>
      </c>
      <c r="C34" s="138" t="s">
        <v>14</v>
      </c>
      <c r="D34" s="138">
        <f t="shared" si="1"/>
        <v>101.03200000000001</v>
      </c>
      <c r="E34" s="138">
        <v>505.16</v>
      </c>
    </row>
    <row r="35" spans="1:5" s="131" customFormat="1" x14ac:dyDescent="0.25">
      <c r="A35" s="132" t="s">
        <v>71</v>
      </c>
      <c r="B35" s="138">
        <v>1</v>
      </c>
      <c r="C35" s="138" t="s">
        <v>15</v>
      </c>
      <c r="D35" s="138">
        <f t="shared" si="1"/>
        <v>1012.36</v>
      </c>
      <c r="E35" s="138">
        <v>1012.36</v>
      </c>
    </row>
    <row r="36" spans="1:5" s="131" customFormat="1" x14ac:dyDescent="0.25">
      <c r="A36" s="132" t="s">
        <v>252</v>
      </c>
      <c r="B36" s="138">
        <v>0.17</v>
      </c>
      <c r="C36" s="138" t="s">
        <v>17</v>
      </c>
      <c r="D36" s="138">
        <f t="shared" si="1"/>
        <v>1813.705882352941</v>
      </c>
      <c r="E36" s="138">
        <v>308.33</v>
      </c>
    </row>
    <row r="37" spans="1:5" s="131" customFormat="1" x14ac:dyDescent="0.25">
      <c r="A37" s="132" t="s">
        <v>74</v>
      </c>
      <c r="B37" s="138">
        <v>7.0000000000000007E-2</v>
      </c>
      <c r="C37" s="138" t="s">
        <v>18</v>
      </c>
      <c r="D37" s="138">
        <f t="shared" si="1"/>
        <v>29738.428571428569</v>
      </c>
      <c r="E37" s="138">
        <v>2081.69</v>
      </c>
    </row>
    <row r="38" spans="1:5" s="131" customFormat="1" ht="30" x14ac:dyDescent="0.25">
      <c r="A38" s="132" t="s">
        <v>75</v>
      </c>
      <c r="B38" s="138">
        <v>1.367</v>
      </c>
      <c r="C38" s="138" t="s">
        <v>17</v>
      </c>
      <c r="D38" s="138">
        <f t="shared" si="1"/>
        <v>2008.6466715435261</v>
      </c>
      <c r="E38" s="138">
        <v>2745.82</v>
      </c>
    </row>
    <row r="39" spans="1:5" s="131" customFormat="1" ht="30" x14ac:dyDescent="0.25">
      <c r="A39" s="132" t="s">
        <v>253</v>
      </c>
      <c r="B39" s="138">
        <v>0.01</v>
      </c>
      <c r="C39" s="138" t="s">
        <v>19</v>
      </c>
      <c r="D39" s="138">
        <f t="shared" si="1"/>
        <v>30101.999999999996</v>
      </c>
      <c r="E39" s="138">
        <v>301.02</v>
      </c>
    </row>
    <row r="40" spans="1:5" s="131" customFormat="1" x14ac:dyDescent="0.25">
      <c r="A40" s="132" t="s">
        <v>254</v>
      </c>
      <c r="B40" s="138">
        <v>1</v>
      </c>
      <c r="C40" s="138" t="s">
        <v>13</v>
      </c>
      <c r="D40" s="138">
        <f t="shared" si="1"/>
        <v>315.79000000000002</v>
      </c>
      <c r="E40" s="138">
        <v>315.79000000000002</v>
      </c>
    </row>
    <row r="41" spans="1:5" s="131" customFormat="1" ht="30" x14ac:dyDescent="0.25">
      <c r="A41" s="132" t="s">
        <v>79</v>
      </c>
      <c r="B41" s="138">
        <v>5</v>
      </c>
      <c r="C41" s="138" t="s">
        <v>20</v>
      </c>
      <c r="D41" s="138">
        <f t="shared" si="1"/>
        <v>251.82600000000002</v>
      </c>
      <c r="E41" s="138">
        <v>1259.1300000000001</v>
      </c>
    </row>
    <row r="42" spans="1:5" s="131" customFormat="1" x14ac:dyDescent="0.25">
      <c r="A42" s="132" t="s">
        <v>255</v>
      </c>
      <c r="B42" s="138">
        <v>5</v>
      </c>
      <c r="C42" s="138" t="s">
        <v>14</v>
      </c>
      <c r="D42" s="138">
        <f t="shared" si="1"/>
        <v>80.99199999999999</v>
      </c>
      <c r="E42" s="138">
        <v>404.96</v>
      </c>
    </row>
    <row r="43" spans="1:5" s="131" customFormat="1" x14ac:dyDescent="0.25">
      <c r="A43" s="132" t="s">
        <v>256</v>
      </c>
      <c r="B43" s="138">
        <v>1</v>
      </c>
      <c r="C43" s="138" t="s">
        <v>87</v>
      </c>
      <c r="D43" s="138">
        <f t="shared" si="1"/>
        <v>505.87</v>
      </c>
      <c r="E43" s="138">
        <v>505.87</v>
      </c>
    </row>
    <row r="44" spans="1:5" s="131" customFormat="1" x14ac:dyDescent="0.25">
      <c r="A44" s="132" t="s">
        <v>257</v>
      </c>
      <c r="B44" s="138">
        <v>1</v>
      </c>
      <c r="C44" s="138" t="s">
        <v>13</v>
      </c>
      <c r="D44" s="138">
        <f t="shared" si="1"/>
        <v>4397.99</v>
      </c>
      <c r="E44" s="138">
        <v>4397.99</v>
      </c>
    </row>
    <row r="45" spans="1:5" s="131" customFormat="1" x14ac:dyDescent="0.25">
      <c r="A45" s="132" t="s">
        <v>157</v>
      </c>
      <c r="B45" s="138">
        <v>1</v>
      </c>
      <c r="C45" s="138" t="s">
        <v>15</v>
      </c>
      <c r="D45" s="138">
        <f t="shared" si="1"/>
        <v>4407.03</v>
      </c>
      <c r="E45" s="138">
        <v>4407.03</v>
      </c>
    </row>
    <row r="46" spans="1:5" s="131" customFormat="1" ht="30" x14ac:dyDescent="0.25">
      <c r="A46" s="132" t="s">
        <v>162</v>
      </c>
      <c r="B46" s="138">
        <v>1</v>
      </c>
      <c r="C46" s="138" t="s">
        <v>21</v>
      </c>
      <c r="D46" s="138">
        <f t="shared" si="1"/>
        <v>868.12</v>
      </c>
      <c r="E46" s="138">
        <v>868.12</v>
      </c>
    </row>
    <row r="47" spans="1:5" s="131" customFormat="1" ht="30" x14ac:dyDescent="0.25">
      <c r="A47" s="132" t="s">
        <v>212</v>
      </c>
      <c r="B47" s="138">
        <v>0.01</v>
      </c>
      <c r="C47" s="138" t="s">
        <v>21</v>
      </c>
      <c r="D47" s="138">
        <f t="shared" si="1"/>
        <v>30424</v>
      </c>
      <c r="E47" s="138">
        <v>304.24</v>
      </c>
    </row>
    <row r="48" spans="1:5" s="131" customFormat="1" x14ac:dyDescent="0.25">
      <c r="A48" s="132" t="s">
        <v>85</v>
      </c>
      <c r="B48" s="138">
        <v>34</v>
      </c>
      <c r="C48" s="138" t="s">
        <v>21</v>
      </c>
      <c r="D48" s="138">
        <f t="shared" si="1"/>
        <v>299.94470588235299</v>
      </c>
      <c r="E48" s="138">
        <v>10198.120000000001</v>
      </c>
    </row>
    <row r="49" spans="1:5" s="131" customFormat="1" ht="28.5" x14ac:dyDescent="0.25">
      <c r="A49" s="141" t="s">
        <v>213</v>
      </c>
      <c r="B49" s="137"/>
      <c r="C49" s="137"/>
      <c r="D49" s="138"/>
      <c r="E49" s="137"/>
    </row>
    <row r="50" spans="1:5" s="131" customFormat="1" x14ac:dyDescent="0.25">
      <c r="A50" s="132" t="s">
        <v>258</v>
      </c>
      <c r="B50" s="138">
        <v>0.01</v>
      </c>
      <c r="C50" s="138" t="s">
        <v>19</v>
      </c>
      <c r="D50" s="138">
        <f t="shared" si="1"/>
        <v>34929</v>
      </c>
      <c r="E50" s="138">
        <v>349.29</v>
      </c>
    </row>
    <row r="51" spans="1:5" s="131" customFormat="1" x14ac:dyDescent="0.25">
      <c r="A51" s="132" t="s">
        <v>259</v>
      </c>
      <c r="B51" s="138">
        <v>1</v>
      </c>
      <c r="C51" s="138" t="s">
        <v>13</v>
      </c>
      <c r="D51" s="138">
        <f t="shared" si="1"/>
        <v>1464.25</v>
      </c>
      <c r="E51" s="138">
        <v>1464.25</v>
      </c>
    </row>
    <row r="52" spans="1:5" s="131" customFormat="1" ht="30" x14ac:dyDescent="0.25">
      <c r="A52" s="132" t="s">
        <v>247</v>
      </c>
      <c r="B52" s="138" t="s">
        <v>24</v>
      </c>
      <c r="C52" s="138" t="s">
        <v>17</v>
      </c>
      <c r="D52" s="138">
        <f>E52</f>
        <v>1498.13</v>
      </c>
      <c r="E52" s="138">
        <v>1498.13</v>
      </c>
    </row>
    <row r="53" spans="1:5" s="131" customFormat="1" x14ac:dyDescent="0.25">
      <c r="A53" s="132" t="s">
        <v>103</v>
      </c>
      <c r="B53" s="138">
        <v>0.1</v>
      </c>
      <c r="C53" s="138" t="s">
        <v>19</v>
      </c>
      <c r="D53" s="138">
        <f t="shared" si="1"/>
        <v>4365</v>
      </c>
      <c r="E53" s="138">
        <v>436.5</v>
      </c>
    </row>
    <row r="54" spans="1:5" s="131" customFormat="1" ht="30" x14ac:dyDescent="0.25">
      <c r="A54" s="132" t="s">
        <v>260</v>
      </c>
      <c r="B54" s="138">
        <v>1</v>
      </c>
      <c r="C54" s="138" t="s">
        <v>13</v>
      </c>
      <c r="D54" s="138">
        <f t="shared" si="1"/>
        <v>469.49</v>
      </c>
      <c r="E54" s="138">
        <v>469.49</v>
      </c>
    </row>
    <row r="55" spans="1:5" s="131" customFormat="1" x14ac:dyDescent="0.25">
      <c r="A55" s="132" t="s">
        <v>104</v>
      </c>
      <c r="B55" s="138">
        <v>0.01</v>
      </c>
      <c r="C55" s="138" t="s">
        <v>19</v>
      </c>
      <c r="D55" s="138">
        <f t="shared" si="1"/>
        <v>57901</v>
      </c>
      <c r="E55" s="138">
        <v>579.01</v>
      </c>
    </row>
    <row r="56" spans="1:5" s="131" customFormat="1" x14ac:dyDescent="0.25">
      <c r="A56" s="132" t="s">
        <v>218</v>
      </c>
      <c r="B56" s="138">
        <v>0.03</v>
      </c>
      <c r="C56" s="138" t="s">
        <v>19</v>
      </c>
      <c r="D56" s="138">
        <f t="shared" si="1"/>
        <v>16314.000000000002</v>
      </c>
      <c r="E56" s="138">
        <v>489.42</v>
      </c>
    </row>
    <row r="57" spans="1:5" s="131" customFormat="1" ht="30" x14ac:dyDescent="0.25">
      <c r="A57" s="132" t="s">
        <v>261</v>
      </c>
      <c r="B57" s="138">
        <v>1.0999999999999999E-2</v>
      </c>
      <c r="C57" s="138" t="s">
        <v>16</v>
      </c>
      <c r="D57" s="138">
        <f t="shared" si="1"/>
        <v>11311.818181818184</v>
      </c>
      <c r="E57" s="138">
        <v>124.43</v>
      </c>
    </row>
    <row r="58" spans="1:5" s="131" customFormat="1" ht="30" x14ac:dyDescent="0.25">
      <c r="A58" s="132" t="s">
        <v>88</v>
      </c>
      <c r="B58" s="138">
        <v>0.68300000000000005</v>
      </c>
      <c r="C58" s="138" t="s">
        <v>17</v>
      </c>
      <c r="D58" s="138">
        <f t="shared" si="1"/>
        <v>2025.4758418740848</v>
      </c>
      <c r="E58" s="138">
        <v>1383.4</v>
      </c>
    </row>
    <row r="59" spans="1:5" s="131" customFormat="1" ht="30" x14ac:dyDescent="0.25">
      <c r="A59" s="132" t="s">
        <v>164</v>
      </c>
      <c r="B59" s="138">
        <v>0.68300000000000005</v>
      </c>
      <c r="C59" s="138" t="s">
        <v>17</v>
      </c>
      <c r="D59" s="138">
        <f t="shared" si="1"/>
        <v>2007.9502196193264</v>
      </c>
      <c r="E59" s="138">
        <v>1371.43</v>
      </c>
    </row>
    <row r="60" spans="1:5" s="131" customFormat="1" x14ac:dyDescent="0.25">
      <c r="A60" s="132" t="s">
        <v>262</v>
      </c>
      <c r="B60" s="138">
        <v>60</v>
      </c>
      <c r="C60" s="138" t="s">
        <v>90</v>
      </c>
      <c r="D60" s="138">
        <f t="shared" si="1"/>
        <v>80.76466666666667</v>
      </c>
      <c r="E60" s="138">
        <v>4845.88</v>
      </c>
    </row>
    <row r="61" spans="1:5" s="131" customFormat="1" x14ac:dyDescent="0.25">
      <c r="A61" s="132" t="s">
        <v>263</v>
      </c>
      <c r="B61" s="138">
        <v>6</v>
      </c>
      <c r="C61" s="138" t="s">
        <v>13</v>
      </c>
      <c r="D61" s="138">
        <f t="shared" si="1"/>
        <v>521.11</v>
      </c>
      <c r="E61" s="138">
        <v>3126.66</v>
      </c>
    </row>
    <row r="62" spans="1:5" s="131" customFormat="1" ht="30" x14ac:dyDescent="0.25">
      <c r="A62" s="132" t="s">
        <v>264</v>
      </c>
      <c r="B62" s="138">
        <v>10</v>
      </c>
      <c r="C62" s="138" t="s">
        <v>167</v>
      </c>
      <c r="D62" s="138">
        <f t="shared" si="1"/>
        <v>100.501</v>
      </c>
      <c r="E62" s="138">
        <v>1005.01</v>
      </c>
    </row>
    <row r="63" spans="1:5" s="131" customFormat="1" x14ac:dyDescent="0.25">
      <c r="A63" s="132" t="s">
        <v>89</v>
      </c>
      <c r="B63" s="138">
        <v>2</v>
      </c>
      <c r="C63" s="138" t="s">
        <v>90</v>
      </c>
      <c r="D63" s="138">
        <f t="shared" si="1"/>
        <v>60.145000000000003</v>
      </c>
      <c r="E63" s="138">
        <v>120.29</v>
      </c>
    </row>
    <row r="64" spans="1:5" s="131" customFormat="1" ht="30" x14ac:dyDescent="0.25">
      <c r="A64" s="132" t="s">
        <v>168</v>
      </c>
      <c r="B64" s="138" t="s">
        <v>25</v>
      </c>
      <c r="C64" s="138" t="s">
        <v>17</v>
      </c>
      <c r="D64" s="138">
        <f>E64</f>
        <v>2289.36</v>
      </c>
      <c r="E64" s="138">
        <v>2289.36</v>
      </c>
    </row>
    <row r="65" spans="1:7" s="131" customFormat="1" ht="30" x14ac:dyDescent="0.25">
      <c r="A65" s="132" t="s">
        <v>265</v>
      </c>
      <c r="B65" s="138">
        <v>0.02</v>
      </c>
      <c r="C65" s="138" t="s">
        <v>19</v>
      </c>
      <c r="D65" s="138">
        <f t="shared" si="1"/>
        <v>54316.999999999993</v>
      </c>
      <c r="E65" s="138">
        <v>1086.3399999999999</v>
      </c>
    </row>
    <row r="66" spans="1:7" s="131" customFormat="1" ht="28.5" x14ac:dyDescent="0.25">
      <c r="A66" s="141" t="s">
        <v>41</v>
      </c>
      <c r="B66" s="137"/>
      <c r="C66" s="137"/>
      <c r="D66" s="137"/>
      <c r="E66" s="137"/>
    </row>
    <row r="67" spans="1:7" s="131" customFormat="1" ht="30" x14ac:dyDescent="0.25">
      <c r="A67" s="132" t="s">
        <v>70</v>
      </c>
      <c r="B67" s="138" t="s">
        <v>178</v>
      </c>
      <c r="C67" s="138" t="s">
        <v>11</v>
      </c>
      <c r="D67" s="138">
        <f>E67</f>
        <v>3519.37</v>
      </c>
      <c r="E67" s="138">
        <v>3519.37</v>
      </c>
    </row>
    <row r="68" spans="1:7" s="131" customFormat="1" x14ac:dyDescent="0.25">
      <c r="A68" s="141" t="s">
        <v>266</v>
      </c>
      <c r="B68" s="137"/>
      <c r="C68" s="137"/>
      <c r="D68" s="138"/>
      <c r="E68" s="137"/>
    </row>
    <row r="69" spans="1:7" s="131" customFormat="1" x14ac:dyDescent="0.25">
      <c r="A69" s="132" t="s">
        <v>267</v>
      </c>
      <c r="B69" s="138" t="s">
        <v>178</v>
      </c>
      <c r="C69" s="138" t="s">
        <v>11</v>
      </c>
      <c r="D69" s="138">
        <f t="shared" ref="D69:D73" si="2">E69</f>
        <v>9000</v>
      </c>
      <c r="E69" s="138">
        <v>9000</v>
      </c>
    </row>
    <row r="70" spans="1:7" s="131" customFormat="1" ht="42.75" x14ac:dyDescent="0.25">
      <c r="A70" s="141" t="s">
        <v>268</v>
      </c>
      <c r="B70" s="137"/>
      <c r="C70" s="137"/>
      <c r="D70" s="138"/>
      <c r="E70" s="137"/>
    </row>
    <row r="71" spans="1:7" s="131" customFormat="1" ht="30" x14ac:dyDescent="0.25">
      <c r="A71" s="132" t="s">
        <v>269</v>
      </c>
      <c r="B71" s="138" t="s">
        <v>24</v>
      </c>
      <c r="C71" s="138" t="s">
        <v>11</v>
      </c>
      <c r="D71" s="138">
        <f t="shared" si="2"/>
        <v>249.43</v>
      </c>
      <c r="E71" s="138">
        <v>249.43</v>
      </c>
    </row>
    <row r="72" spans="1:7" s="131" customFormat="1" x14ac:dyDescent="0.25">
      <c r="A72" s="141" t="s">
        <v>270</v>
      </c>
      <c r="B72" s="137"/>
      <c r="C72" s="137"/>
      <c r="D72" s="138"/>
      <c r="E72" s="137"/>
    </row>
    <row r="73" spans="1:7" s="131" customFormat="1" x14ac:dyDescent="0.25">
      <c r="A73" s="132" t="s">
        <v>271</v>
      </c>
      <c r="B73" s="138" t="s">
        <v>25</v>
      </c>
      <c r="C73" s="138" t="s">
        <v>13</v>
      </c>
      <c r="D73" s="138">
        <f t="shared" si="2"/>
        <v>4450.67</v>
      </c>
      <c r="E73" s="138">
        <v>4450.67</v>
      </c>
    </row>
    <row r="74" spans="1:7" s="1" customFormat="1" ht="14.25" x14ac:dyDescent="0.2">
      <c r="A74" s="79" t="s">
        <v>10</v>
      </c>
      <c r="B74" s="28"/>
      <c r="C74" s="28"/>
      <c r="D74" s="28"/>
      <c r="E74" s="28"/>
      <c r="G74" s="18"/>
    </row>
    <row r="75" spans="1:7" s="1" customFormat="1" x14ac:dyDescent="0.2">
      <c r="A75" s="80" t="s">
        <v>108</v>
      </c>
      <c r="B75" s="29" t="s">
        <v>23</v>
      </c>
      <c r="C75" s="29" t="s">
        <v>11</v>
      </c>
      <c r="D75" s="29">
        <f>E75</f>
        <v>19802.221499999996</v>
      </c>
      <c r="E75" s="29">
        <f>SUM(E17:E73)*15%</f>
        <v>19802.221499999996</v>
      </c>
      <c r="G75" s="18"/>
    </row>
    <row r="76" spans="1:7" s="131" customFormat="1" x14ac:dyDescent="0.25">
      <c r="A76" s="139" t="s">
        <v>27</v>
      </c>
      <c r="B76" s="138"/>
      <c r="C76" s="138"/>
      <c r="D76" s="138"/>
      <c r="E76" s="140">
        <f>SUM(E17:E75)</f>
        <v>151817.03149999995</v>
      </c>
    </row>
    <row r="77" spans="1:7" s="131" customFormat="1" x14ac:dyDescent="0.25">
      <c r="A77" s="201"/>
      <c r="B77" s="201"/>
      <c r="C77" s="201"/>
      <c r="D77" s="201"/>
      <c r="E77" s="201"/>
    </row>
    <row r="78" spans="1:7" s="131" customFormat="1" x14ac:dyDescent="0.25">
      <c r="A78" s="201"/>
      <c r="B78" s="201"/>
      <c r="C78" s="201"/>
      <c r="D78" s="201"/>
      <c r="E78" s="201"/>
    </row>
    <row r="79" spans="1:7" s="131" customFormat="1" ht="39.75" customHeight="1" x14ac:dyDescent="0.25">
      <c r="A79" s="202" t="s">
        <v>274</v>
      </c>
      <c r="B79" s="202"/>
      <c r="C79" s="202"/>
      <c r="D79" s="202"/>
      <c r="E79" s="202"/>
    </row>
    <row r="80" spans="1:7" s="131" customFormat="1" ht="27.75" customHeight="1" x14ac:dyDescent="0.25">
      <c r="A80" s="202" t="s">
        <v>226</v>
      </c>
      <c r="B80" s="202"/>
      <c r="C80" s="202"/>
      <c r="D80" s="202"/>
      <c r="E80" s="202"/>
    </row>
    <row r="81" spans="1:5" s="131" customFormat="1" ht="24" customHeight="1" x14ac:dyDescent="0.25">
      <c r="A81" s="202" t="s">
        <v>227</v>
      </c>
      <c r="B81" s="202"/>
      <c r="C81" s="202"/>
      <c r="D81" s="202"/>
      <c r="E81" s="202"/>
    </row>
    <row r="82" spans="1:5" s="131" customFormat="1" ht="30.75" customHeight="1" x14ac:dyDescent="0.25">
      <c r="A82" s="202" t="s">
        <v>228</v>
      </c>
      <c r="B82" s="202"/>
      <c r="C82" s="202"/>
      <c r="D82" s="202"/>
      <c r="E82" s="202"/>
    </row>
    <row r="83" spans="1:5" s="131" customFormat="1" x14ac:dyDescent="0.25">
      <c r="A83" s="201"/>
      <c r="B83" s="201"/>
      <c r="C83" s="201"/>
      <c r="D83" s="201"/>
      <c r="E83" s="201"/>
    </row>
    <row r="84" spans="1:5" s="131" customFormat="1" ht="24.75" customHeight="1" x14ac:dyDescent="0.25">
      <c r="B84" s="202"/>
      <c r="C84" s="202"/>
      <c r="D84" s="202"/>
      <c r="E84" s="202"/>
    </row>
    <row r="85" spans="1:5" s="131" customFormat="1" ht="18.75" customHeight="1" x14ac:dyDescent="0.25">
      <c r="A85" s="201" t="s">
        <v>229</v>
      </c>
      <c r="B85" s="201"/>
      <c r="C85" s="201"/>
      <c r="D85" s="201"/>
      <c r="E85" s="201"/>
    </row>
    <row r="86" spans="1:5" s="131" customFormat="1" ht="15.75" customHeight="1" x14ac:dyDescent="0.25">
      <c r="A86" s="201" t="s">
        <v>275</v>
      </c>
      <c r="B86" s="201"/>
      <c r="C86" s="201"/>
      <c r="D86" s="201"/>
      <c r="E86" s="201"/>
    </row>
    <row r="87" spans="1:5" s="131" customFormat="1" ht="10.5" customHeight="1" x14ac:dyDescent="0.25">
      <c r="B87" s="201"/>
      <c r="C87" s="201"/>
      <c r="D87" s="201" t="s">
        <v>29</v>
      </c>
      <c r="E87" s="201"/>
    </row>
    <row r="88" spans="1:5" s="131" customFormat="1" x14ac:dyDescent="0.25">
      <c r="A88" s="201"/>
      <c r="B88" s="201"/>
      <c r="C88" s="201"/>
      <c r="D88" s="201"/>
      <c r="E88" s="201"/>
    </row>
    <row r="89" spans="1:5" s="131" customFormat="1" x14ac:dyDescent="0.25">
      <c r="A89" s="201" t="s">
        <v>272</v>
      </c>
      <c r="B89" s="201"/>
      <c r="C89" s="201"/>
      <c r="D89" s="201"/>
      <c r="E89" s="201"/>
    </row>
    <row r="90" spans="1:5" s="131" customFormat="1" ht="10.5" customHeight="1" x14ac:dyDescent="0.25">
      <c r="B90" s="201"/>
      <c r="C90" s="201"/>
      <c r="D90" s="201" t="s">
        <v>29</v>
      </c>
      <c r="E90" s="201"/>
    </row>
    <row r="91" spans="1:5" s="131" customFormat="1" ht="11.25" customHeight="1" x14ac:dyDescent="0.25">
      <c r="A91" s="201"/>
      <c r="B91" s="201"/>
      <c r="C91" s="201"/>
      <c r="D91" s="201"/>
      <c r="E91" s="201"/>
    </row>
  </sheetData>
  <mergeCells count="31">
    <mergeCell ref="A4:E4"/>
    <mergeCell ref="A91:E91"/>
    <mergeCell ref="B87:C87"/>
    <mergeCell ref="D87:E87"/>
    <mergeCell ref="A88:E88"/>
    <mergeCell ref="A89:E89"/>
    <mergeCell ref="B90:C90"/>
    <mergeCell ref="D90:E90"/>
    <mergeCell ref="A11:E11"/>
    <mergeCell ref="A12:E12"/>
    <mergeCell ref="A13:E13"/>
    <mergeCell ref="A14:E14"/>
    <mergeCell ref="A86:E86"/>
    <mergeCell ref="A77:E77"/>
    <mergeCell ref="A78:E78"/>
    <mergeCell ref="A1:E1"/>
    <mergeCell ref="A2:E2"/>
    <mergeCell ref="B3:E3"/>
    <mergeCell ref="B84:E84"/>
    <mergeCell ref="A85:E85"/>
    <mergeCell ref="A6:D6"/>
    <mergeCell ref="A7:E7"/>
    <mergeCell ref="A8:E8"/>
    <mergeCell ref="A9:E9"/>
    <mergeCell ref="A10:E10"/>
    <mergeCell ref="A79:E79"/>
    <mergeCell ref="A80:E80"/>
    <mergeCell ref="A81:E81"/>
    <mergeCell ref="A82:E82"/>
    <mergeCell ref="A83:E83"/>
    <mergeCell ref="A5:E5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6" workbookViewId="0">
      <selection activeCell="H23" sqref="H23"/>
    </sheetView>
  </sheetViews>
  <sheetFormatPr defaultRowHeight="15" x14ac:dyDescent="0.25"/>
  <cols>
    <col min="1" max="1" width="12.5703125" style="76" customWidth="1"/>
    <col min="2" max="2" width="14.5703125" style="76" customWidth="1"/>
    <col min="3" max="3" width="19.5703125" style="76" customWidth="1"/>
    <col min="4" max="4" width="14.42578125" style="76" customWidth="1"/>
    <col min="5" max="5" width="18.28515625" style="76" customWidth="1"/>
    <col min="6" max="6" width="16.28515625" style="76" customWidth="1"/>
    <col min="7" max="7" width="9.140625" style="76"/>
    <col min="8" max="8" width="14" style="76" bestFit="1" customWidth="1"/>
    <col min="9" max="16384" width="9.140625" style="76"/>
  </cols>
  <sheetData>
    <row r="1" spans="1:19" s="48" customFormat="1" ht="35.25" customHeight="1" x14ac:dyDescent="0.3">
      <c r="A1" s="180" t="s">
        <v>276</v>
      </c>
      <c r="B1" s="180"/>
      <c r="C1" s="180"/>
      <c r="D1" s="180"/>
      <c r="E1" s="180"/>
      <c r="F1" s="180"/>
    </row>
    <row r="2" spans="1:19" s="48" customFormat="1" x14ac:dyDescent="0.25">
      <c r="A2" s="49"/>
      <c r="B2" s="49"/>
      <c r="C2" s="49"/>
      <c r="D2" s="49"/>
      <c r="E2" s="49"/>
      <c r="F2" s="49"/>
    </row>
    <row r="3" spans="1:19" s="48" customFormat="1" ht="19.5" customHeight="1" x14ac:dyDescent="0.25">
      <c r="A3" s="50" t="s">
        <v>277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48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s="48" customFormat="1" ht="36.75" customHeight="1" x14ac:dyDescent="0.25">
      <c r="A5" s="181" t="s">
        <v>117</v>
      </c>
      <c r="B5" s="181"/>
      <c r="C5" s="181"/>
      <c r="D5" s="181"/>
      <c r="E5" s="181"/>
      <c r="F5" s="181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s="62" customFormat="1" ht="27.75" customHeight="1" x14ac:dyDescent="0.25">
      <c r="A6" s="103" t="s">
        <v>118</v>
      </c>
      <c r="B6" s="103">
        <v>3</v>
      </c>
      <c r="C6" s="103" t="s">
        <v>119</v>
      </c>
      <c r="D6" s="127">
        <v>924.3</v>
      </c>
      <c r="E6" s="103" t="s">
        <v>120</v>
      </c>
      <c r="F6" s="105">
        <v>646.5</v>
      </c>
      <c r="G6" s="53"/>
      <c r="H6" s="55"/>
      <c r="I6" s="56"/>
      <c r="J6" s="57"/>
      <c r="K6" s="134"/>
      <c r="L6" s="59"/>
      <c r="M6" s="59"/>
      <c r="N6" s="59"/>
      <c r="O6" s="53"/>
      <c r="P6" s="53"/>
      <c r="Q6" s="55"/>
      <c r="R6" s="55"/>
      <c r="S6" s="55"/>
    </row>
    <row r="7" spans="1:19" s="64" customFormat="1" ht="32.25" customHeight="1" x14ac:dyDescent="0.25">
      <c r="A7" s="103" t="s">
        <v>121</v>
      </c>
      <c r="B7" s="103">
        <v>2</v>
      </c>
      <c r="C7" s="103" t="s">
        <v>122</v>
      </c>
      <c r="D7" s="127">
        <v>115</v>
      </c>
      <c r="E7" s="103" t="s">
        <v>123</v>
      </c>
      <c r="F7" s="105">
        <v>417.1</v>
      </c>
      <c r="G7" s="53"/>
      <c r="H7" s="55"/>
      <c r="I7" s="56"/>
      <c r="J7" s="57"/>
      <c r="K7" s="134"/>
      <c r="L7" s="59"/>
      <c r="M7" s="59"/>
      <c r="N7" s="59"/>
      <c r="O7" s="53"/>
      <c r="P7" s="53"/>
      <c r="Q7" s="55"/>
      <c r="R7" s="55"/>
      <c r="S7" s="53"/>
    </row>
    <row r="8" spans="1:19" s="64" customFormat="1" ht="46.5" customHeight="1" x14ac:dyDescent="0.25">
      <c r="A8" s="103" t="s">
        <v>124</v>
      </c>
      <c r="B8" s="103">
        <v>16</v>
      </c>
      <c r="C8" s="103" t="s">
        <v>125</v>
      </c>
      <c r="D8" s="105">
        <v>102</v>
      </c>
      <c r="E8" s="103" t="s">
        <v>126</v>
      </c>
      <c r="F8" s="105">
        <v>164.5</v>
      </c>
      <c r="G8" s="53"/>
      <c r="H8" s="55"/>
      <c r="I8" s="56"/>
      <c r="J8" s="57"/>
      <c r="K8" s="134"/>
      <c r="L8" s="59"/>
      <c r="M8" s="59"/>
      <c r="N8" s="59"/>
      <c r="O8" s="53"/>
      <c r="P8" s="53"/>
      <c r="Q8" s="55"/>
      <c r="R8" s="55"/>
      <c r="S8" s="53"/>
    </row>
    <row r="9" spans="1:19" s="64" customFormat="1" ht="33.75" customHeight="1" x14ac:dyDescent="0.25">
      <c r="A9" s="54"/>
      <c r="B9" s="57"/>
      <c r="C9" s="54"/>
      <c r="D9" s="65"/>
      <c r="E9" s="57"/>
      <c r="F9" s="66"/>
      <c r="G9" s="53"/>
      <c r="H9" s="55"/>
      <c r="I9" s="56"/>
      <c r="J9" s="57"/>
      <c r="K9" s="134"/>
      <c r="L9" s="59"/>
      <c r="M9" s="59"/>
      <c r="N9" s="59"/>
      <c r="O9" s="53"/>
      <c r="P9" s="53"/>
      <c r="Q9" s="166"/>
      <c r="R9" s="166"/>
      <c r="S9" s="53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35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</row>
    <row r="11" spans="1:19" s="70" customFormat="1" ht="30" customHeight="1" x14ac:dyDescent="0.25">
      <c r="A11" s="185" t="s">
        <v>127</v>
      </c>
      <c r="B11" s="186"/>
      <c r="C11" s="186"/>
      <c r="D11" s="186"/>
      <c r="E11" s="187"/>
      <c r="F11" s="71" t="s">
        <v>128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100" customFormat="1" ht="30" customHeight="1" x14ac:dyDescent="0.25">
      <c r="A12" s="188" t="s">
        <v>129</v>
      </c>
      <c r="B12" s="189"/>
      <c r="C12" s="189"/>
      <c r="D12" s="189"/>
      <c r="E12" s="190"/>
      <c r="F12" s="98">
        <v>69211.892500000104</v>
      </c>
      <c r="G12" s="155"/>
    </row>
    <row r="13" spans="1:19" s="100" customFormat="1" ht="30" customHeight="1" x14ac:dyDescent="0.25">
      <c r="A13" s="188" t="s">
        <v>130</v>
      </c>
      <c r="B13" s="189"/>
      <c r="C13" s="189"/>
      <c r="D13" s="189"/>
      <c r="E13" s="190"/>
      <c r="F13" s="98">
        <v>23649.130000000005</v>
      </c>
    </row>
    <row r="14" spans="1:19" s="100" customFormat="1" ht="30" customHeight="1" x14ac:dyDescent="0.25">
      <c r="A14" s="188" t="s">
        <v>131</v>
      </c>
      <c r="B14" s="189"/>
      <c r="C14" s="189"/>
      <c r="D14" s="189"/>
      <c r="E14" s="190"/>
      <c r="F14" s="101">
        <f>SUM(F15:F17)</f>
        <v>169638.44999999998</v>
      </c>
    </row>
    <row r="15" spans="1:19" s="70" customFormat="1" ht="28.5" customHeight="1" x14ac:dyDescent="0.25">
      <c r="A15" s="177" t="s">
        <v>132</v>
      </c>
      <c r="B15" s="178"/>
      <c r="C15" s="178"/>
      <c r="D15" s="178"/>
      <c r="E15" s="179"/>
      <c r="F15" s="97">
        <v>148599.9</v>
      </c>
    </row>
    <row r="16" spans="1:19" s="70" customFormat="1" ht="24.75" customHeight="1" x14ac:dyDescent="0.25">
      <c r="A16" s="177" t="s">
        <v>133</v>
      </c>
      <c r="B16" s="178"/>
      <c r="C16" s="178"/>
      <c r="D16" s="178"/>
      <c r="E16" s="179"/>
      <c r="F16" s="97">
        <v>18488.55</v>
      </c>
    </row>
    <row r="17" spans="1:19" s="70" customFormat="1" ht="31.5" customHeight="1" x14ac:dyDescent="0.25">
      <c r="A17" s="177" t="s">
        <v>134</v>
      </c>
      <c r="B17" s="178"/>
      <c r="C17" s="178"/>
      <c r="D17" s="178"/>
      <c r="E17" s="179"/>
      <c r="F17" s="97">
        <v>2550</v>
      </c>
    </row>
    <row r="18" spans="1:19" s="100" customFormat="1" ht="30" customHeight="1" x14ac:dyDescent="0.25">
      <c r="A18" s="188" t="s">
        <v>135</v>
      </c>
      <c r="B18" s="189"/>
      <c r="C18" s="189"/>
      <c r="D18" s="189"/>
      <c r="E18" s="190"/>
      <c r="F18" s="101">
        <f>SUM(F19:F21)</f>
        <v>150056.6</v>
      </c>
    </row>
    <row r="19" spans="1:19" s="70" customFormat="1" ht="30" customHeight="1" x14ac:dyDescent="0.25">
      <c r="A19" s="177" t="s">
        <v>132</v>
      </c>
      <c r="B19" s="178"/>
      <c r="C19" s="178"/>
      <c r="D19" s="178"/>
      <c r="E19" s="179"/>
      <c r="F19" s="97">
        <v>129796.04</v>
      </c>
    </row>
    <row r="20" spans="1:19" s="70" customFormat="1" ht="29.25" customHeight="1" x14ac:dyDescent="0.25">
      <c r="A20" s="177" t="s">
        <v>133</v>
      </c>
      <c r="B20" s="178"/>
      <c r="C20" s="178"/>
      <c r="D20" s="178"/>
      <c r="E20" s="179"/>
      <c r="F20" s="97">
        <v>17710.560000000001</v>
      </c>
    </row>
    <row r="21" spans="1:19" s="73" customFormat="1" ht="30" customHeight="1" x14ac:dyDescent="0.2">
      <c r="A21" s="177" t="s">
        <v>134</v>
      </c>
      <c r="B21" s="178"/>
      <c r="C21" s="178"/>
      <c r="D21" s="178"/>
      <c r="E21" s="179"/>
      <c r="F21" s="97">
        <v>2550</v>
      </c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102" customFormat="1" ht="30" customHeight="1" x14ac:dyDescent="0.25">
      <c r="A22" s="188" t="s">
        <v>136</v>
      </c>
      <c r="B22" s="189"/>
      <c r="C22" s="189"/>
      <c r="D22" s="189"/>
      <c r="E22" s="190"/>
      <c r="F22" s="101">
        <f>F12+F18</f>
        <v>219268.49250000011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88" t="s">
        <v>137</v>
      </c>
      <c r="B23" s="189"/>
      <c r="C23" s="189"/>
      <c r="D23" s="189"/>
      <c r="E23" s="190"/>
      <c r="F23" s="101">
        <f>акт21!E82</f>
        <v>168559.0765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88" t="s">
        <v>239</v>
      </c>
      <c r="B24" s="189"/>
      <c r="C24" s="189"/>
      <c r="D24" s="189"/>
      <c r="E24" s="190"/>
      <c r="F24" s="101">
        <f>F22-F23-0.01</f>
        <v>50709.406000000112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88" t="s">
        <v>139</v>
      </c>
      <c r="B25" s="189"/>
      <c r="C25" s="189"/>
      <c r="D25" s="189"/>
      <c r="E25" s="190"/>
      <c r="F25" s="98">
        <f>F13+F14-F18</f>
        <v>43230.979999999981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38.25" customHeight="1" x14ac:dyDescent="0.2">
      <c r="A27" s="191" t="s">
        <v>140</v>
      </c>
      <c r="B27" s="191"/>
      <c r="C27" s="191"/>
      <c r="D27" s="191"/>
    </row>
    <row r="28" spans="1:19" s="48" customFormat="1" ht="21.75" hidden="1" customHeight="1" x14ac:dyDescent="0.25">
      <c r="A28" s="192" t="s">
        <v>309</v>
      </c>
      <c r="B28" s="192"/>
      <c r="C28" s="192"/>
      <c r="D28" s="192"/>
    </row>
    <row r="29" spans="1:19" s="48" customFormat="1" ht="22.5" customHeight="1" x14ac:dyDescent="0.25">
      <c r="A29" s="191" t="s">
        <v>48</v>
      </c>
      <c r="B29" s="191"/>
      <c r="C29" s="191"/>
      <c r="D29" s="191"/>
    </row>
    <row r="30" spans="1:19" s="48" customFormat="1" ht="22.5" customHeight="1" x14ac:dyDescent="0.25">
      <c r="A30" s="191" t="s">
        <v>49</v>
      </c>
      <c r="B30" s="191"/>
      <c r="C30" s="191"/>
      <c r="D30" s="49"/>
    </row>
  </sheetData>
  <mergeCells count="21">
    <mergeCell ref="A17:E17"/>
    <mergeCell ref="A1:F1"/>
    <mergeCell ref="A5:F5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8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4"/>
  <sheetViews>
    <sheetView topLeftCell="A60" workbookViewId="0">
      <selection activeCell="A85" sqref="A85:E85"/>
    </sheetView>
  </sheetViews>
  <sheetFormatPr defaultColWidth="8.140625" defaultRowHeight="15" x14ac:dyDescent="0.25"/>
  <cols>
    <col min="1" max="1" width="62.5703125" style="136" customWidth="1"/>
    <col min="2" max="5" width="16.7109375" style="136" customWidth="1"/>
    <col min="6" max="6" width="9.42578125" style="136" bestFit="1" customWidth="1"/>
    <col min="7" max="255" width="8.140625" style="136"/>
    <col min="256" max="256" width="8.7109375" style="136" customWidth="1"/>
    <col min="257" max="257" width="31.5703125" style="136" customWidth="1"/>
    <col min="258" max="258" width="13.85546875" style="136" customWidth="1"/>
    <col min="259" max="259" width="19.140625" style="136" customWidth="1"/>
    <col min="260" max="260" width="17.5703125" style="136" customWidth="1"/>
    <col min="261" max="261" width="14.7109375" style="136" customWidth="1"/>
    <col min="262" max="511" width="8.140625" style="136"/>
    <col min="512" max="512" width="8.7109375" style="136" customWidth="1"/>
    <col min="513" max="513" width="31.5703125" style="136" customWidth="1"/>
    <col min="514" max="514" width="13.85546875" style="136" customWidth="1"/>
    <col min="515" max="515" width="19.140625" style="136" customWidth="1"/>
    <col min="516" max="516" width="17.5703125" style="136" customWidth="1"/>
    <col min="517" max="517" width="14.7109375" style="136" customWidth="1"/>
    <col min="518" max="767" width="8.140625" style="136"/>
    <col min="768" max="768" width="8.7109375" style="136" customWidth="1"/>
    <col min="769" max="769" width="31.5703125" style="136" customWidth="1"/>
    <col min="770" max="770" width="13.85546875" style="136" customWidth="1"/>
    <col min="771" max="771" width="19.140625" style="136" customWidth="1"/>
    <col min="772" max="772" width="17.5703125" style="136" customWidth="1"/>
    <col min="773" max="773" width="14.7109375" style="136" customWidth="1"/>
    <col min="774" max="1023" width="8.140625" style="136"/>
    <col min="1024" max="1024" width="8.7109375" style="136" customWidth="1"/>
    <col min="1025" max="1025" width="31.5703125" style="136" customWidth="1"/>
    <col min="1026" max="1026" width="13.85546875" style="136" customWidth="1"/>
    <col min="1027" max="1027" width="19.140625" style="136" customWidth="1"/>
    <col min="1028" max="1028" width="17.5703125" style="136" customWidth="1"/>
    <col min="1029" max="1029" width="14.7109375" style="136" customWidth="1"/>
    <col min="1030" max="1279" width="8.140625" style="136"/>
    <col min="1280" max="1280" width="8.7109375" style="136" customWidth="1"/>
    <col min="1281" max="1281" width="31.5703125" style="136" customWidth="1"/>
    <col min="1282" max="1282" width="13.85546875" style="136" customWidth="1"/>
    <col min="1283" max="1283" width="19.140625" style="136" customWidth="1"/>
    <col min="1284" max="1284" width="17.5703125" style="136" customWidth="1"/>
    <col min="1285" max="1285" width="14.7109375" style="136" customWidth="1"/>
    <col min="1286" max="1535" width="8.140625" style="136"/>
    <col min="1536" max="1536" width="8.7109375" style="136" customWidth="1"/>
    <col min="1537" max="1537" width="31.5703125" style="136" customWidth="1"/>
    <col min="1538" max="1538" width="13.85546875" style="136" customWidth="1"/>
    <col min="1539" max="1539" width="19.140625" style="136" customWidth="1"/>
    <col min="1540" max="1540" width="17.5703125" style="136" customWidth="1"/>
    <col min="1541" max="1541" width="14.7109375" style="136" customWidth="1"/>
    <col min="1542" max="1791" width="8.140625" style="136"/>
    <col min="1792" max="1792" width="8.7109375" style="136" customWidth="1"/>
    <col min="1793" max="1793" width="31.5703125" style="136" customWidth="1"/>
    <col min="1794" max="1794" width="13.85546875" style="136" customWidth="1"/>
    <col min="1795" max="1795" width="19.140625" style="136" customWidth="1"/>
    <col min="1796" max="1796" width="17.5703125" style="136" customWidth="1"/>
    <col min="1797" max="1797" width="14.7109375" style="136" customWidth="1"/>
    <col min="1798" max="2047" width="8.140625" style="136"/>
    <col min="2048" max="2048" width="8.7109375" style="136" customWidth="1"/>
    <col min="2049" max="2049" width="31.5703125" style="136" customWidth="1"/>
    <col min="2050" max="2050" width="13.85546875" style="136" customWidth="1"/>
    <col min="2051" max="2051" width="19.140625" style="136" customWidth="1"/>
    <col min="2052" max="2052" width="17.5703125" style="136" customWidth="1"/>
    <col min="2053" max="2053" width="14.7109375" style="136" customWidth="1"/>
    <col min="2054" max="2303" width="8.140625" style="136"/>
    <col min="2304" max="2304" width="8.7109375" style="136" customWidth="1"/>
    <col min="2305" max="2305" width="31.5703125" style="136" customWidth="1"/>
    <col min="2306" max="2306" width="13.85546875" style="136" customWidth="1"/>
    <col min="2307" max="2307" width="19.140625" style="136" customWidth="1"/>
    <col min="2308" max="2308" width="17.5703125" style="136" customWidth="1"/>
    <col min="2309" max="2309" width="14.7109375" style="136" customWidth="1"/>
    <col min="2310" max="2559" width="8.140625" style="136"/>
    <col min="2560" max="2560" width="8.7109375" style="136" customWidth="1"/>
    <col min="2561" max="2561" width="31.5703125" style="136" customWidth="1"/>
    <col min="2562" max="2562" width="13.85546875" style="136" customWidth="1"/>
    <col min="2563" max="2563" width="19.140625" style="136" customWidth="1"/>
    <col min="2564" max="2564" width="17.5703125" style="136" customWidth="1"/>
    <col min="2565" max="2565" width="14.7109375" style="136" customWidth="1"/>
    <col min="2566" max="2815" width="8.140625" style="136"/>
    <col min="2816" max="2816" width="8.7109375" style="136" customWidth="1"/>
    <col min="2817" max="2817" width="31.5703125" style="136" customWidth="1"/>
    <col min="2818" max="2818" width="13.85546875" style="136" customWidth="1"/>
    <col min="2819" max="2819" width="19.140625" style="136" customWidth="1"/>
    <col min="2820" max="2820" width="17.5703125" style="136" customWidth="1"/>
    <col min="2821" max="2821" width="14.7109375" style="136" customWidth="1"/>
    <col min="2822" max="3071" width="8.140625" style="136"/>
    <col min="3072" max="3072" width="8.7109375" style="136" customWidth="1"/>
    <col min="3073" max="3073" width="31.5703125" style="136" customWidth="1"/>
    <col min="3074" max="3074" width="13.85546875" style="136" customWidth="1"/>
    <col min="3075" max="3075" width="19.140625" style="136" customWidth="1"/>
    <col min="3076" max="3076" width="17.5703125" style="136" customWidth="1"/>
    <col min="3077" max="3077" width="14.7109375" style="136" customWidth="1"/>
    <col min="3078" max="3327" width="8.140625" style="136"/>
    <col min="3328" max="3328" width="8.7109375" style="136" customWidth="1"/>
    <col min="3329" max="3329" width="31.5703125" style="136" customWidth="1"/>
    <col min="3330" max="3330" width="13.85546875" style="136" customWidth="1"/>
    <col min="3331" max="3331" width="19.140625" style="136" customWidth="1"/>
    <col min="3332" max="3332" width="17.5703125" style="136" customWidth="1"/>
    <col min="3333" max="3333" width="14.7109375" style="136" customWidth="1"/>
    <col min="3334" max="3583" width="8.140625" style="136"/>
    <col min="3584" max="3584" width="8.7109375" style="136" customWidth="1"/>
    <col min="3585" max="3585" width="31.5703125" style="136" customWidth="1"/>
    <col min="3586" max="3586" width="13.85546875" style="136" customWidth="1"/>
    <col min="3587" max="3587" width="19.140625" style="136" customWidth="1"/>
    <col min="3588" max="3588" width="17.5703125" style="136" customWidth="1"/>
    <col min="3589" max="3589" width="14.7109375" style="136" customWidth="1"/>
    <col min="3590" max="3839" width="8.140625" style="136"/>
    <col min="3840" max="3840" width="8.7109375" style="136" customWidth="1"/>
    <col min="3841" max="3841" width="31.5703125" style="136" customWidth="1"/>
    <col min="3842" max="3842" width="13.85546875" style="136" customWidth="1"/>
    <col min="3843" max="3843" width="19.140625" style="136" customWidth="1"/>
    <col min="3844" max="3844" width="17.5703125" style="136" customWidth="1"/>
    <col min="3845" max="3845" width="14.7109375" style="136" customWidth="1"/>
    <col min="3846" max="4095" width="8.140625" style="136"/>
    <col min="4096" max="4096" width="8.7109375" style="136" customWidth="1"/>
    <col min="4097" max="4097" width="31.5703125" style="136" customWidth="1"/>
    <col min="4098" max="4098" width="13.85546875" style="136" customWidth="1"/>
    <col min="4099" max="4099" width="19.140625" style="136" customWidth="1"/>
    <col min="4100" max="4100" width="17.5703125" style="136" customWidth="1"/>
    <col min="4101" max="4101" width="14.7109375" style="136" customWidth="1"/>
    <col min="4102" max="4351" width="8.140625" style="136"/>
    <col min="4352" max="4352" width="8.7109375" style="136" customWidth="1"/>
    <col min="4353" max="4353" width="31.5703125" style="136" customWidth="1"/>
    <col min="4354" max="4354" width="13.85546875" style="136" customWidth="1"/>
    <col min="4355" max="4355" width="19.140625" style="136" customWidth="1"/>
    <col min="4356" max="4356" width="17.5703125" style="136" customWidth="1"/>
    <col min="4357" max="4357" width="14.7109375" style="136" customWidth="1"/>
    <col min="4358" max="4607" width="8.140625" style="136"/>
    <col min="4608" max="4608" width="8.7109375" style="136" customWidth="1"/>
    <col min="4609" max="4609" width="31.5703125" style="136" customWidth="1"/>
    <col min="4610" max="4610" width="13.85546875" style="136" customWidth="1"/>
    <col min="4611" max="4611" width="19.140625" style="136" customWidth="1"/>
    <col min="4612" max="4612" width="17.5703125" style="136" customWidth="1"/>
    <col min="4613" max="4613" width="14.7109375" style="136" customWidth="1"/>
    <col min="4614" max="4863" width="8.140625" style="136"/>
    <col min="4864" max="4864" width="8.7109375" style="136" customWidth="1"/>
    <col min="4865" max="4865" width="31.5703125" style="136" customWidth="1"/>
    <col min="4866" max="4866" width="13.85546875" style="136" customWidth="1"/>
    <col min="4867" max="4867" width="19.140625" style="136" customWidth="1"/>
    <col min="4868" max="4868" width="17.5703125" style="136" customWidth="1"/>
    <col min="4869" max="4869" width="14.7109375" style="136" customWidth="1"/>
    <col min="4870" max="5119" width="8.140625" style="136"/>
    <col min="5120" max="5120" width="8.7109375" style="136" customWidth="1"/>
    <col min="5121" max="5121" width="31.5703125" style="136" customWidth="1"/>
    <col min="5122" max="5122" width="13.85546875" style="136" customWidth="1"/>
    <col min="5123" max="5123" width="19.140625" style="136" customWidth="1"/>
    <col min="5124" max="5124" width="17.5703125" style="136" customWidth="1"/>
    <col min="5125" max="5125" width="14.7109375" style="136" customWidth="1"/>
    <col min="5126" max="5375" width="8.140625" style="136"/>
    <col min="5376" max="5376" width="8.7109375" style="136" customWidth="1"/>
    <col min="5377" max="5377" width="31.5703125" style="136" customWidth="1"/>
    <col min="5378" max="5378" width="13.85546875" style="136" customWidth="1"/>
    <col min="5379" max="5379" width="19.140625" style="136" customWidth="1"/>
    <col min="5380" max="5380" width="17.5703125" style="136" customWidth="1"/>
    <col min="5381" max="5381" width="14.7109375" style="136" customWidth="1"/>
    <col min="5382" max="5631" width="8.140625" style="136"/>
    <col min="5632" max="5632" width="8.7109375" style="136" customWidth="1"/>
    <col min="5633" max="5633" width="31.5703125" style="136" customWidth="1"/>
    <col min="5634" max="5634" width="13.85546875" style="136" customWidth="1"/>
    <col min="5635" max="5635" width="19.140625" style="136" customWidth="1"/>
    <col min="5636" max="5636" width="17.5703125" style="136" customWidth="1"/>
    <col min="5637" max="5637" width="14.7109375" style="136" customWidth="1"/>
    <col min="5638" max="5887" width="8.140625" style="136"/>
    <col min="5888" max="5888" width="8.7109375" style="136" customWidth="1"/>
    <col min="5889" max="5889" width="31.5703125" style="136" customWidth="1"/>
    <col min="5890" max="5890" width="13.85546875" style="136" customWidth="1"/>
    <col min="5891" max="5891" width="19.140625" style="136" customWidth="1"/>
    <col min="5892" max="5892" width="17.5703125" style="136" customWidth="1"/>
    <col min="5893" max="5893" width="14.7109375" style="136" customWidth="1"/>
    <col min="5894" max="6143" width="8.140625" style="136"/>
    <col min="6144" max="6144" width="8.7109375" style="136" customWidth="1"/>
    <col min="6145" max="6145" width="31.5703125" style="136" customWidth="1"/>
    <col min="6146" max="6146" width="13.85546875" style="136" customWidth="1"/>
    <col min="6147" max="6147" width="19.140625" style="136" customWidth="1"/>
    <col min="6148" max="6148" width="17.5703125" style="136" customWidth="1"/>
    <col min="6149" max="6149" width="14.7109375" style="136" customWidth="1"/>
    <col min="6150" max="6399" width="8.140625" style="136"/>
    <col min="6400" max="6400" width="8.7109375" style="136" customWidth="1"/>
    <col min="6401" max="6401" width="31.5703125" style="136" customWidth="1"/>
    <col min="6402" max="6402" width="13.85546875" style="136" customWidth="1"/>
    <col min="6403" max="6403" width="19.140625" style="136" customWidth="1"/>
    <col min="6404" max="6404" width="17.5703125" style="136" customWidth="1"/>
    <col min="6405" max="6405" width="14.7109375" style="136" customWidth="1"/>
    <col min="6406" max="6655" width="8.140625" style="136"/>
    <col min="6656" max="6656" width="8.7109375" style="136" customWidth="1"/>
    <col min="6657" max="6657" width="31.5703125" style="136" customWidth="1"/>
    <col min="6658" max="6658" width="13.85546875" style="136" customWidth="1"/>
    <col min="6659" max="6659" width="19.140625" style="136" customWidth="1"/>
    <col min="6660" max="6660" width="17.5703125" style="136" customWidth="1"/>
    <col min="6661" max="6661" width="14.7109375" style="136" customWidth="1"/>
    <col min="6662" max="6911" width="8.140625" style="136"/>
    <col min="6912" max="6912" width="8.7109375" style="136" customWidth="1"/>
    <col min="6913" max="6913" width="31.5703125" style="136" customWidth="1"/>
    <col min="6914" max="6914" width="13.85546875" style="136" customWidth="1"/>
    <col min="6915" max="6915" width="19.140625" style="136" customWidth="1"/>
    <col min="6916" max="6916" width="17.5703125" style="136" customWidth="1"/>
    <col min="6917" max="6917" width="14.7109375" style="136" customWidth="1"/>
    <col min="6918" max="7167" width="8.140625" style="136"/>
    <col min="7168" max="7168" width="8.7109375" style="136" customWidth="1"/>
    <col min="7169" max="7169" width="31.5703125" style="136" customWidth="1"/>
    <col min="7170" max="7170" width="13.85546875" style="136" customWidth="1"/>
    <col min="7171" max="7171" width="19.140625" style="136" customWidth="1"/>
    <col min="7172" max="7172" width="17.5703125" style="136" customWidth="1"/>
    <col min="7173" max="7173" width="14.7109375" style="136" customWidth="1"/>
    <col min="7174" max="7423" width="8.140625" style="136"/>
    <col min="7424" max="7424" width="8.7109375" style="136" customWidth="1"/>
    <col min="7425" max="7425" width="31.5703125" style="136" customWidth="1"/>
    <col min="7426" max="7426" width="13.85546875" style="136" customWidth="1"/>
    <col min="7427" max="7427" width="19.140625" style="136" customWidth="1"/>
    <col min="7428" max="7428" width="17.5703125" style="136" customWidth="1"/>
    <col min="7429" max="7429" width="14.7109375" style="136" customWidth="1"/>
    <col min="7430" max="7679" width="8.140625" style="136"/>
    <col min="7680" max="7680" width="8.7109375" style="136" customWidth="1"/>
    <col min="7681" max="7681" width="31.5703125" style="136" customWidth="1"/>
    <col min="7682" max="7682" width="13.85546875" style="136" customWidth="1"/>
    <col min="7683" max="7683" width="19.140625" style="136" customWidth="1"/>
    <col min="7684" max="7684" width="17.5703125" style="136" customWidth="1"/>
    <col min="7685" max="7685" width="14.7109375" style="136" customWidth="1"/>
    <col min="7686" max="7935" width="8.140625" style="136"/>
    <col min="7936" max="7936" width="8.7109375" style="136" customWidth="1"/>
    <col min="7937" max="7937" width="31.5703125" style="136" customWidth="1"/>
    <col min="7938" max="7938" width="13.85546875" style="136" customWidth="1"/>
    <col min="7939" max="7939" width="19.140625" style="136" customWidth="1"/>
    <col min="7940" max="7940" width="17.5703125" style="136" customWidth="1"/>
    <col min="7941" max="7941" width="14.7109375" style="136" customWidth="1"/>
    <col min="7942" max="8191" width="8.140625" style="136"/>
    <col min="8192" max="8192" width="8.7109375" style="136" customWidth="1"/>
    <col min="8193" max="8193" width="31.5703125" style="136" customWidth="1"/>
    <col min="8194" max="8194" width="13.85546875" style="136" customWidth="1"/>
    <col min="8195" max="8195" width="19.140625" style="136" customWidth="1"/>
    <col min="8196" max="8196" width="17.5703125" style="136" customWidth="1"/>
    <col min="8197" max="8197" width="14.7109375" style="136" customWidth="1"/>
    <col min="8198" max="8447" width="8.140625" style="136"/>
    <col min="8448" max="8448" width="8.7109375" style="136" customWidth="1"/>
    <col min="8449" max="8449" width="31.5703125" style="136" customWidth="1"/>
    <col min="8450" max="8450" width="13.85546875" style="136" customWidth="1"/>
    <col min="8451" max="8451" width="19.140625" style="136" customWidth="1"/>
    <col min="8452" max="8452" width="17.5703125" style="136" customWidth="1"/>
    <col min="8453" max="8453" width="14.7109375" style="136" customWidth="1"/>
    <col min="8454" max="8703" width="8.140625" style="136"/>
    <col min="8704" max="8704" width="8.7109375" style="136" customWidth="1"/>
    <col min="8705" max="8705" width="31.5703125" style="136" customWidth="1"/>
    <col min="8706" max="8706" width="13.85546875" style="136" customWidth="1"/>
    <col min="8707" max="8707" width="19.140625" style="136" customWidth="1"/>
    <col min="8708" max="8708" width="17.5703125" style="136" customWidth="1"/>
    <col min="8709" max="8709" width="14.7109375" style="136" customWidth="1"/>
    <col min="8710" max="8959" width="8.140625" style="136"/>
    <col min="8960" max="8960" width="8.7109375" style="136" customWidth="1"/>
    <col min="8961" max="8961" width="31.5703125" style="136" customWidth="1"/>
    <col min="8962" max="8962" width="13.85546875" style="136" customWidth="1"/>
    <col min="8963" max="8963" width="19.140625" style="136" customWidth="1"/>
    <col min="8964" max="8964" width="17.5703125" style="136" customWidth="1"/>
    <col min="8965" max="8965" width="14.7109375" style="136" customWidth="1"/>
    <col min="8966" max="9215" width="8.140625" style="136"/>
    <col min="9216" max="9216" width="8.7109375" style="136" customWidth="1"/>
    <col min="9217" max="9217" width="31.5703125" style="136" customWidth="1"/>
    <col min="9218" max="9218" width="13.85546875" style="136" customWidth="1"/>
    <col min="9219" max="9219" width="19.140625" style="136" customWidth="1"/>
    <col min="9220" max="9220" width="17.5703125" style="136" customWidth="1"/>
    <col min="9221" max="9221" width="14.7109375" style="136" customWidth="1"/>
    <col min="9222" max="9471" width="8.140625" style="136"/>
    <col min="9472" max="9472" width="8.7109375" style="136" customWidth="1"/>
    <col min="9473" max="9473" width="31.5703125" style="136" customWidth="1"/>
    <col min="9474" max="9474" width="13.85546875" style="136" customWidth="1"/>
    <col min="9475" max="9475" width="19.140625" style="136" customWidth="1"/>
    <col min="9476" max="9476" width="17.5703125" style="136" customWidth="1"/>
    <col min="9477" max="9477" width="14.7109375" style="136" customWidth="1"/>
    <col min="9478" max="9727" width="8.140625" style="136"/>
    <col min="9728" max="9728" width="8.7109375" style="136" customWidth="1"/>
    <col min="9729" max="9729" width="31.5703125" style="136" customWidth="1"/>
    <col min="9730" max="9730" width="13.85546875" style="136" customWidth="1"/>
    <col min="9731" max="9731" width="19.140625" style="136" customWidth="1"/>
    <col min="9732" max="9732" width="17.5703125" style="136" customWidth="1"/>
    <col min="9733" max="9733" width="14.7109375" style="136" customWidth="1"/>
    <col min="9734" max="9983" width="8.140625" style="136"/>
    <col min="9984" max="9984" width="8.7109375" style="136" customWidth="1"/>
    <col min="9985" max="9985" width="31.5703125" style="136" customWidth="1"/>
    <col min="9986" max="9986" width="13.85546875" style="136" customWidth="1"/>
    <col min="9987" max="9987" width="19.140625" style="136" customWidth="1"/>
    <col min="9988" max="9988" width="17.5703125" style="136" customWidth="1"/>
    <col min="9989" max="9989" width="14.7109375" style="136" customWidth="1"/>
    <col min="9990" max="10239" width="8.140625" style="136"/>
    <col min="10240" max="10240" width="8.7109375" style="136" customWidth="1"/>
    <col min="10241" max="10241" width="31.5703125" style="136" customWidth="1"/>
    <col min="10242" max="10242" width="13.85546875" style="136" customWidth="1"/>
    <col min="10243" max="10243" width="19.140625" style="136" customWidth="1"/>
    <col min="10244" max="10244" width="17.5703125" style="136" customWidth="1"/>
    <col min="10245" max="10245" width="14.7109375" style="136" customWidth="1"/>
    <col min="10246" max="10495" width="8.140625" style="136"/>
    <col min="10496" max="10496" width="8.7109375" style="136" customWidth="1"/>
    <col min="10497" max="10497" width="31.5703125" style="136" customWidth="1"/>
    <col min="10498" max="10498" width="13.85546875" style="136" customWidth="1"/>
    <col min="10499" max="10499" width="19.140625" style="136" customWidth="1"/>
    <col min="10500" max="10500" width="17.5703125" style="136" customWidth="1"/>
    <col min="10501" max="10501" width="14.7109375" style="136" customWidth="1"/>
    <col min="10502" max="10751" width="8.140625" style="136"/>
    <col min="10752" max="10752" width="8.7109375" style="136" customWidth="1"/>
    <col min="10753" max="10753" width="31.5703125" style="136" customWidth="1"/>
    <col min="10754" max="10754" width="13.85546875" style="136" customWidth="1"/>
    <col min="10755" max="10755" width="19.140625" style="136" customWidth="1"/>
    <col min="10756" max="10756" width="17.5703125" style="136" customWidth="1"/>
    <col min="10757" max="10757" width="14.7109375" style="136" customWidth="1"/>
    <col min="10758" max="11007" width="8.140625" style="136"/>
    <col min="11008" max="11008" width="8.7109375" style="136" customWidth="1"/>
    <col min="11009" max="11009" width="31.5703125" style="136" customWidth="1"/>
    <col min="11010" max="11010" width="13.85546875" style="136" customWidth="1"/>
    <col min="11011" max="11011" width="19.140625" style="136" customWidth="1"/>
    <col min="11012" max="11012" width="17.5703125" style="136" customWidth="1"/>
    <col min="11013" max="11013" width="14.7109375" style="136" customWidth="1"/>
    <col min="11014" max="11263" width="8.140625" style="136"/>
    <col min="11264" max="11264" width="8.7109375" style="136" customWidth="1"/>
    <col min="11265" max="11265" width="31.5703125" style="136" customWidth="1"/>
    <col min="11266" max="11266" width="13.85546875" style="136" customWidth="1"/>
    <col min="11267" max="11267" width="19.140625" style="136" customWidth="1"/>
    <col min="11268" max="11268" width="17.5703125" style="136" customWidth="1"/>
    <col min="11269" max="11269" width="14.7109375" style="136" customWidth="1"/>
    <col min="11270" max="11519" width="8.140625" style="136"/>
    <col min="11520" max="11520" width="8.7109375" style="136" customWidth="1"/>
    <col min="11521" max="11521" width="31.5703125" style="136" customWidth="1"/>
    <col min="11522" max="11522" width="13.85546875" style="136" customWidth="1"/>
    <col min="11523" max="11523" width="19.140625" style="136" customWidth="1"/>
    <col min="11524" max="11524" width="17.5703125" style="136" customWidth="1"/>
    <col min="11525" max="11525" width="14.7109375" style="136" customWidth="1"/>
    <col min="11526" max="11775" width="8.140625" style="136"/>
    <col min="11776" max="11776" width="8.7109375" style="136" customWidth="1"/>
    <col min="11777" max="11777" width="31.5703125" style="136" customWidth="1"/>
    <col min="11778" max="11778" width="13.85546875" style="136" customWidth="1"/>
    <col min="11779" max="11779" width="19.140625" style="136" customWidth="1"/>
    <col min="11780" max="11780" width="17.5703125" style="136" customWidth="1"/>
    <col min="11781" max="11781" width="14.7109375" style="136" customWidth="1"/>
    <col min="11782" max="12031" width="8.140625" style="136"/>
    <col min="12032" max="12032" width="8.7109375" style="136" customWidth="1"/>
    <col min="12033" max="12033" width="31.5703125" style="136" customWidth="1"/>
    <col min="12034" max="12034" width="13.85546875" style="136" customWidth="1"/>
    <col min="12035" max="12035" width="19.140625" style="136" customWidth="1"/>
    <col min="12036" max="12036" width="17.5703125" style="136" customWidth="1"/>
    <col min="12037" max="12037" width="14.7109375" style="136" customWidth="1"/>
    <col min="12038" max="12287" width="8.140625" style="136"/>
    <col min="12288" max="12288" width="8.7109375" style="136" customWidth="1"/>
    <col min="12289" max="12289" width="31.5703125" style="136" customWidth="1"/>
    <col min="12290" max="12290" width="13.85546875" style="136" customWidth="1"/>
    <col min="12291" max="12291" width="19.140625" style="136" customWidth="1"/>
    <col min="12292" max="12292" width="17.5703125" style="136" customWidth="1"/>
    <col min="12293" max="12293" width="14.7109375" style="136" customWidth="1"/>
    <col min="12294" max="12543" width="8.140625" style="136"/>
    <col min="12544" max="12544" width="8.7109375" style="136" customWidth="1"/>
    <col min="12545" max="12545" width="31.5703125" style="136" customWidth="1"/>
    <col min="12546" max="12546" width="13.85546875" style="136" customWidth="1"/>
    <col min="12547" max="12547" width="19.140625" style="136" customWidth="1"/>
    <col min="12548" max="12548" width="17.5703125" style="136" customWidth="1"/>
    <col min="12549" max="12549" width="14.7109375" style="136" customWidth="1"/>
    <col min="12550" max="12799" width="8.140625" style="136"/>
    <col min="12800" max="12800" width="8.7109375" style="136" customWidth="1"/>
    <col min="12801" max="12801" width="31.5703125" style="136" customWidth="1"/>
    <col min="12802" max="12802" width="13.85546875" style="136" customWidth="1"/>
    <col min="12803" max="12803" width="19.140625" style="136" customWidth="1"/>
    <col min="12804" max="12804" width="17.5703125" style="136" customWidth="1"/>
    <col min="12805" max="12805" width="14.7109375" style="136" customWidth="1"/>
    <col min="12806" max="13055" width="8.140625" style="136"/>
    <col min="13056" max="13056" width="8.7109375" style="136" customWidth="1"/>
    <col min="13057" max="13057" width="31.5703125" style="136" customWidth="1"/>
    <col min="13058" max="13058" width="13.85546875" style="136" customWidth="1"/>
    <col min="13059" max="13059" width="19.140625" style="136" customWidth="1"/>
    <col min="13060" max="13060" width="17.5703125" style="136" customWidth="1"/>
    <col min="13061" max="13061" width="14.7109375" style="136" customWidth="1"/>
    <col min="13062" max="13311" width="8.140625" style="136"/>
    <col min="13312" max="13312" width="8.7109375" style="136" customWidth="1"/>
    <col min="13313" max="13313" width="31.5703125" style="136" customWidth="1"/>
    <col min="13314" max="13314" width="13.85546875" style="136" customWidth="1"/>
    <col min="13315" max="13315" width="19.140625" style="136" customWidth="1"/>
    <col min="13316" max="13316" width="17.5703125" style="136" customWidth="1"/>
    <col min="13317" max="13317" width="14.7109375" style="136" customWidth="1"/>
    <col min="13318" max="13567" width="8.140625" style="136"/>
    <col min="13568" max="13568" width="8.7109375" style="136" customWidth="1"/>
    <col min="13569" max="13569" width="31.5703125" style="136" customWidth="1"/>
    <col min="13570" max="13570" width="13.85546875" style="136" customWidth="1"/>
    <col min="13571" max="13571" width="19.140625" style="136" customWidth="1"/>
    <col min="13572" max="13572" width="17.5703125" style="136" customWidth="1"/>
    <col min="13573" max="13573" width="14.7109375" style="136" customWidth="1"/>
    <col min="13574" max="13823" width="8.140625" style="136"/>
    <col min="13824" max="13824" width="8.7109375" style="136" customWidth="1"/>
    <col min="13825" max="13825" width="31.5703125" style="136" customWidth="1"/>
    <col min="13826" max="13826" width="13.85546875" style="136" customWidth="1"/>
    <col min="13827" max="13827" width="19.140625" style="136" customWidth="1"/>
    <col min="13828" max="13828" width="17.5703125" style="136" customWidth="1"/>
    <col min="13829" max="13829" width="14.7109375" style="136" customWidth="1"/>
    <col min="13830" max="14079" width="8.140625" style="136"/>
    <col min="14080" max="14080" width="8.7109375" style="136" customWidth="1"/>
    <col min="14081" max="14081" width="31.5703125" style="136" customWidth="1"/>
    <col min="14082" max="14082" width="13.85546875" style="136" customWidth="1"/>
    <col min="14083" max="14083" width="19.140625" style="136" customWidth="1"/>
    <col min="14084" max="14084" width="17.5703125" style="136" customWidth="1"/>
    <col min="14085" max="14085" width="14.7109375" style="136" customWidth="1"/>
    <col min="14086" max="14335" width="8.140625" style="136"/>
    <col min="14336" max="14336" width="8.7109375" style="136" customWidth="1"/>
    <col min="14337" max="14337" width="31.5703125" style="136" customWidth="1"/>
    <col min="14338" max="14338" width="13.85546875" style="136" customWidth="1"/>
    <col min="14339" max="14339" width="19.140625" style="136" customWidth="1"/>
    <col min="14340" max="14340" width="17.5703125" style="136" customWidth="1"/>
    <col min="14341" max="14341" width="14.7109375" style="136" customWidth="1"/>
    <col min="14342" max="14591" width="8.140625" style="136"/>
    <col min="14592" max="14592" width="8.7109375" style="136" customWidth="1"/>
    <col min="14593" max="14593" width="31.5703125" style="136" customWidth="1"/>
    <col min="14594" max="14594" width="13.85546875" style="136" customWidth="1"/>
    <col min="14595" max="14595" width="19.140625" style="136" customWidth="1"/>
    <col min="14596" max="14596" width="17.5703125" style="136" customWidth="1"/>
    <col min="14597" max="14597" width="14.7109375" style="136" customWidth="1"/>
    <col min="14598" max="14847" width="8.140625" style="136"/>
    <col min="14848" max="14848" width="8.7109375" style="136" customWidth="1"/>
    <col min="14849" max="14849" width="31.5703125" style="136" customWidth="1"/>
    <col min="14850" max="14850" width="13.85546875" style="136" customWidth="1"/>
    <col min="14851" max="14851" width="19.140625" style="136" customWidth="1"/>
    <col min="14852" max="14852" width="17.5703125" style="136" customWidth="1"/>
    <col min="14853" max="14853" width="14.7109375" style="136" customWidth="1"/>
    <col min="14854" max="15103" width="8.140625" style="136"/>
    <col min="15104" max="15104" width="8.7109375" style="136" customWidth="1"/>
    <col min="15105" max="15105" width="31.5703125" style="136" customWidth="1"/>
    <col min="15106" max="15106" width="13.85546875" style="136" customWidth="1"/>
    <col min="15107" max="15107" width="19.140625" style="136" customWidth="1"/>
    <col min="15108" max="15108" width="17.5703125" style="136" customWidth="1"/>
    <col min="15109" max="15109" width="14.7109375" style="136" customWidth="1"/>
    <col min="15110" max="15359" width="8.140625" style="136"/>
    <col min="15360" max="15360" width="8.7109375" style="136" customWidth="1"/>
    <col min="15361" max="15361" width="31.5703125" style="136" customWidth="1"/>
    <col min="15362" max="15362" width="13.85546875" style="136" customWidth="1"/>
    <col min="15363" max="15363" width="19.140625" style="136" customWidth="1"/>
    <col min="15364" max="15364" width="17.5703125" style="136" customWidth="1"/>
    <col min="15365" max="15365" width="14.7109375" style="136" customWidth="1"/>
    <col min="15366" max="15615" width="8.140625" style="136"/>
    <col min="15616" max="15616" width="8.7109375" style="136" customWidth="1"/>
    <col min="15617" max="15617" width="31.5703125" style="136" customWidth="1"/>
    <col min="15618" max="15618" width="13.85546875" style="136" customWidth="1"/>
    <col min="15619" max="15619" width="19.140625" style="136" customWidth="1"/>
    <col min="15620" max="15620" width="17.5703125" style="136" customWidth="1"/>
    <col min="15621" max="15621" width="14.7109375" style="136" customWidth="1"/>
    <col min="15622" max="15871" width="8.140625" style="136"/>
    <col min="15872" max="15872" width="8.7109375" style="136" customWidth="1"/>
    <col min="15873" max="15873" width="31.5703125" style="136" customWidth="1"/>
    <col min="15874" max="15874" width="13.85546875" style="136" customWidth="1"/>
    <col min="15875" max="15875" width="19.140625" style="136" customWidth="1"/>
    <col min="15876" max="15876" width="17.5703125" style="136" customWidth="1"/>
    <col min="15877" max="15877" width="14.7109375" style="136" customWidth="1"/>
    <col min="15878" max="16127" width="8.140625" style="136"/>
    <col min="16128" max="16128" width="8.7109375" style="136" customWidth="1"/>
    <col min="16129" max="16129" width="31.5703125" style="136" customWidth="1"/>
    <col min="16130" max="16130" width="13.85546875" style="136" customWidth="1"/>
    <col min="16131" max="16131" width="19.140625" style="136" customWidth="1"/>
    <col min="16132" max="16132" width="17.5703125" style="136" customWidth="1"/>
    <col min="16133" max="16133" width="14.7109375" style="136" customWidth="1"/>
    <col min="16134" max="16384" width="8.140625" style="136"/>
  </cols>
  <sheetData>
    <row r="1" spans="1:5" ht="23.25" hidden="1" customHeight="1" x14ac:dyDescent="0.25">
      <c r="A1" s="201"/>
      <c r="B1" s="201"/>
      <c r="C1" s="201"/>
      <c r="D1" s="201"/>
      <c r="E1" s="201"/>
    </row>
    <row r="2" spans="1:5" hidden="1" x14ac:dyDescent="0.25">
      <c r="A2" s="201" t="s">
        <v>183</v>
      </c>
      <c r="B2" s="201"/>
      <c r="C2" s="201"/>
      <c r="D2" s="201"/>
      <c r="E2" s="201"/>
    </row>
    <row r="3" spans="1:5" ht="15.75" customHeight="1" x14ac:dyDescent="0.25">
      <c r="A3" s="203" t="s">
        <v>230</v>
      </c>
      <c r="B3" s="203"/>
      <c r="C3" s="203"/>
      <c r="D3" s="203"/>
      <c r="E3" s="203"/>
    </row>
    <row r="4" spans="1:5" x14ac:dyDescent="0.25">
      <c r="A4" s="203" t="s">
        <v>184</v>
      </c>
      <c r="B4" s="203"/>
      <c r="C4" s="203"/>
      <c r="D4" s="203"/>
      <c r="E4" s="203"/>
    </row>
    <row r="5" spans="1:5" x14ac:dyDescent="0.25">
      <c r="A5" s="203" t="s">
        <v>185</v>
      </c>
      <c r="B5" s="203"/>
      <c r="C5" s="203"/>
      <c r="D5" s="203"/>
      <c r="E5" s="203"/>
    </row>
    <row r="6" spans="1:5" ht="26.25" customHeight="1" x14ac:dyDescent="0.25">
      <c r="A6" s="201" t="s">
        <v>186</v>
      </c>
      <c r="B6" s="201"/>
      <c r="C6" s="201"/>
      <c r="D6" s="201"/>
      <c r="E6" s="136" t="s">
        <v>278</v>
      </c>
    </row>
    <row r="7" spans="1:5" x14ac:dyDescent="0.25">
      <c r="A7" s="201"/>
      <c r="B7" s="201"/>
      <c r="C7" s="201"/>
      <c r="D7" s="201"/>
      <c r="E7" s="201"/>
    </row>
    <row r="8" spans="1:5" ht="28.5" customHeight="1" x14ac:dyDescent="0.25">
      <c r="A8" s="202" t="s">
        <v>188</v>
      </c>
      <c r="B8" s="202"/>
      <c r="C8" s="202"/>
      <c r="D8" s="202"/>
      <c r="E8" s="202"/>
    </row>
    <row r="9" spans="1:5" ht="29.25" customHeight="1" x14ac:dyDescent="0.25">
      <c r="A9" s="202" t="s">
        <v>189</v>
      </c>
      <c r="B9" s="202"/>
      <c r="C9" s="202"/>
      <c r="D9" s="202"/>
      <c r="E9" s="202"/>
    </row>
    <row r="10" spans="1:5" ht="30" customHeight="1" x14ac:dyDescent="0.25">
      <c r="A10" s="202" t="s">
        <v>190</v>
      </c>
      <c r="B10" s="202"/>
      <c r="C10" s="202"/>
      <c r="D10" s="202"/>
      <c r="E10" s="202"/>
    </row>
    <row r="11" spans="1:5" ht="30" customHeight="1" x14ac:dyDescent="0.25">
      <c r="A11" s="202" t="s">
        <v>191</v>
      </c>
      <c r="B11" s="202"/>
      <c r="C11" s="202"/>
      <c r="D11" s="202"/>
      <c r="E11" s="202"/>
    </row>
    <row r="12" spans="1:5" ht="29.25" customHeight="1" x14ac:dyDescent="0.25">
      <c r="A12" s="202" t="s">
        <v>192</v>
      </c>
      <c r="B12" s="202"/>
      <c r="C12" s="202"/>
      <c r="D12" s="202"/>
      <c r="E12" s="202"/>
    </row>
    <row r="13" spans="1:5" ht="28.5" customHeight="1" x14ac:dyDescent="0.25">
      <c r="A13" s="202" t="s">
        <v>193</v>
      </c>
      <c r="B13" s="202"/>
      <c r="C13" s="202"/>
      <c r="D13" s="202"/>
      <c r="E13" s="202"/>
    </row>
    <row r="14" spans="1:5" ht="15.75" customHeight="1" thickBot="1" x14ac:dyDescent="0.3">
      <c r="A14" s="201"/>
      <c r="B14" s="201"/>
      <c r="C14" s="201"/>
      <c r="D14" s="201"/>
      <c r="E14" s="201"/>
    </row>
    <row r="15" spans="1:5" ht="120.75" thickBot="1" x14ac:dyDescent="0.3">
      <c r="A15" s="145" t="s">
        <v>2</v>
      </c>
      <c r="B15" s="143" t="s">
        <v>195</v>
      </c>
      <c r="C15" s="143" t="s">
        <v>0</v>
      </c>
      <c r="D15" s="143" t="s">
        <v>194</v>
      </c>
      <c r="E15" s="143" t="s">
        <v>1</v>
      </c>
    </row>
    <row r="16" spans="1:5" x14ac:dyDescent="0.25">
      <c r="A16" s="212" t="s">
        <v>8</v>
      </c>
      <c r="B16" s="213"/>
      <c r="C16" s="213"/>
      <c r="D16" s="213"/>
      <c r="E16" s="146"/>
    </row>
    <row r="17" spans="1:5" ht="15" customHeight="1" x14ac:dyDescent="0.25">
      <c r="A17" s="156" t="s">
        <v>62</v>
      </c>
      <c r="B17" s="157" t="s">
        <v>23</v>
      </c>
      <c r="C17" s="158" t="s">
        <v>11</v>
      </c>
      <c r="D17" s="159">
        <v>0.14000000000000001</v>
      </c>
      <c r="E17" s="160">
        <v>1552.82</v>
      </c>
    </row>
    <row r="18" spans="1:5" ht="15" customHeight="1" x14ac:dyDescent="0.25">
      <c r="A18" s="209" t="s">
        <v>196</v>
      </c>
      <c r="B18" s="210"/>
      <c r="C18" s="210"/>
      <c r="D18" s="211"/>
      <c r="E18" s="161"/>
    </row>
    <row r="19" spans="1:5" ht="30" x14ac:dyDescent="0.25">
      <c r="A19" s="156" t="s">
        <v>279</v>
      </c>
      <c r="B19" s="157" t="s">
        <v>24</v>
      </c>
      <c r="C19" s="158" t="s">
        <v>280</v>
      </c>
      <c r="D19" s="159">
        <f t="shared" ref="D19:D23" si="0">E19</f>
        <v>126.98</v>
      </c>
      <c r="E19" s="160">
        <v>126.98</v>
      </c>
    </row>
    <row r="20" spans="1:5" ht="30" x14ac:dyDescent="0.25">
      <c r="A20" s="156" t="s">
        <v>175</v>
      </c>
      <c r="B20" s="157" t="s">
        <v>24</v>
      </c>
      <c r="C20" s="158" t="s">
        <v>11</v>
      </c>
      <c r="D20" s="159">
        <f t="shared" si="0"/>
        <v>279.14</v>
      </c>
      <c r="E20" s="160">
        <v>279.14</v>
      </c>
    </row>
    <row r="21" spans="1:5" ht="17.25" customHeight="1" x14ac:dyDescent="0.25">
      <c r="A21" s="156" t="s">
        <v>203</v>
      </c>
      <c r="B21" s="157" t="s">
        <v>24</v>
      </c>
      <c r="C21" s="158" t="s">
        <v>11</v>
      </c>
      <c r="D21" s="159">
        <f t="shared" si="0"/>
        <v>1205.44</v>
      </c>
      <c r="E21" s="160">
        <v>1205.44</v>
      </c>
    </row>
    <row r="22" spans="1:5" ht="15" customHeight="1" x14ac:dyDescent="0.25">
      <c r="A22" s="156" t="s">
        <v>201</v>
      </c>
      <c r="B22" s="157" t="s">
        <v>179</v>
      </c>
      <c r="C22" s="158" t="s">
        <v>12</v>
      </c>
      <c r="D22" s="159">
        <f t="shared" si="0"/>
        <v>52754.879999999997</v>
      </c>
      <c r="E22" s="160">
        <v>52754.879999999997</v>
      </c>
    </row>
    <row r="23" spans="1:5" ht="15" customHeight="1" x14ac:dyDescent="0.25">
      <c r="A23" s="156" t="s">
        <v>202</v>
      </c>
      <c r="B23" s="157" t="s">
        <v>179</v>
      </c>
      <c r="C23" s="158" t="s">
        <v>12</v>
      </c>
      <c r="D23" s="159">
        <f t="shared" si="0"/>
        <v>748.32</v>
      </c>
      <c r="E23" s="160">
        <v>748.32</v>
      </c>
    </row>
    <row r="24" spans="1:5" x14ac:dyDescent="0.25">
      <c r="A24" s="209" t="s">
        <v>208</v>
      </c>
      <c r="B24" s="210"/>
      <c r="C24" s="210"/>
      <c r="D24" s="211"/>
      <c r="E24" s="161"/>
    </row>
    <row r="25" spans="1:5" x14ac:dyDescent="0.25">
      <c r="A25" s="156" t="s">
        <v>282</v>
      </c>
      <c r="B25" s="163">
        <v>1</v>
      </c>
      <c r="C25" s="158" t="s">
        <v>99</v>
      </c>
      <c r="D25" s="159">
        <f t="shared" ref="D25:D65" si="1">E25/B25</f>
        <v>1193.26</v>
      </c>
      <c r="E25" s="160">
        <v>1193.26</v>
      </c>
    </row>
    <row r="26" spans="1:5" x14ac:dyDescent="0.25">
      <c r="A26" s="156" t="s">
        <v>250</v>
      </c>
      <c r="B26" s="163">
        <v>1</v>
      </c>
      <c r="C26" s="158" t="s">
        <v>99</v>
      </c>
      <c r="D26" s="159">
        <f t="shared" si="1"/>
        <v>1326.58</v>
      </c>
      <c r="E26" s="160">
        <v>1326.58</v>
      </c>
    </row>
    <row r="27" spans="1:5" x14ac:dyDescent="0.25">
      <c r="A27" s="156" t="s">
        <v>283</v>
      </c>
      <c r="B27" s="163">
        <v>3</v>
      </c>
      <c r="C27" s="158" t="s">
        <v>13</v>
      </c>
      <c r="D27" s="159">
        <f t="shared" si="1"/>
        <v>752.69</v>
      </c>
      <c r="E27" s="160">
        <v>2258.0700000000002</v>
      </c>
    </row>
    <row r="28" spans="1:5" x14ac:dyDescent="0.25">
      <c r="A28" s="156" t="s">
        <v>284</v>
      </c>
      <c r="B28" s="163">
        <v>4</v>
      </c>
      <c r="C28" s="158" t="s">
        <v>285</v>
      </c>
      <c r="D28" s="159">
        <f t="shared" si="1"/>
        <v>308.88499999999999</v>
      </c>
      <c r="E28" s="160">
        <v>1235.54</v>
      </c>
    </row>
    <row r="29" spans="1:5" ht="30" x14ac:dyDescent="0.25">
      <c r="A29" s="156" t="s">
        <v>286</v>
      </c>
      <c r="B29" s="163">
        <v>1</v>
      </c>
      <c r="C29" s="158" t="s">
        <v>287</v>
      </c>
      <c r="D29" s="159">
        <f t="shared" si="1"/>
        <v>262.02999999999997</v>
      </c>
      <c r="E29" s="160">
        <v>262.02999999999997</v>
      </c>
    </row>
    <row r="30" spans="1:5" ht="30" x14ac:dyDescent="0.25">
      <c r="A30" s="156" t="s">
        <v>288</v>
      </c>
      <c r="B30" s="164">
        <v>0.01</v>
      </c>
      <c r="C30" s="158" t="s">
        <v>19</v>
      </c>
      <c r="D30" s="159">
        <f t="shared" si="1"/>
        <v>77585</v>
      </c>
      <c r="E30" s="160">
        <v>775.85</v>
      </c>
    </row>
    <row r="31" spans="1:5" x14ac:dyDescent="0.25">
      <c r="A31" s="156" t="s">
        <v>251</v>
      </c>
      <c r="B31" s="163">
        <v>4</v>
      </c>
      <c r="C31" s="158" t="s">
        <v>14</v>
      </c>
      <c r="D31" s="159">
        <f t="shared" si="1"/>
        <v>98.422499999999999</v>
      </c>
      <c r="E31" s="160">
        <v>393.69</v>
      </c>
    </row>
    <row r="32" spans="1:5" x14ac:dyDescent="0.25">
      <c r="A32" s="156" t="s">
        <v>71</v>
      </c>
      <c r="B32" s="163">
        <v>1</v>
      </c>
      <c r="C32" s="158" t="s">
        <v>15</v>
      </c>
      <c r="D32" s="159">
        <f t="shared" si="1"/>
        <v>1005.22</v>
      </c>
      <c r="E32" s="160">
        <v>1005.22</v>
      </c>
    </row>
    <row r="33" spans="1:5" x14ac:dyDescent="0.25">
      <c r="A33" s="156" t="s">
        <v>289</v>
      </c>
      <c r="B33" s="163">
        <v>1</v>
      </c>
      <c r="C33" s="158" t="s">
        <v>16</v>
      </c>
      <c r="D33" s="159">
        <f t="shared" si="1"/>
        <v>725.48</v>
      </c>
      <c r="E33" s="160">
        <v>725.48</v>
      </c>
    </row>
    <row r="34" spans="1:5" x14ac:dyDescent="0.25">
      <c r="A34" s="156" t="s">
        <v>211</v>
      </c>
      <c r="B34" s="163">
        <v>1</v>
      </c>
      <c r="C34" s="158" t="s">
        <v>13</v>
      </c>
      <c r="D34" s="159">
        <f t="shared" si="1"/>
        <v>149.54</v>
      </c>
      <c r="E34" s="160">
        <v>149.54</v>
      </c>
    </row>
    <row r="35" spans="1:5" x14ac:dyDescent="0.25">
      <c r="A35" s="156" t="s">
        <v>74</v>
      </c>
      <c r="B35" s="164">
        <v>7.0000000000000007E-2</v>
      </c>
      <c r="C35" s="158" t="s">
        <v>18</v>
      </c>
      <c r="D35" s="159">
        <f t="shared" si="1"/>
        <v>29847.857142857138</v>
      </c>
      <c r="E35" s="160">
        <v>2089.35</v>
      </c>
    </row>
    <row r="36" spans="1:5" x14ac:dyDescent="0.25">
      <c r="A36" s="156" t="s">
        <v>290</v>
      </c>
      <c r="B36" s="164">
        <v>0.01</v>
      </c>
      <c r="C36" s="158" t="s">
        <v>19</v>
      </c>
      <c r="D36" s="159">
        <f t="shared" si="1"/>
        <v>30081</v>
      </c>
      <c r="E36" s="160">
        <v>300.81</v>
      </c>
    </row>
    <row r="37" spans="1:5" ht="30" x14ac:dyDescent="0.25">
      <c r="A37" s="156" t="s">
        <v>75</v>
      </c>
      <c r="B37" s="165">
        <v>0.68300000000000005</v>
      </c>
      <c r="C37" s="158" t="s">
        <v>17</v>
      </c>
      <c r="D37" s="159">
        <f t="shared" si="1"/>
        <v>2035.7979502196192</v>
      </c>
      <c r="E37" s="160">
        <v>1390.45</v>
      </c>
    </row>
    <row r="38" spans="1:5" x14ac:dyDescent="0.25">
      <c r="A38" s="156" t="s">
        <v>291</v>
      </c>
      <c r="B38" s="163">
        <v>1</v>
      </c>
      <c r="C38" s="158" t="s">
        <v>15</v>
      </c>
      <c r="D38" s="159">
        <f t="shared" si="1"/>
        <v>611.75</v>
      </c>
      <c r="E38" s="160">
        <v>611.75</v>
      </c>
    </row>
    <row r="39" spans="1:5" ht="18" customHeight="1" x14ac:dyDescent="0.25">
      <c r="A39" s="156" t="s">
        <v>79</v>
      </c>
      <c r="B39" s="163">
        <v>3</v>
      </c>
      <c r="C39" s="158" t="s">
        <v>20</v>
      </c>
      <c r="D39" s="159">
        <f t="shared" si="1"/>
        <v>253.75666666666666</v>
      </c>
      <c r="E39" s="160">
        <v>761.27</v>
      </c>
    </row>
    <row r="40" spans="1:5" x14ac:dyDescent="0.25">
      <c r="A40" s="156" t="s">
        <v>255</v>
      </c>
      <c r="B40" s="163">
        <v>4</v>
      </c>
      <c r="C40" s="158" t="s">
        <v>14</v>
      </c>
      <c r="D40" s="159">
        <f t="shared" si="1"/>
        <v>78.81</v>
      </c>
      <c r="E40" s="160">
        <v>315.24</v>
      </c>
    </row>
    <row r="41" spans="1:5" x14ac:dyDescent="0.25">
      <c r="A41" s="156" t="s">
        <v>256</v>
      </c>
      <c r="B41" s="163">
        <v>2</v>
      </c>
      <c r="C41" s="158" t="s">
        <v>87</v>
      </c>
      <c r="D41" s="159">
        <f t="shared" si="1"/>
        <v>586.82500000000005</v>
      </c>
      <c r="E41" s="160">
        <v>1173.6500000000001</v>
      </c>
    </row>
    <row r="42" spans="1:5" x14ac:dyDescent="0.25">
      <c r="A42" s="156" t="s">
        <v>81</v>
      </c>
      <c r="B42" s="163">
        <v>1</v>
      </c>
      <c r="C42" s="158" t="s">
        <v>13</v>
      </c>
      <c r="D42" s="159">
        <f t="shared" si="1"/>
        <v>4474.1099999999997</v>
      </c>
      <c r="E42" s="160">
        <v>4474.1099999999997</v>
      </c>
    </row>
    <row r="43" spans="1:5" ht="30" x14ac:dyDescent="0.25">
      <c r="A43" s="156" t="s">
        <v>292</v>
      </c>
      <c r="B43" s="163">
        <v>2</v>
      </c>
      <c r="C43" s="158" t="s">
        <v>13</v>
      </c>
      <c r="D43" s="159">
        <f t="shared" si="1"/>
        <v>134.88499999999999</v>
      </c>
      <c r="E43" s="160">
        <v>269.77</v>
      </c>
    </row>
    <row r="44" spans="1:5" x14ac:dyDescent="0.25">
      <c r="A44" s="156" t="s">
        <v>157</v>
      </c>
      <c r="B44" s="163">
        <v>1</v>
      </c>
      <c r="C44" s="158" t="s">
        <v>15</v>
      </c>
      <c r="D44" s="159">
        <f t="shared" si="1"/>
        <v>3649.47</v>
      </c>
      <c r="E44" s="160">
        <v>3649.47</v>
      </c>
    </row>
    <row r="45" spans="1:5" x14ac:dyDescent="0.25">
      <c r="A45" s="156" t="s">
        <v>162</v>
      </c>
      <c r="B45" s="163">
        <v>1</v>
      </c>
      <c r="C45" s="158" t="s">
        <v>21</v>
      </c>
      <c r="D45" s="159">
        <f t="shared" si="1"/>
        <v>825.55</v>
      </c>
      <c r="E45" s="160">
        <v>825.55</v>
      </c>
    </row>
    <row r="46" spans="1:5" x14ac:dyDescent="0.25">
      <c r="A46" s="156" t="s">
        <v>212</v>
      </c>
      <c r="B46" s="163">
        <v>1</v>
      </c>
      <c r="C46" s="158" t="s">
        <v>21</v>
      </c>
      <c r="D46" s="159">
        <f t="shared" si="1"/>
        <v>598.84</v>
      </c>
      <c r="E46" s="160">
        <v>598.84</v>
      </c>
    </row>
    <row r="47" spans="1:5" x14ac:dyDescent="0.25">
      <c r="A47" s="156" t="s">
        <v>85</v>
      </c>
      <c r="B47" s="163">
        <v>35</v>
      </c>
      <c r="C47" s="158" t="s">
        <v>21</v>
      </c>
      <c r="D47" s="159">
        <f t="shared" si="1"/>
        <v>302.28914285714291</v>
      </c>
      <c r="E47" s="160">
        <v>10580.12</v>
      </c>
    </row>
    <row r="48" spans="1:5" x14ac:dyDescent="0.25">
      <c r="A48" s="209" t="s">
        <v>213</v>
      </c>
      <c r="B48" s="210"/>
      <c r="C48" s="210"/>
      <c r="D48" s="211"/>
      <c r="E48" s="161"/>
    </row>
    <row r="49" spans="1:5" x14ac:dyDescent="0.25">
      <c r="A49" s="156" t="s">
        <v>293</v>
      </c>
      <c r="B49" s="164">
        <v>0.01</v>
      </c>
      <c r="C49" s="158" t="s">
        <v>19</v>
      </c>
      <c r="D49" s="159">
        <f t="shared" si="1"/>
        <v>32795</v>
      </c>
      <c r="E49" s="160">
        <v>327.95</v>
      </c>
    </row>
    <row r="50" spans="1:5" x14ac:dyDescent="0.25">
      <c r="A50" s="156" t="s">
        <v>294</v>
      </c>
      <c r="B50" s="165">
        <v>1.7999999999999999E-2</v>
      </c>
      <c r="C50" s="158" t="s">
        <v>146</v>
      </c>
      <c r="D50" s="159">
        <f t="shared" si="1"/>
        <v>127871.66666666669</v>
      </c>
      <c r="E50" s="160">
        <v>2301.69</v>
      </c>
    </row>
    <row r="51" spans="1:5" x14ac:dyDescent="0.25">
      <c r="A51" s="156" t="s">
        <v>281</v>
      </c>
      <c r="B51" s="162">
        <v>0.7</v>
      </c>
      <c r="C51" s="158" t="s">
        <v>12</v>
      </c>
      <c r="D51" s="159">
        <f>E51/B51</f>
        <v>2623.5571428571429</v>
      </c>
      <c r="E51" s="160">
        <v>1836.49</v>
      </c>
    </row>
    <row r="52" spans="1:5" x14ac:dyDescent="0.25">
      <c r="A52" s="156" t="s">
        <v>295</v>
      </c>
      <c r="B52" s="157" t="s">
        <v>24</v>
      </c>
      <c r="C52" s="158" t="s">
        <v>146</v>
      </c>
      <c r="D52" s="159">
        <f>E52</f>
        <v>182.86</v>
      </c>
      <c r="E52" s="160">
        <v>182.86</v>
      </c>
    </row>
    <row r="53" spans="1:5" ht="30" x14ac:dyDescent="0.25">
      <c r="A53" s="156" t="s">
        <v>247</v>
      </c>
      <c r="B53" s="165">
        <v>0.64600000000000002</v>
      </c>
      <c r="C53" s="158" t="s">
        <v>17</v>
      </c>
      <c r="D53" s="159">
        <f t="shared" si="1"/>
        <v>2104.7368421052633</v>
      </c>
      <c r="E53" s="160">
        <v>1359.66</v>
      </c>
    </row>
    <row r="54" spans="1:5" x14ac:dyDescent="0.25">
      <c r="A54" s="156" t="s">
        <v>103</v>
      </c>
      <c r="B54" s="164">
        <v>0.01</v>
      </c>
      <c r="C54" s="158" t="s">
        <v>19</v>
      </c>
      <c r="D54" s="159">
        <f t="shared" si="1"/>
        <v>4544</v>
      </c>
      <c r="E54" s="160">
        <v>45.44</v>
      </c>
    </row>
    <row r="55" spans="1:5" x14ac:dyDescent="0.25">
      <c r="A55" s="156" t="s">
        <v>296</v>
      </c>
      <c r="B55" s="164">
        <v>0.01</v>
      </c>
      <c r="C55" s="158" t="s">
        <v>19</v>
      </c>
      <c r="D55" s="159">
        <f t="shared" si="1"/>
        <v>167115</v>
      </c>
      <c r="E55" s="160">
        <v>1671.15</v>
      </c>
    </row>
    <row r="56" spans="1:5" x14ac:dyDescent="0.25">
      <c r="A56" s="156" t="s">
        <v>297</v>
      </c>
      <c r="B56" s="165">
        <v>1.0999999999999999E-2</v>
      </c>
      <c r="C56" s="158" t="s">
        <v>16</v>
      </c>
      <c r="D56" s="159">
        <f t="shared" si="1"/>
        <v>132856.36363636365</v>
      </c>
      <c r="E56" s="160">
        <v>1461.42</v>
      </c>
    </row>
    <row r="57" spans="1:5" x14ac:dyDescent="0.25">
      <c r="A57" s="156" t="s">
        <v>218</v>
      </c>
      <c r="B57" s="164">
        <v>0.01</v>
      </c>
      <c r="C57" s="158" t="s">
        <v>19</v>
      </c>
      <c r="D57" s="159">
        <f t="shared" si="1"/>
        <v>48085</v>
      </c>
      <c r="E57" s="160">
        <v>480.85</v>
      </c>
    </row>
    <row r="58" spans="1:5" x14ac:dyDescent="0.25">
      <c r="A58" s="156" t="s">
        <v>298</v>
      </c>
      <c r="B58" s="162">
        <v>0.1</v>
      </c>
      <c r="C58" s="158" t="s">
        <v>146</v>
      </c>
      <c r="D58" s="159">
        <f t="shared" si="1"/>
        <v>23597.8</v>
      </c>
      <c r="E58" s="160">
        <v>2359.7800000000002</v>
      </c>
    </row>
    <row r="59" spans="1:5" ht="30" x14ac:dyDescent="0.25">
      <c r="A59" s="156" t="s">
        <v>299</v>
      </c>
      <c r="B59" s="165">
        <v>1.2E-2</v>
      </c>
      <c r="C59" s="158" t="s">
        <v>245</v>
      </c>
      <c r="D59" s="159">
        <f t="shared" si="1"/>
        <v>24955.833333333336</v>
      </c>
      <c r="E59" s="160">
        <v>299.47000000000003</v>
      </c>
    </row>
    <row r="60" spans="1:5" ht="30" x14ac:dyDescent="0.25">
      <c r="A60" s="156" t="s">
        <v>88</v>
      </c>
      <c r="B60" s="165">
        <v>0.68300000000000005</v>
      </c>
      <c r="C60" s="158" t="s">
        <v>17</v>
      </c>
      <c r="D60" s="159">
        <f t="shared" si="1"/>
        <v>2012.1229868228402</v>
      </c>
      <c r="E60" s="160">
        <v>1374.28</v>
      </c>
    </row>
    <row r="61" spans="1:5" ht="30" x14ac:dyDescent="0.25">
      <c r="A61" s="156" t="s">
        <v>300</v>
      </c>
      <c r="B61" s="164">
        <v>0.68</v>
      </c>
      <c r="C61" s="158" t="s">
        <v>17</v>
      </c>
      <c r="D61" s="159">
        <f t="shared" si="1"/>
        <v>2022.1176470588234</v>
      </c>
      <c r="E61" s="160">
        <v>1375.04</v>
      </c>
    </row>
    <row r="62" spans="1:5" ht="30" x14ac:dyDescent="0.25">
      <c r="A62" s="156" t="s">
        <v>301</v>
      </c>
      <c r="B62" s="165">
        <v>1.2929999999999999</v>
      </c>
      <c r="C62" s="158" t="s">
        <v>17</v>
      </c>
      <c r="D62" s="159">
        <f t="shared" si="1"/>
        <v>610.44856921887083</v>
      </c>
      <c r="E62" s="160">
        <v>789.31</v>
      </c>
    </row>
    <row r="63" spans="1:5" ht="30" x14ac:dyDescent="0.25">
      <c r="A63" s="156" t="s">
        <v>75</v>
      </c>
      <c r="B63" s="165">
        <v>0.68300000000000005</v>
      </c>
      <c r="C63" s="158" t="s">
        <v>17</v>
      </c>
      <c r="D63" s="159">
        <f t="shared" si="1"/>
        <v>2005.6808199121522</v>
      </c>
      <c r="E63" s="160">
        <v>1369.88</v>
      </c>
    </row>
    <row r="64" spans="1:5" x14ac:dyDescent="0.25">
      <c r="A64" s="156" t="s">
        <v>262</v>
      </c>
      <c r="B64" s="163">
        <v>34</v>
      </c>
      <c r="C64" s="158" t="s">
        <v>302</v>
      </c>
      <c r="D64" s="159">
        <f t="shared" si="1"/>
        <v>81.418235294117636</v>
      </c>
      <c r="E64" s="160">
        <v>2768.22</v>
      </c>
    </row>
    <row r="65" spans="1:7" ht="30" x14ac:dyDescent="0.25">
      <c r="A65" s="156" t="s">
        <v>303</v>
      </c>
      <c r="B65" s="165">
        <v>1.0640000000000001</v>
      </c>
      <c r="C65" s="158" t="s">
        <v>17</v>
      </c>
      <c r="D65" s="159">
        <f t="shared" si="1"/>
        <v>1204.9248120300751</v>
      </c>
      <c r="E65" s="160">
        <v>1282.04</v>
      </c>
    </row>
    <row r="66" spans="1:7" ht="15" customHeight="1" x14ac:dyDescent="0.25">
      <c r="A66" s="209" t="s">
        <v>41</v>
      </c>
      <c r="B66" s="210"/>
      <c r="C66" s="210"/>
      <c r="D66" s="211"/>
      <c r="E66" s="161"/>
    </row>
    <row r="67" spans="1:7" ht="30" x14ac:dyDescent="0.25">
      <c r="A67" s="156" t="s">
        <v>70</v>
      </c>
      <c r="B67" s="157" t="s">
        <v>178</v>
      </c>
      <c r="C67" s="158" t="s">
        <v>11</v>
      </c>
      <c r="D67" s="159">
        <f>E67</f>
        <v>4001.16</v>
      </c>
      <c r="E67" s="160">
        <v>4001.16</v>
      </c>
    </row>
    <row r="68" spans="1:7" x14ac:dyDescent="0.25">
      <c r="A68" s="209" t="s">
        <v>152</v>
      </c>
      <c r="B68" s="210"/>
      <c r="C68" s="210"/>
      <c r="D68" s="211"/>
      <c r="E68" s="161"/>
    </row>
    <row r="69" spans="1:7" ht="15" customHeight="1" x14ac:dyDescent="0.25">
      <c r="A69" s="156" t="s">
        <v>153</v>
      </c>
      <c r="B69" s="157" t="s">
        <v>178</v>
      </c>
      <c r="C69" s="158" t="s">
        <v>207</v>
      </c>
      <c r="D69" s="159">
        <f>E69</f>
        <v>1910</v>
      </c>
      <c r="E69" s="160">
        <v>1910</v>
      </c>
    </row>
    <row r="70" spans="1:7" x14ac:dyDescent="0.25">
      <c r="A70" s="209" t="s">
        <v>266</v>
      </c>
      <c r="B70" s="210"/>
      <c r="C70" s="210"/>
      <c r="D70" s="211"/>
      <c r="E70" s="161"/>
    </row>
    <row r="71" spans="1:7" ht="15" customHeight="1" x14ac:dyDescent="0.25">
      <c r="A71" s="156" t="s">
        <v>267</v>
      </c>
      <c r="B71" s="157" t="s">
        <v>178</v>
      </c>
      <c r="C71" s="158" t="s">
        <v>11</v>
      </c>
      <c r="D71" s="159">
        <f>E71</f>
        <v>3600</v>
      </c>
      <c r="E71" s="160">
        <v>3600</v>
      </c>
    </row>
    <row r="72" spans="1:7" s="142" customFormat="1" ht="15" customHeight="1" x14ac:dyDescent="0.25">
      <c r="A72" s="156" t="s">
        <v>310</v>
      </c>
      <c r="B72" s="157" t="s">
        <v>178</v>
      </c>
      <c r="C72" s="158" t="s">
        <v>11</v>
      </c>
      <c r="D72" s="159">
        <f>E72</f>
        <v>-7500</v>
      </c>
      <c r="E72" s="160">
        <v>-7500</v>
      </c>
    </row>
    <row r="73" spans="1:7" ht="15" customHeight="1" x14ac:dyDescent="0.25">
      <c r="A73" s="209" t="s">
        <v>268</v>
      </c>
      <c r="B73" s="210"/>
      <c r="C73" s="210"/>
      <c r="D73" s="211"/>
      <c r="E73" s="161"/>
    </row>
    <row r="74" spans="1:7" ht="30" x14ac:dyDescent="0.25">
      <c r="A74" s="156" t="s">
        <v>269</v>
      </c>
      <c r="B74" s="157" t="s">
        <v>24</v>
      </c>
      <c r="C74" s="158" t="s">
        <v>11</v>
      </c>
      <c r="D74" s="159">
        <f>E74</f>
        <v>243.2</v>
      </c>
      <c r="E74" s="160">
        <v>243.2</v>
      </c>
    </row>
    <row r="75" spans="1:7" ht="15.75" thickBot="1" x14ac:dyDescent="0.3">
      <c r="A75" s="209" t="s">
        <v>304</v>
      </c>
      <c r="B75" s="210"/>
      <c r="C75" s="210"/>
      <c r="D75" s="211"/>
      <c r="E75" s="161"/>
    </row>
    <row r="76" spans="1:7" ht="30" x14ac:dyDescent="0.25">
      <c r="A76" s="156" t="s">
        <v>305</v>
      </c>
      <c r="B76" s="157" t="s">
        <v>24</v>
      </c>
      <c r="C76" s="158" t="s">
        <v>11</v>
      </c>
      <c r="D76" s="159">
        <f>E76</f>
        <v>30000</v>
      </c>
      <c r="E76" s="160">
        <v>30000</v>
      </c>
      <c r="F76" s="147">
        <f>SUM(E17:E76)</f>
        <v>146573.10999999999</v>
      </c>
      <c r="G76" s="144">
        <v>154073.10999999999</v>
      </c>
    </row>
    <row r="77" spans="1:7" s="1" customFormat="1" ht="14.25" x14ac:dyDescent="0.2">
      <c r="A77" s="206" t="s">
        <v>10</v>
      </c>
      <c r="B77" s="207"/>
      <c r="C77" s="207"/>
      <c r="D77" s="207"/>
      <c r="E77" s="208"/>
      <c r="G77" s="18">
        <v>-7500</v>
      </c>
    </row>
    <row r="78" spans="1:7" s="1" customFormat="1" x14ac:dyDescent="0.2">
      <c r="A78" s="80" t="s">
        <v>108</v>
      </c>
      <c r="B78" s="29" t="s">
        <v>23</v>
      </c>
      <c r="C78" s="29" t="s">
        <v>11</v>
      </c>
      <c r="D78" s="29">
        <f>E78</f>
        <v>21985.966499999999</v>
      </c>
      <c r="E78" s="29">
        <f>SUM(E17:E76)*15%</f>
        <v>21985.966499999999</v>
      </c>
      <c r="G78" s="18">
        <f>SUM(G76:G77)</f>
        <v>146573.10999999999</v>
      </c>
    </row>
    <row r="79" spans="1:7" x14ac:dyDescent="0.25">
      <c r="A79" s="139" t="s">
        <v>27</v>
      </c>
      <c r="B79" s="138"/>
      <c r="C79" s="138"/>
      <c r="D79" s="138"/>
      <c r="E79" s="140">
        <f>F76+E78</f>
        <v>168559.0765</v>
      </c>
    </row>
    <row r="80" spans="1:7" x14ac:dyDescent="0.25">
      <c r="A80" s="201"/>
      <c r="B80" s="201"/>
      <c r="C80" s="201"/>
      <c r="D80" s="201"/>
      <c r="E80" s="201"/>
    </row>
    <row r="81" spans="1:6" x14ac:dyDescent="0.25">
      <c r="A81" s="201"/>
      <c r="B81" s="201"/>
      <c r="C81" s="201"/>
      <c r="D81" s="201"/>
      <c r="E81" s="201"/>
    </row>
    <row r="82" spans="1:6" s="150" customFormat="1" ht="21.75" customHeight="1" x14ac:dyDescent="0.25">
      <c r="A82" s="204" t="s">
        <v>307</v>
      </c>
      <c r="B82" s="204"/>
      <c r="C82" s="204"/>
      <c r="D82" s="204"/>
      <c r="E82" s="148">
        <f>E79</f>
        <v>168559.0765</v>
      </c>
      <c r="F82" s="149"/>
    </row>
    <row r="83" spans="1:6" s="150" customFormat="1" ht="20.25" customHeight="1" x14ac:dyDescent="0.25">
      <c r="A83" s="205" t="s">
        <v>311</v>
      </c>
      <c r="B83" s="205"/>
      <c r="C83" s="205"/>
      <c r="D83" s="205"/>
      <c r="E83" s="205"/>
      <c r="F83" s="151"/>
    </row>
    <row r="84" spans="1:6" s="150" customFormat="1" ht="24.75" customHeight="1" x14ac:dyDescent="0.25">
      <c r="A84" s="204" t="s">
        <v>226</v>
      </c>
      <c r="B84" s="204"/>
      <c r="C84" s="204"/>
      <c r="D84" s="204"/>
      <c r="E84" s="204"/>
      <c r="F84" s="152"/>
    </row>
    <row r="85" spans="1:6" s="150" customFormat="1" ht="24" customHeight="1" x14ac:dyDescent="0.25">
      <c r="A85" s="204" t="s">
        <v>227</v>
      </c>
      <c r="B85" s="204"/>
      <c r="C85" s="204"/>
      <c r="D85" s="204"/>
      <c r="E85" s="204"/>
      <c r="F85" s="152"/>
    </row>
    <row r="86" spans="1:6" s="150" customFormat="1" ht="30.75" customHeight="1" x14ac:dyDescent="0.25">
      <c r="A86" s="204" t="s">
        <v>228</v>
      </c>
      <c r="B86" s="204"/>
      <c r="C86" s="204"/>
      <c r="D86" s="204"/>
      <c r="E86" s="204"/>
      <c r="F86" s="152"/>
    </row>
    <row r="87" spans="1:6" s="150" customFormat="1" x14ac:dyDescent="0.25">
      <c r="A87" s="153"/>
      <c r="B87" s="153"/>
      <c r="C87" s="153"/>
      <c r="D87" s="153"/>
      <c r="E87" s="153"/>
      <c r="F87" s="153"/>
    </row>
    <row r="88" spans="1:6" s="150" customFormat="1" ht="24.75" customHeight="1" x14ac:dyDescent="0.25">
      <c r="A88" s="204" t="s">
        <v>306</v>
      </c>
      <c r="B88" s="204"/>
      <c r="C88" s="204"/>
      <c r="D88" s="204"/>
      <c r="E88" s="204"/>
      <c r="F88" s="152"/>
    </row>
    <row r="89" spans="1:6" ht="18.75" customHeight="1" x14ac:dyDescent="0.25">
      <c r="A89" s="154" t="s">
        <v>229</v>
      </c>
      <c r="B89" s="154"/>
      <c r="C89" s="154"/>
      <c r="D89" s="154"/>
      <c r="E89" s="154"/>
    </row>
    <row r="90" spans="1:6" ht="24.75" customHeight="1" x14ac:dyDescent="0.25">
      <c r="A90" s="154" t="s">
        <v>308</v>
      </c>
      <c r="B90" s="154"/>
      <c r="C90" s="154"/>
      <c r="D90" s="154"/>
      <c r="E90" s="154"/>
    </row>
    <row r="91" spans="1:6" ht="15" customHeight="1" x14ac:dyDescent="0.25">
      <c r="B91" s="154"/>
      <c r="C91" s="154"/>
      <c r="D91" s="154" t="s">
        <v>29</v>
      </c>
      <c r="E91" s="154"/>
    </row>
    <row r="92" spans="1:6" x14ac:dyDescent="0.25">
      <c r="A92" s="201"/>
      <c r="B92" s="201"/>
      <c r="C92" s="201"/>
      <c r="D92" s="201"/>
      <c r="E92" s="201"/>
    </row>
    <row r="93" spans="1:6" x14ac:dyDescent="0.25">
      <c r="A93" s="201" t="s">
        <v>272</v>
      </c>
      <c r="B93" s="201"/>
      <c r="C93" s="201"/>
      <c r="D93" s="201"/>
      <c r="E93" s="201"/>
    </row>
    <row r="94" spans="1:6" ht="13.5" customHeight="1" x14ac:dyDescent="0.25">
      <c r="B94" s="201"/>
      <c r="C94" s="201"/>
      <c r="D94" s="201" t="s">
        <v>29</v>
      </c>
      <c r="E94" s="201"/>
    </row>
  </sheetData>
  <mergeCells count="36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0:E10"/>
    <mergeCell ref="A11:E11"/>
    <mergeCell ref="A12:E12"/>
    <mergeCell ref="A13:E13"/>
    <mergeCell ref="A14:E14"/>
    <mergeCell ref="A68:D68"/>
    <mergeCell ref="A66:D66"/>
    <mergeCell ref="A48:D48"/>
    <mergeCell ref="A24:D24"/>
    <mergeCell ref="A16:D16"/>
    <mergeCell ref="A18:D18"/>
    <mergeCell ref="A80:E80"/>
    <mergeCell ref="A81:E81"/>
    <mergeCell ref="A77:E77"/>
    <mergeCell ref="A75:D75"/>
    <mergeCell ref="A70:D70"/>
    <mergeCell ref="A73:D73"/>
    <mergeCell ref="A82:D82"/>
    <mergeCell ref="A93:E93"/>
    <mergeCell ref="B94:C94"/>
    <mergeCell ref="D94:E94"/>
    <mergeCell ref="A88:E88"/>
    <mergeCell ref="A92:E92"/>
    <mergeCell ref="A83:E83"/>
    <mergeCell ref="A84:E84"/>
    <mergeCell ref="A85:E85"/>
    <mergeCell ref="A86:E86"/>
  </mergeCells>
  <pageMargins left="0.70866141732283472" right="0.31496062992125984" top="0.55118110236220474" bottom="0.55118110236220474" header="0" footer="0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2022-04-10T13:01:53Z</dcterms:modified>
</cp:coreProperties>
</file>