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65" windowWidth="16845" windowHeight="1111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1" sheetId="7" r:id="rId6"/>
    <sheet name="2020" sheetId="8" r:id="rId7"/>
    <sheet name="Лист2" sheetId="9" r:id="rId8"/>
    <sheet name="2021" sheetId="10" r:id="rId9"/>
    <sheet name="акт21" sheetId="11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'2021'!$A$1:$F$31</definedName>
    <definedName name="_xlnm.Print_Area" localSheetId="0">Акт!$A$1:$E$94</definedName>
    <definedName name="_xlnm.Print_Area" localSheetId="3">'Акт (2)'!$A$1:$E$105</definedName>
    <definedName name="_xlnm.Print_Area" localSheetId="9">акт21!$A$3:$E$109</definedName>
    <definedName name="_xlnm.Print_Area" localSheetId="1">Бюджет!$A$1:$D$35</definedName>
    <definedName name="_xlnm.Print_Area" localSheetId="7">Лист2!$A$3:$E$102</definedName>
  </definedNames>
  <calcPr calcId="145621"/>
</workbook>
</file>

<file path=xl/calcChain.xml><?xml version="1.0" encoding="utf-8"?>
<calcChain xmlns="http://schemas.openxmlformats.org/spreadsheetml/2006/main">
  <c r="E76" i="11" l="1"/>
  <c r="B76" i="11"/>
  <c r="E26" i="11"/>
  <c r="D26" i="11" s="1"/>
  <c r="F18" i="10" l="1"/>
  <c r="F22" i="10" s="1"/>
  <c r="F14" i="10"/>
  <c r="F25" i="10" l="1"/>
  <c r="E94" i="11" l="1"/>
  <c r="D94" i="11" s="1"/>
  <c r="B79" i="11"/>
  <c r="D79" i="11" s="1"/>
  <c r="F92" i="11"/>
  <c r="D23" i="11"/>
  <c r="D22" i="11"/>
  <c r="D21" i="11"/>
  <c r="D38" i="11"/>
  <c r="D37" i="11"/>
  <c r="D36" i="11"/>
  <c r="D35" i="11"/>
  <c r="D34" i="11"/>
  <c r="D33" i="11"/>
  <c r="D32" i="11"/>
  <c r="D31" i="11"/>
  <c r="D30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59" i="11"/>
  <c r="D60" i="11"/>
  <c r="D71" i="11"/>
  <c r="D70" i="11"/>
  <c r="D69" i="11"/>
  <c r="D68" i="11"/>
  <c r="D67" i="11"/>
  <c r="D66" i="11"/>
  <c r="D65" i="11"/>
  <c r="D64" i="11"/>
  <c r="D63" i="11"/>
  <c r="D62" i="11"/>
  <c r="D82" i="11"/>
  <c r="D81" i="11"/>
  <c r="D80" i="11"/>
  <c r="D78" i="11"/>
  <c r="D77" i="11"/>
  <c r="D76" i="11"/>
  <c r="D75" i="11"/>
  <c r="D74" i="11"/>
  <c r="D73" i="11"/>
  <c r="D72" i="11"/>
  <c r="D83" i="11"/>
  <c r="D92" i="11"/>
  <c r="D91" i="11"/>
  <c r="D89" i="11"/>
  <c r="D87" i="11"/>
  <c r="D85" i="11"/>
  <c r="D61" i="11"/>
  <c r="D28" i="11"/>
  <c r="D25" i="11"/>
  <c r="D24" i="11"/>
  <c r="D20" i="11"/>
  <c r="D17" i="11"/>
  <c r="E95" i="11" l="1"/>
  <c r="E98" i="11" s="1"/>
  <c r="F23" i="10" s="1"/>
  <c r="F24" i="10" s="1"/>
  <c r="H25" i="8"/>
  <c r="D78" i="9"/>
  <c r="D80" i="9"/>
  <c r="D82" i="9"/>
  <c r="D83" i="9"/>
  <c r="D84" i="9"/>
  <c r="D76" i="9"/>
  <c r="D73" i="9"/>
  <c r="D63" i="9"/>
  <c r="D34" i="9"/>
  <c r="D31" i="9"/>
  <c r="D32" i="9"/>
  <c r="D33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9" i="9"/>
  <c r="D60" i="9"/>
  <c r="D61" i="9"/>
  <c r="D62" i="9"/>
  <c r="D64" i="9"/>
  <c r="D65" i="9"/>
  <c r="D66" i="9"/>
  <c r="D67" i="9"/>
  <c r="D68" i="9"/>
  <c r="D69" i="9"/>
  <c r="D70" i="9"/>
  <c r="D71" i="9"/>
  <c r="D72" i="9"/>
  <c r="D74" i="9"/>
  <c r="D30" i="9"/>
  <c r="D20" i="9"/>
  <c r="D21" i="9"/>
  <c r="D22" i="9"/>
  <c r="D23" i="9"/>
  <c r="D24" i="9"/>
  <c r="D25" i="9"/>
  <c r="D26" i="9"/>
  <c r="D28" i="9"/>
  <c r="D19" i="9"/>
  <c r="E86" i="9" l="1"/>
  <c r="E87" i="9" s="1"/>
  <c r="F23" i="8" s="1"/>
  <c r="D86" i="9" l="1"/>
  <c r="F24" i="8"/>
  <c r="F19" i="8"/>
  <c r="F15" i="8"/>
  <c r="F18" i="8" l="1"/>
  <c r="F22" i="8" s="1"/>
  <c r="F14" i="8"/>
  <c r="F25" i="8" l="1"/>
  <c r="F13" i="6"/>
  <c r="F19" i="6"/>
  <c r="F15" i="6"/>
  <c r="E90" i="7"/>
  <c r="D90" i="7" s="1"/>
  <c r="D83" i="7"/>
  <c r="D85" i="7"/>
  <c r="D87" i="7"/>
  <c r="D88" i="7"/>
  <c r="D81" i="7"/>
  <c r="D74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5" i="7"/>
  <c r="D76" i="7"/>
  <c r="D77" i="7"/>
  <c r="D78" i="7"/>
  <c r="D79" i="7"/>
  <c r="D31" i="7"/>
  <c r="D20" i="7"/>
  <c r="D21" i="7"/>
  <c r="D22" i="7"/>
  <c r="D23" i="7"/>
  <c r="D24" i="7"/>
  <c r="D26" i="7"/>
  <c r="D28" i="7"/>
  <c r="D29" i="7"/>
  <c r="D19" i="7"/>
  <c r="E91" i="7" l="1"/>
  <c r="F23" i="6" s="1"/>
  <c r="F18" i="6"/>
  <c r="F22" i="6" s="1"/>
  <c r="F24" i="6" s="1"/>
  <c r="F14" i="6"/>
  <c r="F25" i="6" l="1"/>
  <c r="D80" i="5"/>
  <c r="D82" i="5"/>
  <c r="D84" i="5"/>
  <c r="D85" i="5"/>
  <c r="D79" i="5"/>
  <c r="D71" i="5"/>
  <c r="D59" i="5"/>
  <c r="D57" i="5"/>
  <c r="D53" i="5"/>
  <c r="E18" i="5"/>
  <c r="D18" i="5" s="1"/>
  <c r="D14" i="5"/>
  <c r="D16" i="5"/>
  <c r="D12" i="5"/>
  <c r="D9" i="5"/>
  <c r="D7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7" i="5"/>
  <c r="D48" i="5"/>
  <c r="D49" i="5"/>
  <c r="D50" i="5"/>
  <c r="D51" i="5"/>
  <c r="D52" i="5"/>
  <c r="D54" i="5"/>
  <c r="D55" i="5"/>
  <c r="D61" i="5"/>
  <c r="D62" i="5"/>
  <c r="D63" i="5"/>
  <c r="D64" i="5"/>
  <c r="D65" i="5"/>
  <c r="D66" i="5"/>
  <c r="D68" i="5"/>
  <c r="D69" i="5"/>
  <c r="D70" i="5"/>
  <c r="D72" i="5"/>
  <c r="D73" i="5"/>
  <c r="D74" i="5"/>
  <c r="D75" i="5"/>
  <c r="D76" i="5"/>
  <c r="D77" i="5"/>
  <c r="D20" i="5"/>
  <c r="D10" i="5"/>
  <c r="E87" i="5" l="1"/>
  <c r="D87" i="5" s="1"/>
  <c r="E88" i="5"/>
  <c r="F23" i="4" s="1"/>
  <c r="F15" i="4"/>
  <c r="F13" i="4"/>
  <c r="F18" i="4"/>
  <c r="F22" i="4" s="1"/>
  <c r="F14" i="4"/>
  <c r="F24" i="4" l="1"/>
  <c r="F25" i="4"/>
  <c r="B27" i="2" l="1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E77" i="1"/>
  <c r="D76" i="1" l="1"/>
  <c r="D72" i="1"/>
  <c r="D70" i="1"/>
  <c r="D68" i="1"/>
  <c r="D74" i="1"/>
  <c r="D66" i="1"/>
  <c r="D65" i="1"/>
  <c r="D64" i="1"/>
  <c r="D63" i="1"/>
  <c r="D62" i="1"/>
  <c r="D61" i="1"/>
  <c r="D60" i="1"/>
  <c r="D59" i="1"/>
  <c r="D58" i="1"/>
  <c r="D57" i="1"/>
  <c r="D56" i="1"/>
  <c r="D55" i="1"/>
  <c r="D53" i="1"/>
  <c r="D52" i="1"/>
  <c r="D51" i="1"/>
  <c r="D50" i="1"/>
  <c r="D49" i="1"/>
  <c r="D47" i="1"/>
  <c r="D45" i="1"/>
  <c r="D43" i="1"/>
  <c r="D41" i="1"/>
  <c r="D40" i="1"/>
  <c r="D39" i="1"/>
  <c r="D38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5" i="1"/>
  <c r="D13" i="1"/>
  <c r="D10" i="1"/>
  <c r="D11" i="1"/>
  <c r="D9" i="1"/>
  <c r="D7" i="1"/>
  <c r="B28" i="2"/>
  <c r="C28" i="2"/>
  <c r="D28" i="2"/>
  <c r="E29" i="2" s="1"/>
</calcChain>
</file>

<file path=xl/sharedStrings.xml><?xml version="1.0" encoding="utf-8"?>
<sst xmlns="http://schemas.openxmlformats.org/spreadsheetml/2006/main" count="1100" uniqueCount="358">
  <si>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</si>
  <si>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</si>
  <si>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</si>
  <si>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</si>
  <si>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</si>
  <si>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</si>
  <si>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</si>
  <si>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</si>
  <si>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</si>
  <si>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</si>
  <si>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</si>
  <si>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</si>
  <si>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</si>
  <si>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</si>
  <si>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</si>
  <si>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</si>
  <si>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</si>
  <si>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</si>
  <si>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</si>
  <si>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</si>
  <si>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</si>
  <si>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</si>
  <si>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</si>
  <si>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</si>
  <si>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</si>
  <si>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</si>
  <si>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</si>
  <si>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</si>
  <si>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</si>
  <si>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</si>
  <si>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</si>
  <si>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</si>
  <si>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</si>
  <si>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</si>
  <si>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</si>
  <si>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</si>
  <si>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</si>
  <si>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</si>
  <si>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</si>
  <si>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</si>
  <si>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</si>
  <si>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</si>
  <si>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</si>
  <si>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</si>
  <si>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</si>
  <si>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</si>
  <si>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</si>
  <si>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</si>
  <si>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</si>
  <si>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</si>
  <si>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</si>
  <si>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</si>
  <si>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</si>
  <si>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</si>
  <si>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</si>
  <si>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</si>
  <si>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</si>
  <si>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</si>
  <si>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</si>
  <si>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</si>
  <si>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</si>
  <si>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</si>
  <si>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</si>
  <si>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</si>
  <si>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</si>
  <si>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</si>
  <si>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</si>
  <si>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</si>
  <si>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</si>
  <si>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</si>
  <si>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</si>
  <si>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</si>
  <si>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</si>
  <si>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</si>
  <si>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</si>
  <si>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</si>
  <si>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</si>
  <si>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</si>
  <si>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</si>
  <si>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</si>
  <si>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</si>
  <si>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</si>
  <si>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Смена дверных приборов: навесного замка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</si>
  <si>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</si>
  <si>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</si>
  <si>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</si>
  <si>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</si>
  <si>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</si>
  <si>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>10 шт.</t>
  </si>
  <si>
    <t>1 м3</t>
  </si>
  <si>
    <t xml:space="preserve">     Смена дверных приборов: накладка дверная</t>
  </si>
  <si>
    <t>Еженедельно</t>
  </si>
  <si>
    <t xml:space="preserve">     Изоляция трубопровода матами с совмещенным покрывным  слоем</t>
  </si>
  <si>
    <t>1 створка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</si>
  <si>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</si>
  <si>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Укрепление дверных приборов: петли (шарниры), шпингалеты, ручки накладные</t>
  </si>
  <si>
    <t xml:space="preserve">     Снятие замеров температуры воздуха в квартире</t>
  </si>
  <si>
    <t>1 замер</t>
  </si>
  <si>
    <t>м</t>
  </si>
  <si>
    <t xml:space="preserve">     Смена стекол в деревянных переплетах при площади стекла  до: 0,25 м</t>
  </si>
  <si>
    <t>Уборка лестничных клеток</t>
  </si>
  <si>
    <t xml:space="preserve">     Уборка л/клеток</t>
  </si>
  <si>
    <t>Уборка чердаков и подвалов</t>
  </si>
  <si>
    <t xml:space="preserve">     Очистка чердаков и подвалов</t>
  </si>
  <si>
    <t>Отчет по бюджету № 75/3-2017</t>
  </si>
  <si>
    <t>Резерв на 01.01.2017 г.</t>
  </si>
  <si>
    <t>Задолженность по оплате за содержание и текущий ремонт на 01.01.2018 г. - 190 922,41 руб.</t>
  </si>
  <si>
    <t>Обслуживание ОДПУ</t>
  </si>
  <si>
    <t>Техническое обслуживание нежилых помещений</t>
  </si>
  <si>
    <t>Ремонт конструктивных элементов жилых зданий</t>
  </si>
  <si>
    <t xml:space="preserve">     Демонтаж МАФ (деревянные)</t>
  </si>
  <si>
    <t xml:space="preserve">     Открытие подъездного окна (для мытья)</t>
  </si>
  <si>
    <t xml:space="preserve">     Ликвидация воздушных пробок в системе отопления, в стояке</t>
  </si>
  <si>
    <t>1 стояк</t>
  </si>
  <si>
    <t xml:space="preserve">     Опрессовка ТУ диаметром: до 100 мм</t>
  </si>
  <si>
    <t xml:space="preserve">     Отогрев трубопровода Д-20</t>
  </si>
  <si>
    <t xml:space="preserve">     Подготовка элеваторного узла Д-80 к зиме</t>
  </si>
  <si>
    <t xml:space="preserve">     Проверка на прогрев отопительных приборов с регулировкой.</t>
  </si>
  <si>
    <t xml:space="preserve">     Осмотр кровли, чердака, подъездов, подвального помещения -подготовка к зиме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</si>
  <si>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</si>
  <si>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Проверка наличия тяги в ДВ и вент. каналах</t>
  </si>
  <si>
    <t xml:space="preserve">     Техническое обслуживание ОДПУ</t>
  </si>
  <si>
    <t xml:space="preserve">     Смена: колена водосточных труб</t>
  </si>
  <si>
    <t xml:space="preserve">     Ремонт смесителя без душа, без снятия с места замена кран-буксы</t>
  </si>
  <si>
    <t>1 смеситель</t>
  </si>
  <si>
    <t xml:space="preserve">     Смена вентилей и клапанов обратных муфтовых д. 15мм</t>
  </si>
  <si>
    <t xml:space="preserve">     Смена обратного клапана м/фланцевого Д-40</t>
  </si>
  <si>
    <t xml:space="preserve">     Заделка подвальных окон: (изовером, пенопропиленом и тд)</t>
  </si>
  <si>
    <t>10 м2</t>
  </si>
  <si>
    <t xml:space="preserve">     М. Ремонт оконных переплетов (пристрожка, установка угольников, укрепление)</t>
  </si>
  <si>
    <t xml:space="preserve">     Постановка заклепок в местах соединения труб</t>
  </si>
  <si>
    <t xml:space="preserve">     Смена дверных приборов: шпингалеты</t>
  </si>
  <si>
    <t xml:space="preserve">     Смена ухватов для водосточных труб: в каменных стенах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</si>
  <si>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</si>
  <si>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</si>
  <si>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>Ежемесячно</t>
  </si>
  <si>
    <t>АКТ № 75/3-2017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</si>
  <si>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 квартала 75.</t>
  </si>
  <si>
    <t>на общую сумму 317 345,98 руб. (Триста семнадцать тысяч триста сорок пять рублей 98 копеек).</t>
  </si>
  <si>
    <t>Резерв (доходы за минусом расходов) на  01.01.2018 г. - 62 970,53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</si>
  <si>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</si>
  <si>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</si>
  <si>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</si>
  <si>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</si>
  <si>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</si>
  <si>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</si>
  <si>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</si>
  <si>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</si>
  <si>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</si>
  <si>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</si>
  <si>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</si>
  <si>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</si>
  <si>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</si>
  <si>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</si>
  <si>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</si>
  <si>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</si>
  <si>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</si>
  <si>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</si>
  <si>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</si>
  <si>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</si>
  <si>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</si>
  <si>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Директор ООО "ТРЭК"   Плотников А.А. __________________</t>
  </si>
  <si>
    <t>Отчет составил: экономист  Осипова М.С.  _______________</t>
  </si>
  <si>
    <t>Площадь л/ клеток, тамбуров, лифтов, м/камер, м2</t>
  </si>
  <si>
    <t>Задолженность по оплате за содержание и текущий ремонт общего имущества МКД (на начало периода)</t>
  </si>
  <si>
    <t>Задолженность по оплате за содержание и текущий ремонт общего имущества МКД (на конец периода)</t>
  </si>
  <si>
    <t>Отчет по бюджету № 75/3-2018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</si>
  <si>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</si>
  <si>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</si>
  <si>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</si>
  <si>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</si>
  <si>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</si>
  <si>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>Обслуживание газового оборудования</t>
  </si>
  <si>
    <t xml:space="preserve">     Техобслуживание газового оборудования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</si>
  <si>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</si>
  <si>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</si>
  <si>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</si>
  <si>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</si>
  <si>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</si>
  <si>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Осмотр, замеры, опломбировка ПУ Т/У с представителем</t>
  </si>
  <si>
    <t xml:space="preserve">     Осмотр, проверка работы приборов ИТП</t>
  </si>
  <si>
    <t xml:space="preserve">     Подготовка элеваторного узла Д-50 к зиме</t>
  </si>
  <si>
    <t xml:space="preserve">     Притирка запорной арматуры без снятия с места: клапан вентиля диаметром до 25 мм</t>
  </si>
  <si>
    <t xml:space="preserve">     Притирка запорной арматуры без снятия с места: клапан вентиля диаметром до 26-50 мм</t>
  </si>
  <si>
    <t xml:space="preserve">     Регулировка системы отопления</t>
  </si>
  <si>
    <t xml:space="preserve">     Регулировка смывных бачков.</t>
  </si>
  <si>
    <t xml:space="preserve">     Сдача ИТП представителю энергоснабжающей организации</t>
  </si>
  <si>
    <t xml:space="preserve">     Устранение течи из гибких подводок присоединения санитарных приборов</t>
  </si>
  <si>
    <t>1 соединение</t>
  </si>
  <si>
    <t xml:space="preserve">     М. Ремонт слухового окна (пристрожка, укрепление)</t>
  </si>
  <si>
    <t xml:space="preserve">     Осмотр кровли, чердака, люков</t>
  </si>
  <si>
    <t xml:space="preserve">     Открытие подвальных окон</t>
  </si>
  <si>
    <t xml:space="preserve">     Очистка  кровли от снега, сбивание сосулей вышка</t>
  </si>
  <si>
    <t>1 м 1 основания</t>
  </si>
  <si>
    <t xml:space="preserve">     Очистка чердака от снега</t>
  </si>
  <si>
    <t>1 м 2 основания</t>
  </si>
  <si>
    <t xml:space="preserve">     Плановые проверки вентиляционных каналов и оголовков</t>
  </si>
  <si>
    <t xml:space="preserve">     Смена дверных приборов: пружин</t>
  </si>
  <si>
    <t xml:space="preserve">     Замена трубопровода диаметром: 40 мм</t>
  </si>
  <si>
    <t xml:space="preserve">     Осмотр замеры рамок холодной воды</t>
  </si>
  <si>
    <t>чел.-ч</t>
  </si>
  <si>
    <t xml:space="preserve">     Регулировка температуры отопления в ИТП вентилями</t>
  </si>
  <si>
    <t xml:space="preserve">     Ремонт смесителя без душа, без снятия с места, набивка сальников</t>
  </si>
  <si>
    <t xml:space="preserve">     Установка заглушек на трубопроводах д. до 50мм</t>
  </si>
  <si>
    <t xml:space="preserve">     Перенавеска дверного полотна с подгонкой</t>
  </si>
  <si>
    <t xml:space="preserve">     Ремонт цоколя и отмостки</t>
  </si>
  <si>
    <t xml:space="preserve">     Ручная газовая резка круглой стали диаметром до 24 мм Срезка замка, кронштейна, штырей</t>
  </si>
  <si>
    <t xml:space="preserve">     Рыхление шлака на чердаке - обследование перекрытия</t>
  </si>
  <si>
    <t xml:space="preserve">     Смена частей водосточных труб: отливов (отметов)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</si>
  <si>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</si>
  <si>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</si>
  <si>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</si>
  <si>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Услуги а/вышки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</si>
  <si>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</si>
  <si>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</si>
  <si>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смете</t>
  </si>
  <si>
    <t>По тарифу</t>
  </si>
  <si>
    <t xml:space="preserve"> По факту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</si>
  <si>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</si>
  <si>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</si>
  <si>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75/3-2018</t>
  </si>
  <si>
    <t>"31" марта 2019 г.</t>
  </si>
  <si>
    <t>Всего  за период с "01" января 2018 г. по "31"декабря 2018 г. выполнено работ (оказано услуг) на общую сумму 390 944.35 руб. (Триста девяносто тысяч девятьсот сорок четыре рубля 35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</si>
  <si>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</si>
  <si>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</si>
  <si>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</si>
  <si>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</si>
  <si>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</si>
  <si>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</si>
  <si>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</si>
  <si>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</si>
  <si>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</si>
  <si>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</si>
  <si>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</si>
  <si>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</si>
  <si>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</si>
  <si>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</si>
  <si>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Обрезка деревьев высотой: до 5 м</t>
  </si>
  <si>
    <t>1 дерево</t>
  </si>
  <si>
    <t xml:space="preserve">     Устройство скамейки со спинки 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</si>
  <si>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</si>
  <si>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</si>
  <si>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</si>
  <si>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</si>
  <si>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</si>
  <si>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</si>
  <si>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Смена сгонов у трубопроводов диаметром: 15 мм</t>
  </si>
  <si>
    <t xml:space="preserve">     Осмотр и устранение мелких неисправностей на РХВ</t>
  </si>
  <si>
    <t xml:space="preserve">     Подготовка элеваторного узла</t>
  </si>
  <si>
    <t xml:space="preserve">     Ремонт смесителя с душем,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</si>
  <si>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</si>
  <si>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</si>
  <si>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</si>
  <si>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</si>
  <si>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Ремонт: прямой части поручня</t>
  </si>
  <si>
    <t xml:space="preserve">     Смена: колен водосточных труб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</si>
  <si>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</si>
  <si>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</si>
  <si>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Устройство колпаков над вент. шахтами</t>
  </si>
  <si>
    <t xml:space="preserve">     Устройство новых почтовых ящиков</t>
  </si>
  <si>
    <t>1 блок, 4 секции</t>
  </si>
  <si>
    <t xml:space="preserve">     Закрытие подъездного окна</t>
  </si>
  <si>
    <t xml:space="preserve">     Закрытие слуховых окон и люков выхода на кровлю</t>
  </si>
  <si>
    <t xml:space="preserve">     Осмотр квартир</t>
  </si>
  <si>
    <t xml:space="preserve">     Открытие слуховых окон и люков выхода на кровлю</t>
  </si>
  <si>
    <t xml:space="preserve">     Очистка желобов от мусора: вручную (при расчете 1 кг. мусора = 3 м 1 желоба)</t>
  </si>
  <si>
    <t xml:space="preserve">     Перенавеска водосточных труб.</t>
  </si>
  <si>
    <t xml:space="preserve">     Проверка исправности канализационных вытяжек</t>
  </si>
  <si>
    <t>1 кв</t>
  </si>
  <si>
    <t xml:space="preserve">     Прогрев системы вентиляции</t>
  </si>
  <si>
    <t xml:space="preserve">     Укладка (установка) щитов</t>
  </si>
  <si>
    <t>Текущий ремонт</t>
  </si>
  <si>
    <t xml:space="preserve">     Ремонт подъезда</t>
  </si>
  <si>
    <t xml:space="preserve">     Ремонт тамбура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</si>
  <si>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</si>
  <si>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</si>
  <si>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</si>
  <si>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</si>
  <si>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 xml:space="preserve">                         ________________________________________________________________________________      ____________________________________</t>
  </si>
  <si>
    <t>Заказчик -         ________________________________________   __________________________________</t>
  </si>
  <si>
    <t>По графику</t>
  </si>
  <si>
    <t>Отчет по бюджету № 75/3-2019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</si>
  <si>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</si>
  <si>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396425.05 руб. (Триста девяносто шесть тысяч четыреста двадцать пять рублей 5 копеек)</t>
  </si>
  <si>
    <t>АКТ № 75/3</t>
  </si>
  <si>
    <t>Отчет по бюджету № 75/3-2020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</si>
  <si>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</si>
  <si>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</si>
  <si>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</si>
  <si>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</si>
  <si>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</si>
  <si>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</si>
  <si>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Ремонт песочницы</t>
  </si>
  <si>
    <t xml:space="preserve">     Устройство скамейки со спинкой и с окраской</t>
  </si>
  <si>
    <t xml:space="preserve">     Замена сборки Д-20 со спускником</t>
  </si>
  <si>
    <t xml:space="preserve">     Замена сборки Д-25 со спускником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</si>
  <si>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</si>
  <si>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</si>
  <si>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</si>
  <si>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тепловой изоляции.</t>
  </si>
  <si>
    <t xml:space="preserve">     Ручная газовая резка круглой стали диаметром до 24 мм срез урны</t>
  </si>
  <si>
    <t xml:space="preserve">     Смена вентилей Д-15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</si>
  <si>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</si>
  <si>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</si>
  <si>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</si>
  <si>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</si>
  <si>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</si>
  <si>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Демонтаж доски объявления</t>
  </si>
  <si>
    <t xml:space="preserve">     Смена: прямых звеньев водосточных труб</t>
  </si>
  <si>
    <t xml:space="preserve">     Снятие оконных переплетов: неостекленных</t>
  </si>
  <si>
    <t xml:space="preserve">     Осмотр подъезда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</si>
  <si>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</si>
  <si>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</si>
  <si>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Замена почтовых ящиков</t>
  </si>
  <si>
    <t xml:space="preserve">           2. Всего за период с "01"января 2020 г. по "31"декабря 2020 г. выполнено работ на общую сумму 403111.85 руб. (Четыреста три тысячи сто одиннадцать рублей 85 копеек)</t>
  </si>
  <si>
    <t xml:space="preserve">                         ___________________________________________      ____________________________________</t>
  </si>
  <si>
    <t>31 марта 2022 г.</t>
  </si>
  <si>
    <t xml:space="preserve">     Обрезкка поросли кустарников</t>
  </si>
  <si>
    <t xml:space="preserve">     Очистка вручную поверхности фасадов от перхлорвиниловых и масляных красок: с люлей</t>
  </si>
  <si>
    <t xml:space="preserve">     Ремонт скамейки без спинки</t>
  </si>
  <si>
    <t xml:space="preserve">     Ручная односторонняя сварка деталей контейнера из листовой стали</t>
  </si>
  <si>
    <t>10 м</t>
  </si>
  <si>
    <t xml:space="preserve">     Демонтаж регулятора температуры воды</t>
  </si>
  <si>
    <t xml:space="preserve">     Замена сборки Д-32 со спускником</t>
  </si>
  <si>
    <t xml:space="preserve">     Регулировка РТВЖ</t>
  </si>
  <si>
    <t xml:space="preserve">     Установка манометров</t>
  </si>
  <si>
    <t xml:space="preserve">     Установка регулятора температуры "КОРАЛЛ"</t>
  </si>
  <si>
    <t xml:space="preserve">     Установка термометра</t>
  </si>
  <si>
    <t>комплект</t>
  </si>
  <si>
    <t xml:space="preserve">     Установка фланцевых соединений на стальных трубопроводах д.50 мм</t>
  </si>
  <si>
    <t xml:space="preserve">     Устройство катушки с изготовлением</t>
  </si>
  <si>
    <t xml:space="preserve">     Вскрытие элеваторов со снятием с места и замером сопла (прим)</t>
  </si>
  <si>
    <t xml:space="preserve">     Осмотр СТО в ИТП, РХВ</t>
  </si>
  <si>
    <t xml:space="preserve">     Отключение системы отопления</t>
  </si>
  <si>
    <t>1 малая форма</t>
  </si>
  <si>
    <t xml:space="preserve">     Огрунтовка ранее окрашенных фасадов бетонконтактом</t>
  </si>
  <si>
    <t xml:space="preserve">     Окраска контейнера</t>
  </si>
  <si>
    <t xml:space="preserve">     Перенавеска в/сточ. отметов</t>
  </si>
  <si>
    <t xml:space="preserve">     Переустановка скамейки</t>
  </si>
  <si>
    <t xml:space="preserve">     Покраска ограждений</t>
  </si>
  <si>
    <t>1 м изделий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</si>
  <si>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</si>
  <si>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Ремонт слуховых окон пристрожка, укрепление</t>
  </si>
  <si>
    <t xml:space="preserve">     Устройство урны</t>
  </si>
  <si>
    <t xml:space="preserve">     Закрытие подъездного окна с лестницы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</si>
  <si>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</si>
  <si>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</si>
  <si>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 толщ. 10см, сбивание сосулей</t>
  </si>
  <si>
    <t xml:space="preserve">     Смена оконных приборов: петли</t>
  </si>
  <si>
    <t xml:space="preserve">     Установка дверных приборов: навесного замка</t>
  </si>
  <si>
    <t>294782.60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</si>
  <si>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</si>
  <si>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</si>
  <si>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</si>
  <si>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75/3-2021</t>
  </si>
  <si>
    <t>Период: с 01.01.2021 по 31.12.2021 года.</t>
  </si>
  <si>
    <t>Отчет составил: экономист                                  _______________</t>
  </si>
  <si>
    <t>Триста двадцать семь тысяч девятьсот сорок пять рублей 62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</si>
</sst>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20" fillId="0" borderId="0" xfId="1" quotePrefix="1" applyFont="1" applyAlignment="1">
      <alignment horizontal="right" vertical="top" wrapText="1"/>
    </xf>
    <xf numFmtId="164" fontId="20" fillId="0" borderId="0" xfId="1" quotePrefix="1" applyFont="1" applyBorder="1" applyAlignment="1">
      <alignment vertical="top" wrapText="1"/>
    </xf>
    <xf numFmtId="164" fontId="20" fillId="0" borderId="0" xfId="1" quotePrefix="1" applyFont="1" applyAlignment="1">
      <alignment vertical="top" wrapText="1"/>
    </xf>
    <xf numFmtId="164" fontId="20" fillId="0" borderId="0" xfId="1" quotePrefix="1" applyFont="1" applyBorder="1" applyAlignment="1">
      <alignment horizontal="right" vertical="top" wrapText="1"/>
    </xf>
    <xf numFmtId="164" fontId="20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20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20" fillId="0" borderId="0" xfId="1" applyFont="1" applyBorder="1" applyAlignment="1">
      <alignment horizontal="right" vertical="top" wrapText="1"/>
    </xf>
    <xf numFmtId="164" fontId="20" fillId="0" borderId="0" xfId="1" applyFont="1" applyBorder="1" applyAlignment="1">
      <alignment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1" fillId="0" borderId="0" xfId="1" applyFont="1" applyAlignment="1">
      <alignment horizontal="left" vertical="top"/>
    </xf>
    <xf numFmtId="164" fontId="22" fillId="4" borderId="11" xfId="1" applyFont="1" applyFill="1" applyBorder="1" applyAlignment="1">
      <alignment horizontal="left" vertical="center"/>
    </xf>
    <xf numFmtId="164" fontId="21" fillId="0" borderId="0" xfId="1" applyFont="1" applyAlignment="1">
      <alignment horizontal="left" vertical="center"/>
    </xf>
    <xf numFmtId="164" fontId="23" fillId="0" borderId="0" xfId="1" applyFont="1"/>
    <xf numFmtId="164" fontId="21" fillId="0" borderId="0" xfId="1" applyFont="1" applyAlignment="1">
      <alignment horizontal="left"/>
    </xf>
    <xf numFmtId="164" fontId="23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4" fillId="0" borderId="2" xfId="2" applyFont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2" fontId="14" fillId="0" borderId="1" xfId="2" applyNumberFormat="1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6" fillId="0" borderId="15" xfId="1" applyFont="1" applyBorder="1" applyAlignment="1">
      <alignment horizontal="center" vertical="top" wrapText="1"/>
    </xf>
    <xf numFmtId="164" fontId="14" fillId="0" borderId="15" xfId="1" applyFont="1" applyBorder="1" applyAlignment="1">
      <alignment horizontal="center" vertical="top"/>
    </xf>
    <xf numFmtId="164" fontId="22" fillId="5" borderId="0" xfId="1" applyFont="1" applyFill="1" applyAlignment="1">
      <alignment horizontal="left" vertical="top"/>
    </xf>
    <xf numFmtId="164" fontId="22" fillId="0" borderId="0" xfId="1" applyFont="1" applyAlignment="1">
      <alignment horizontal="left" vertical="top"/>
    </xf>
    <xf numFmtId="164" fontId="14" fillId="0" borderId="15" xfId="1" applyFont="1" applyBorder="1" applyAlignment="1">
      <alignment horizontal="center" vertical="top" wrapText="1"/>
    </xf>
    <xf numFmtId="164" fontId="25" fillId="0" borderId="0" xfId="1" applyFont="1"/>
    <xf numFmtId="0" fontId="20" fillId="0" borderId="0" xfId="1" quotePrefix="1" applyNumberFormat="1" applyFont="1" applyBorder="1" applyAlignment="1">
      <alignment horizontal="left" vertical="top" wrapText="1"/>
    </xf>
    <xf numFmtId="0" fontId="20" fillId="3" borderId="0" xfId="1" applyNumberFormat="1" applyFont="1" applyFill="1" applyBorder="1" applyAlignment="1">
      <alignment horizontal="left" vertical="top" wrapText="1"/>
    </xf>
    <xf numFmtId="0" fontId="20" fillId="0" borderId="0" xfId="1" applyNumberFormat="1" applyFont="1" applyBorder="1" applyAlignment="1">
      <alignment horizontal="left" vertical="top" wrapText="1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/>
    </xf>
    <xf numFmtId="169" fontId="24" fillId="0" borderId="1" xfId="1" applyNumberFormat="1" applyFont="1" applyFill="1" applyBorder="1" applyAlignment="1">
      <alignment horizontal="center" vertical="center" wrapText="1"/>
    </xf>
    <xf numFmtId="169" fontId="16" fillId="0" borderId="1" xfId="0" applyNumberFormat="1" applyFont="1" applyFill="1" applyBorder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/>
    </xf>
    <xf numFmtId="169" fontId="14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0" fontId="20" fillId="0" borderId="0" xfId="1" applyNumberFormat="1" applyFont="1" applyFill="1" applyBorder="1" applyAlignment="1">
      <alignment horizontal="left" vertical="top" wrapText="1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20" fillId="0" borderId="0" xfId="1" quotePrefix="1" applyFont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0" fontId="16" fillId="0" borderId="18" xfId="0" applyFont="1" applyBorder="1" applyAlignment="1">
      <alignment horizontal="centerContinuous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2" fillId="6" borderId="0" xfId="1" applyFont="1" applyFill="1" applyAlignment="1">
      <alignment horizontal="left" vertical="top"/>
    </xf>
    <xf numFmtId="0" fontId="16" fillId="6" borderId="19" xfId="0" applyFont="1" applyFill="1" applyBorder="1" applyAlignment="1">
      <alignment horizontal="left" vertical="center" wrapText="1"/>
    </xf>
    <xf numFmtId="0" fontId="16" fillId="6" borderId="23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center"/>
    </xf>
    <xf numFmtId="165" fontId="12" fillId="6" borderId="22" xfId="0" applyNumberFormat="1" applyFont="1" applyFill="1" applyBorder="1" applyAlignment="1">
      <alignment horizontal="center" vertical="center" wrapText="1"/>
    </xf>
    <xf numFmtId="168" fontId="16" fillId="6" borderId="23" xfId="0" applyNumberFormat="1" applyFont="1" applyFill="1" applyBorder="1" applyAlignment="1">
      <alignment horizontal="center" vertical="center"/>
    </xf>
    <xf numFmtId="166" fontId="16" fillId="6" borderId="23" xfId="0" applyNumberFormat="1" applyFont="1" applyFill="1" applyBorder="1" applyAlignment="1">
      <alignment horizontal="center" vertical="center"/>
    </xf>
    <xf numFmtId="167" fontId="16" fillId="6" borderId="23" xfId="0" applyNumberFormat="1" applyFont="1" applyFill="1" applyBorder="1" applyAlignment="1">
      <alignment horizontal="center" vertical="center"/>
    </xf>
    <xf numFmtId="165" fontId="16" fillId="6" borderId="23" xfId="0" applyNumberFormat="1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7" xfId="0" applyNumberFormat="1" applyFont="1" applyFill="1" applyBorder="1" applyAlignment="1">
      <alignment horizontal="center" vertical="center"/>
    </xf>
    <xf numFmtId="164" fontId="16" fillId="0" borderId="0" xfId="1" applyFont="1" applyBorder="1" applyAlignment="1">
      <alignment horizontal="left" vertical="center"/>
    </xf>
    <xf numFmtId="164" fontId="16" fillId="0" borderId="0" xfId="1" applyFont="1" applyBorder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1" fillId="0" borderId="12" xfId="1" applyFont="1" applyBorder="1" applyAlignment="1">
      <alignment horizontal="left" vertical="top" wrapText="1"/>
    </xf>
    <xf numFmtId="164" fontId="21" fillId="0" borderId="13" xfId="1" applyFont="1" applyBorder="1" applyAlignment="1">
      <alignment horizontal="left" vertical="top" wrapText="1"/>
    </xf>
    <xf numFmtId="164" fontId="21" fillId="0" borderId="14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20" fillId="0" borderId="0" xfId="1" quotePrefix="1" applyFont="1" applyAlignment="1">
      <alignment horizontal="left" vertical="top" wrapText="1"/>
    </xf>
    <xf numFmtId="164" fontId="20" fillId="0" borderId="6" xfId="1" quotePrefix="1" applyFont="1" applyBorder="1" applyAlignment="1">
      <alignment horizontal="left" vertical="top" wrapText="1"/>
    </xf>
    <xf numFmtId="164" fontId="20" fillId="0" borderId="0" xfId="1" quotePrefix="1" applyFont="1" applyBorder="1" applyAlignment="1">
      <alignment horizontal="left" vertical="top" wrapText="1"/>
    </xf>
    <xf numFmtId="164" fontId="22" fillId="4" borderId="8" xfId="1" applyFont="1" applyFill="1" applyBorder="1" applyAlignment="1">
      <alignment horizontal="left" vertical="center"/>
    </xf>
    <xf numFmtId="164" fontId="22" fillId="4" borderId="9" xfId="1" applyFont="1" applyFill="1" applyBorder="1" applyAlignment="1">
      <alignment horizontal="left" vertical="center"/>
    </xf>
    <xf numFmtId="164" fontId="22" fillId="4" borderId="10" xfId="1" applyFont="1" applyFill="1" applyBorder="1" applyAlignment="1">
      <alignment horizontal="left" vertical="center"/>
    </xf>
    <xf numFmtId="164" fontId="22" fillId="0" borderId="12" xfId="1" applyFont="1" applyBorder="1" applyAlignment="1">
      <alignment horizontal="left" vertical="top" wrapText="1"/>
    </xf>
    <xf numFmtId="164" fontId="22" fillId="0" borderId="13" xfId="1" applyFont="1" applyBorder="1" applyAlignment="1">
      <alignment horizontal="left" vertical="top" wrapText="1"/>
    </xf>
    <xf numFmtId="164" fontId="22" fillId="0" borderId="14" xfId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6" borderId="21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14" fillId="7" borderId="2" xfId="2" applyFont="1" applyFill="1" applyBorder="1" applyAlignment="1">
      <alignment horizontal="left" vertical="center"/>
    </xf>
    <xf numFmtId="0" fontId="14" fillId="7" borderId="3" xfId="2" applyFont="1" applyFill="1" applyBorder="1" applyAlignment="1">
      <alignment horizontal="left" vertical="center"/>
    </xf>
    <xf numFmtId="0" fontId="14" fillId="7" borderId="4" xfId="2" applyFont="1" applyFill="1" applyBorder="1" applyAlignment="1">
      <alignment horizontal="left" vertical="center"/>
    </xf>
    <xf numFmtId="0" fontId="14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view="pageBreakPreview" topLeftCell="A55" zoomScaleSheetLayoutView="100" workbookViewId="0">
      <selection activeCell="E70" sqref="E7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9" t="s">
        <v>136</v>
      </c>
      <c r="B1" s="169"/>
      <c r="C1" s="169"/>
      <c r="D1" s="169"/>
      <c r="E1" s="169"/>
      <c r="I1" s="3"/>
    </row>
    <row r="2" spans="1:9" ht="29.25" customHeight="1" x14ac:dyDescent="0.2">
      <c r="A2" s="168" t="s">
        <v>137</v>
      </c>
      <c r="B2" s="168"/>
      <c r="C2" s="168"/>
      <c r="D2" s="168"/>
      <c r="E2" s="168"/>
      <c r="I2" s="3"/>
    </row>
    <row r="3" spans="1:9" ht="14.25" x14ac:dyDescent="0.2">
      <c r="A3" s="19" t="s">
        <v>6</v>
      </c>
      <c r="B3" s="20"/>
      <c r="C3" s="20"/>
      <c r="D3" s="170" t="s">
        <v>7</v>
      </c>
      <c r="E3" s="17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58</v>
      </c>
      <c r="B7" s="38" t="s">
        <v>23</v>
      </c>
      <c r="C7" s="38" t="s">
        <v>11</v>
      </c>
      <c r="D7" s="26">
        <f>E7</f>
        <v>3262.74</v>
      </c>
      <c r="E7" s="26">
        <v>3262.74</v>
      </c>
      <c r="G7" s="17"/>
    </row>
    <row r="8" spans="1:9" ht="14.25" x14ac:dyDescent="0.2">
      <c r="A8" s="33" t="s">
        <v>39</v>
      </c>
      <c r="B8" s="37"/>
      <c r="C8" s="37"/>
      <c r="D8" s="25"/>
      <c r="E8" s="25"/>
      <c r="G8" s="17"/>
    </row>
    <row r="9" spans="1:9" ht="15" x14ac:dyDescent="0.2">
      <c r="A9" s="34" t="s">
        <v>59</v>
      </c>
      <c r="B9" s="38">
        <v>2200</v>
      </c>
      <c r="C9" s="38" t="s">
        <v>12</v>
      </c>
      <c r="D9" s="26">
        <f>E9/B9</f>
        <v>3.9500045454545454</v>
      </c>
      <c r="E9" s="26">
        <v>8690.01</v>
      </c>
      <c r="G9" s="17"/>
    </row>
    <row r="10" spans="1:9" ht="15" x14ac:dyDescent="0.2">
      <c r="A10" s="34" t="s">
        <v>110</v>
      </c>
      <c r="B10" s="38">
        <v>1</v>
      </c>
      <c r="C10" s="38" t="s">
        <v>13</v>
      </c>
      <c r="D10" s="26">
        <f t="shared" ref="D10:D11" si="0">E10/B10</f>
        <v>265.94</v>
      </c>
      <c r="E10" s="26">
        <v>265.94</v>
      </c>
      <c r="G10" s="17"/>
    </row>
    <row r="11" spans="1:9" ht="15" x14ac:dyDescent="0.2">
      <c r="A11" s="34" t="s">
        <v>111</v>
      </c>
      <c r="B11" s="38">
        <v>0.4</v>
      </c>
      <c r="C11" s="38" t="s">
        <v>88</v>
      </c>
      <c r="D11" s="26">
        <f t="shared" si="0"/>
        <v>2591.9749999999999</v>
      </c>
      <c r="E11" s="26">
        <v>1036.79</v>
      </c>
      <c r="G11" s="17"/>
    </row>
    <row r="12" spans="1:9" ht="14.25" x14ac:dyDescent="0.2">
      <c r="A12" s="35" t="s">
        <v>56</v>
      </c>
      <c r="B12" s="39"/>
      <c r="C12" s="39"/>
      <c r="D12" s="36"/>
      <c r="E12" s="36"/>
      <c r="G12" s="17"/>
    </row>
    <row r="13" spans="1:9" ht="30" x14ac:dyDescent="0.2">
      <c r="A13" s="34" t="s">
        <v>60</v>
      </c>
      <c r="B13" s="38" t="s">
        <v>23</v>
      </c>
      <c r="C13" s="38" t="s">
        <v>11</v>
      </c>
      <c r="D13" s="26">
        <f>E13</f>
        <v>50196</v>
      </c>
      <c r="E13" s="26">
        <v>50196</v>
      </c>
      <c r="G13" s="17"/>
    </row>
    <row r="14" spans="1:9" ht="14.25" x14ac:dyDescent="0.2">
      <c r="A14" s="35" t="s">
        <v>40</v>
      </c>
      <c r="B14" s="39"/>
      <c r="C14" s="39"/>
      <c r="D14" s="36"/>
      <c r="E14" s="36"/>
      <c r="G14" s="17"/>
    </row>
    <row r="15" spans="1:9" ht="30" x14ac:dyDescent="0.2">
      <c r="A15" s="34" t="s">
        <v>61</v>
      </c>
      <c r="B15" s="38" t="s">
        <v>25</v>
      </c>
      <c r="C15" s="38" t="s">
        <v>11</v>
      </c>
      <c r="D15" s="26">
        <f>E15</f>
        <v>11384.6</v>
      </c>
      <c r="E15" s="26">
        <v>11384.6</v>
      </c>
      <c r="G15" s="17"/>
    </row>
    <row r="16" spans="1:9" ht="14.25" x14ac:dyDescent="0.2">
      <c r="A16" s="35" t="s">
        <v>41</v>
      </c>
      <c r="B16" s="39"/>
      <c r="C16" s="39"/>
      <c r="D16" s="36"/>
      <c r="E16" s="36"/>
      <c r="G16" s="17"/>
    </row>
    <row r="17" spans="1:7" ht="15" x14ac:dyDescent="0.2">
      <c r="A17" s="34" t="s">
        <v>83</v>
      </c>
      <c r="B17" s="38">
        <v>2</v>
      </c>
      <c r="C17" s="38" t="s">
        <v>84</v>
      </c>
      <c r="D17" s="26">
        <f t="shared" ref="D17:D41" si="1">E17/B17</f>
        <v>73.69</v>
      </c>
      <c r="E17" s="26">
        <v>147.38</v>
      </c>
      <c r="G17" s="17"/>
    </row>
    <row r="18" spans="1:7" ht="15" x14ac:dyDescent="0.2">
      <c r="A18" s="34" t="s">
        <v>62</v>
      </c>
      <c r="B18" s="38">
        <v>1</v>
      </c>
      <c r="C18" s="38" t="s">
        <v>14</v>
      </c>
      <c r="D18" s="26">
        <f t="shared" si="1"/>
        <v>796.94</v>
      </c>
      <c r="E18" s="26">
        <v>796.94</v>
      </c>
      <c r="G18" s="17"/>
    </row>
    <row r="19" spans="1:7" ht="30" x14ac:dyDescent="0.2">
      <c r="A19" s="34" t="s">
        <v>112</v>
      </c>
      <c r="B19" s="38">
        <v>4</v>
      </c>
      <c r="C19" s="38" t="s">
        <v>113</v>
      </c>
      <c r="D19" s="26">
        <f t="shared" si="1"/>
        <v>395.66750000000002</v>
      </c>
      <c r="E19" s="26">
        <v>1582.67</v>
      </c>
      <c r="G19" s="17"/>
    </row>
    <row r="20" spans="1:7" ht="15" x14ac:dyDescent="0.2">
      <c r="A20" s="34" t="s">
        <v>114</v>
      </c>
      <c r="B20" s="38">
        <v>0.09</v>
      </c>
      <c r="C20" s="38" t="s">
        <v>15</v>
      </c>
      <c r="D20" s="26">
        <f t="shared" si="1"/>
        <v>3725.8888888888887</v>
      </c>
      <c r="E20" s="26">
        <v>335.33</v>
      </c>
      <c r="G20" s="17"/>
    </row>
    <row r="21" spans="1:7" ht="33.75" customHeight="1" x14ac:dyDescent="0.2">
      <c r="A21" s="34" t="s">
        <v>81</v>
      </c>
      <c r="B21" s="38">
        <v>0.54</v>
      </c>
      <c r="C21" s="38" t="s">
        <v>16</v>
      </c>
      <c r="D21" s="26">
        <f t="shared" si="1"/>
        <v>1416.8888888888889</v>
      </c>
      <c r="E21" s="26">
        <v>765.12</v>
      </c>
      <c r="G21" s="17"/>
    </row>
    <row r="22" spans="1:7" ht="45" x14ac:dyDescent="0.2">
      <c r="A22" s="34" t="s">
        <v>63</v>
      </c>
      <c r="B22" s="38">
        <v>1.49</v>
      </c>
      <c r="C22" s="38" t="s">
        <v>16</v>
      </c>
      <c r="D22" s="26">
        <f t="shared" si="1"/>
        <v>1584.8120805369126</v>
      </c>
      <c r="E22" s="26">
        <v>2361.37</v>
      </c>
      <c r="G22" s="17"/>
    </row>
    <row r="23" spans="1:7" ht="15" x14ac:dyDescent="0.2">
      <c r="A23" s="34" t="s">
        <v>64</v>
      </c>
      <c r="B23" s="38">
        <v>0.11</v>
      </c>
      <c r="C23" s="38" t="s">
        <v>17</v>
      </c>
      <c r="D23" s="26">
        <f t="shared" si="1"/>
        <v>23395.181818181816</v>
      </c>
      <c r="E23" s="26">
        <v>2573.4699999999998</v>
      </c>
      <c r="G23" s="17"/>
    </row>
    <row r="24" spans="1:7" ht="30" x14ac:dyDescent="0.2">
      <c r="A24" s="34" t="s">
        <v>65</v>
      </c>
      <c r="B24" s="38">
        <v>1.1000000000000001</v>
      </c>
      <c r="C24" s="38" t="s">
        <v>16</v>
      </c>
      <c r="D24" s="26">
        <f t="shared" si="1"/>
        <v>1559.1</v>
      </c>
      <c r="E24" s="26">
        <v>1715.01</v>
      </c>
      <c r="G24" s="17"/>
    </row>
    <row r="25" spans="1:7" ht="15" x14ac:dyDescent="0.2">
      <c r="A25" s="34" t="s">
        <v>66</v>
      </c>
      <c r="B25" s="38">
        <v>0.02</v>
      </c>
      <c r="C25" s="38" t="s">
        <v>18</v>
      </c>
      <c r="D25" s="26">
        <f t="shared" si="1"/>
        <v>21940.5</v>
      </c>
      <c r="E25" s="26">
        <v>438.81</v>
      </c>
      <c r="G25" s="17"/>
    </row>
    <row r="26" spans="1:7" ht="30" x14ac:dyDescent="0.2">
      <c r="A26" s="34" t="s">
        <v>67</v>
      </c>
      <c r="B26" s="38">
        <v>1</v>
      </c>
      <c r="C26" s="38" t="s">
        <v>14</v>
      </c>
      <c r="D26" s="26">
        <f t="shared" si="1"/>
        <v>384.58</v>
      </c>
      <c r="E26" s="26">
        <v>384.58</v>
      </c>
      <c r="G26" s="17"/>
    </row>
    <row r="27" spans="1:7" ht="15" x14ac:dyDescent="0.2">
      <c r="A27" s="34" t="s">
        <v>115</v>
      </c>
      <c r="B27" s="38">
        <v>1</v>
      </c>
      <c r="C27" s="38" t="s">
        <v>98</v>
      </c>
      <c r="D27" s="26">
        <f t="shared" si="1"/>
        <v>161.74</v>
      </c>
      <c r="E27" s="26">
        <v>161.74</v>
      </c>
      <c r="G27" s="17"/>
    </row>
    <row r="28" spans="1:7" ht="15" x14ac:dyDescent="0.2">
      <c r="A28" s="34" t="s">
        <v>68</v>
      </c>
      <c r="B28" s="38">
        <v>0.18</v>
      </c>
      <c r="C28" s="38" t="s">
        <v>15</v>
      </c>
      <c r="D28" s="26">
        <f t="shared" si="1"/>
        <v>12553.888888888889</v>
      </c>
      <c r="E28" s="26">
        <v>2259.6999999999998</v>
      </c>
      <c r="G28" s="17"/>
    </row>
    <row r="29" spans="1:7" ht="30" x14ac:dyDescent="0.2">
      <c r="A29" s="34" t="s">
        <v>69</v>
      </c>
      <c r="B29" s="38">
        <v>4</v>
      </c>
      <c r="C29" s="38" t="s">
        <v>20</v>
      </c>
      <c r="D29" s="26">
        <f t="shared" si="1"/>
        <v>160.43</v>
      </c>
      <c r="E29" s="26">
        <v>641.72</v>
      </c>
      <c r="G29" s="17"/>
    </row>
    <row r="30" spans="1:7" ht="15" x14ac:dyDescent="0.2">
      <c r="A30" s="34" t="s">
        <v>85</v>
      </c>
      <c r="B30" s="38">
        <v>1</v>
      </c>
      <c r="C30" s="38" t="s">
        <v>84</v>
      </c>
      <c r="D30" s="26">
        <f t="shared" si="1"/>
        <v>54.55</v>
      </c>
      <c r="E30" s="26">
        <v>54.55</v>
      </c>
      <c r="G30" s="17"/>
    </row>
    <row r="31" spans="1:7" ht="15" x14ac:dyDescent="0.2">
      <c r="A31" s="34" t="s">
        <v>116</v>
      </c>
      <c r="B31" s="38">
        <v>1</v>
      </c>
      <c r="C31" s="38" t="s">
        <v>13</v>
      </c>
      <c r="D31" s="26">
        <f t="shared" si="1"/>
        <v>4138.46</v>
      </c>
      <c r="E31" s="26">
        <v>4138.46</v>
      </c>
      <c r="G31" s="17"/>
    </row>
    <row r="32" spans="1:7" ht="30" x14ac:dyDescent="0.2">
      <c r="A32" s="34" t="s">
        <v>117</v>
      </c>
      <c r="B32" s="38">
        <v>0.01</v>
      </c>
      <c r="C32" s="38" t="s">
        <v>57</v>
      </c>
      <c r="D32" s="26">
        <f t="shared" si="1"/>
        <v>6224</v>
      </c>
      <c r="E32" s="26">
        <v>62.24</v>
      </c>
      <c r="G32" s="17"/>
    </row>
    <row r="33" spans="1:7" ht="15" x14ac:dyDescent="0.2">
      <c r="A33" s="34" t="s">
        <v>86</v>
      </c>
      <c r="B33" s="38">
        <v>9341</v>
      </c>
      <c r="C33" s="38" t="s">
        <v>87</v>
      </c>
      <c r="D33" s="26">
        <f t="shared" si="1"/>
        <v>1.3102483674124827</v>
      </c>
      <c r="E33" s="26">
        <v>12239.03</v>
      </c>
      <c r="G33" s="17"/>
    </row>
    <row r="34" spans="1:7" ht="30" x14ac:dyDescent="0.2">
      <c r="A34" s="34" t="s">
        <v>70</v>
      </c>
      <c r="B34" s="38">
        <v>1</v>
      </c>
      <c r="C34" s="38" t="s">
        <v>21</v>
      </c>
      <c r="D34" s="26">
        <f t="shared" si="1"/>
        <v>438.91</v>
      </c>
      <c r="E34" s="26">
        <v>438.91</v>
      </c>
      <c r="G34" s="17"/>
    </row>
    <row r="35" spans="1:7" ht="30" x14ac:dyDescent="0.2">
      <c r="A35" s="34" t="s">
        <v>96</v>
      </c>
      <c r="B35" s="38">
        <v>1</v>
      </c>
      <c r="C35" s="38" t="s">
        <v>97</v>
      </c>
      <c r="D35" s="26">
        <f t="shared" si="1"/>
        <v>232.69</v>
      </c>
      <c r="E35" s="26">
        <v>232.69</v>
      </c>
      <c r="G35" s="17"/>
    </row>
    <row r="36" spans="1:7" ht="15" x14ac:dyDescent="0.2">
      <c r="A36" s="34" t="s">
        <v>71</v>
      </c>
      <c r="B36" s="38">
        <v>31</v>
      </c>
      <c r="C36" s="38" t="s">
        <v>21</v>
      </c>
      <c r="D36" s="26">
        <f t="shared" si="1"/>
        <v>228.35838709677418</v>
      </c>
      <c r="E36" s="26">
        <v>7079.11</v>
      </c>
      <c r="G36" s="17"/>
    </row>
    <row r="37" spans="1:7" ht="14.25" x14ac:dyDescent="0.2">
      <c r="A37" s="35" t="s">
        <v>42</v>
      </c>
      <c r="B37" s="39"/>
      <c r="C37" s="39"/>
      <c r="D37" s="36"/>
      <c r="E37" s="36"/>
      <c r="G37" s="17"/>
    </row>
    <row r="38" spans="1:7" ht="30" x14ac:dyDescent="0.2">
      <c r="A38" s="34" t="s">
        <v>72</v>
      </c>
      <c r="B38" s="38">
        <v>1.054</v>
      </c>
      <c r="C38" s="38" t="s">
        <v>16</v>
      </c>
      <c r="D38" s="26">
        <f t="shared" si="1"/>
        <v>1557.2390891840605</v>
      </c>
      <c r="E38" s="26">
        <v>1641.33</v>
      </c>
      <c r="G38" s="17"/>
    </row>
    <row r="39" spans="1:7" ht="30" x14ac:dyDescent="0.2">
      <c r="A39" s="34" t="s">
        <v>118</v>
      </c>
      <c r="B39" s="38">
        <v>1.6140000000000001</v>
      </c>
      <c r="C39" s="38" t="s">
        <v>16</v>
      </c>
      <c r="D39" s="26">
        <f t="shared" si="1"/>
        <v>1568.810408921933</v>
      </c>
      <c r="E39" s="26">
        <v>2532.06</v>
      </c>
      <c r="G39" s="17"/>
    </row>
    <row r="40" spans="1:7" ht="45" x14ac:dyDescent="0.2">
      <c r="A40" s="34" t="s">
        <v>119</v>
      </c>
      <c r="B40" s="38">
        <v>1.1140000000000001</v>
      </c>
      <c r="C40" s="38" t="s">
        <v>16</v>
      </c>
      <c r="D40" s="26">
        <f t="shared" si="1"/>
        <v>2058.8958707360862</v>
      </c>
      <c r="E40" s="26">
        <v>2293.61</v>
      </c>
      <c r="G40" s="17"/>
    </row>
    <row r="41" spans="1:7" ht="15" x14ac:dyDescent="0.2">
      <c r="A41" s="34" t="s">
        <v>120</v>
      </c>
      <c r="B41" s="38">
        <v>0.05</v>
      </c>
      <c r="C41" s="38" t="s">
        <v>16</v>
      </c>
      <c r="D41" s="26">
        <f t="shared" si="1"/>
        <v>1775.2</v>
      </c>
      <c r="E41" s="26">
        <v>88.76</v>
      </c>
      <c r="G41" s="17"/>
    </row>
    <row r="42" spans="1:7" ht="14.25" x14ac:dyDescent="0.2">
      <c r="A42" s="35" t="s">
        <v>107</v>
      </c>
      <c r="B42" s="39"/>
      <c r="C42" s="39"/>
      <c r="D42" s="36"/>
      <c r="E42" s="36"/>
      <c r="G42" s="17"/>
    </row>
    <row r="43" spans="1:7" ht="15" x14ac:dyDescent="0.2">
      <c r="A43" s="34" t="s">
        <v>121</v>
      </c>
      <c r="B43" s="38" t="s">
        <v>135</v>
      </c>
      <c r="C43" s="38" t="s">
        <v>11</v>
      </c>
      <c r="D43" s="26">
        <f>E43/12</f>
        <v>1800</v>
      </c>
      <c r="E43" s="26">
        <v>21600</v>
      </c>
      <c r="G43" s="17"/>
    </row>
    <row r="44" spans="1:7" ht="14.25" x14ac:dyDescent="0.2">
      <c r="A44" s="35" t="s">
        <v>43</v>
      </c>
      <c r="B44" s="39"/>
      <c r="C44" s="39"/>
      <c r="D44" s="36"/>
      <c r="E44" s="36"/>
      <c r="G44" s="17"/>
    </row>
    <row r="45" spans="1:7" ht="15" x14ac:dyDescent="0.2">
      <c r="A45" s="34" t="s">
        <v>73</v>
      </c>
      <c r="B45" s="38" t="s">
        <v>24</v>
      </c>
      <c r="C45" s="38" t="s">
        <v>11</v>
      </c>
      <c r="D45" s="26">
        <f>E45</f>
        <v>5982.17</v>
      </c>
      <c r="E45" s="26">
        <v>5982.17</v>
      </c>
      <c r="G45" s="17"/>
    </row>
    <row r="46" spans="1:7" ht="14.25" x14ac:dyDescent="0.2">
      <c r="A46" s="35" t="s">
        <v>109</v>
      </c>
      <c r="B46" s="39"/>
      <c r="C46" s="39"/>
      <c r="D46" s="36"/>
      <c r="E46" s="36"/>
      <c r="G46" s="17"/>
    </row>
    <row r="47" spans="1:7" ht="15" x14ac:dyDescent="0.2">
      <c r="A47" s="34" t="s">
        <v>122</v>
      </c>
      <c r="B47" s="38">
        <v>0.05</v>
      </c>
      <c r="C47" s="38" t="s">
        <v>18</v>
      </c>
      <c r="D47" s="26">
        <f t="shared" ref="D47" si="2">E47/B47</f>
        <v>57348.599999999991</v>
      </c>
      <c r="E47" s="26">
        <v>2867.43</v>
      </c>
      <c r="G47" s="17"/>
    </row>
    <row r="48" spans="1:7" ht="14.25" x14ac:dyDescent="0.2">
      <c r="A48" s="35" t="s">
        <v>44</v>
      </c>
      <c r="B48" s="39"/>
      <c r="C48" s="39"/>
      <c r="D48" s="36"/>
      <c r="E48" s="36"/>
      <c r="G48" s="17"/>
    </row>
    <row r="49" spans="1:7" ht="30" x14ac:dyDescent="0.2">
      <c r="A49" s="34" t="s">
        <v>92</v>
      </c>
      <c r="B49" s="38">
        <v>4.5999999999999999E-2</v>
      </c>
      <c r="C49" s="38" t="s">
        <v>89</v>
      </c>
      <c r="D49" s="26">
        <f t="shared" ref="D49:D53" si="3">E49/B49</f>
        <v>18909.565217391304</v>
      </c>
      <c r="E49" s="26">
        <v>869.84</v>
      </c>
      <c r="G49" s="17"/>
    </row>
    <row r="50" spans="1:7" ht="15" x14ac:dyDescent="0.2">
      <c r="A50" s="34" t="s">
        <v>74</v>
      </c>
      <c r="B50" s="38">
        <v>2</v>
      </c>
      <c r="C50" s="38" t="s">
        <v>13</v>
      </c>
      <c r="D50" s="26">
        <f t="shared" si="3"/>
        <v>936.9</v>
      </c>
      <c r="E50" s="26">
        <v>1873.8</v>
      </c>
      <c r="G50" s="17"/>
    </row>
    <row r="51" spans="1:7" ht="30" x14ac:dyDescent="0.2">
      <c r="A51" s="34" t="s">
        <v>123</v>
      </c>
      <c r="B51" s="38">
        <v>1</v>
      </c>
      <c r="C51" s="38" t="s">
        <v>124</v>
      </c>
      <c r="D51" s="26">
        <f t="shared" si="3"/>
        <v>133.05000000000001</v>
      </c>
      <c r="E51" s="26">
        <v>133.05000000000001</v>
      </c>
      <c r="G51" s="17"/>
    </row>
    <row r="52" spans="1:7" ht="30" x14ac:dyDescent="0.2">
      <c r="A52" s="34" t="s">
        <v>125</v>
      </c>
      <c r="B52" s="38">
        <v>0.02</v>
      </c>
      <c r="C52" s="38" t="s">
        <v>18</v>
      </c>
      <c r="D52" s="26">
        <f t="shared" si="3"/>
        <v>48551.5</v>
      </c>
      <c r="E52" s="26">
        <v>971.03</v>
      </c>
      <c r="G52" s="17"/>
    </row>
    <row r="53" spans="1:7" ht="15" x14ac:dyDescent="0.2">
      <c r="A53" s="34" t="s">
        <v>126</v>
      </c>
      <c r="B53" s="38">
        <v>1</v>
      </c>
      <c r="C53" s="38" t="s">
        <v>13</v>
      </c>
      <c r="D53" s="26">
        <f t="shared" si="3"/>
        <v>2541.86</v>
      </c>
      <c r="E53" s="26">
        <v>2541.86</v>
      </c>
      <c r="G53" s="17"/>
    </row>
    <row r="54" spans="1:7" ht="14.25" x14ac:dyDescent="0.2">
      <c r="A54" s="35" t="s">
        <v>45</v>
      </c>
      <c r="B54" s="39"/>
      <c r="C54" s="39"/>
      <c r="D54" s="36"/>
      <c r="E54" s="36"/>
      <c r="G54" s="17"/>
    </row>
    <row r="55" spans="1:7" ht="30" x14ac:dyDescent="0.2">
      <c r="A55" s="34" t="s">
        <v>127</v>
      </c>
      <c r="B55" s="38">
        <v>1</v>
      </c>
      <c r="C55" s="38" t="s">
        <v>128</v>
      </c>
      <c r="D55" s="26">
        <f t="shared" ref="D55:D66" si="4">E55/B55</f>
        <v>2397.04</v>
      </c>
      <c r="E55" s="26">
        <v>2397.04</v>
      </c>
      <c r="G55" s="17"/>
    </row>
    <row r="56" spans="1:7" ht="30" x14ac:dyDescent="0.2">
      <c r="A56" s="34" t="s">
        <v>129</v>
      </c>
      <c r="B56" s="38">
        <v>2</v>
      </c>
      <c r="C56" s="38" t="s">
        <v>93</v>
      </c>
      <c r="D56" s="26">
        <f t="shared" si="4"/>
        <v>355.31</v>
      </c>
      <c r="E56" s="26">
        <v>710.62</v>
      </c>
      <c r="G56" s="17"/>
    </row>
    <row r="57" spans="1:7" ht="30" x14ac:dyDescent="0.2">
      <c r="A57" s="34" t="s">
        <v>130</v>
      </c>
      <c r="B57" s="38">
        <v>0.68</v>
      </c>
      <c r="C57" s="38" t="s">
        <v>18</v>
      </c>
      <c r="D57" s="26">
        <f t="shared" si="4"/>
        <v>5015.8970588235288</v>
      </c>
      <c r="E57" s="26">
        <v>3410.81</v>
      </c>
      <c r="G57" s="17"/>
    </row>
    <row r="58" spans="1:7" ht="45" x14ac:dyDescent="0.2">
      <c r="A58" s="34" t="s">
        <v>94</v>
      </c>
      <c r="B58" s="38">
        <v>1</v>
      </c>
      <c r="C58" s="38" t="s">
        <v>13</v>
      </c>
      <c r="D58" s="26">
        <f t="shared" si="4"/>
        <v>371.19</v>
      </c>
      <c r="E58" s="26">
        <v>371.19</v>
      </c>
      <c r="G58" s="17"/>
    </row>
    <row r="59" spans="1:7" ht="15" x14ac:dyDescent="0.2">
      <c r="A59" s="34" t="s">
        <v>82</v>
      </c>
      <c r="B59" s="38">
        <v>0.02</v>
      </c>
      <c r="C59" s="38" t="s">
        <v>57</v>
      </c>
      <c r="D59" s="26">
        <f t="shared" si="4"/>
        <v>25963</v>
      </c>
      <c r="E59" s="26">
        <v>519.26</v>
      </c>
      <c r="G59" s="17"/>
    </row>
    <row r="60" spans="1:7" ht="15" x14ac:dyDescent="0.2">
      <c r="A60" s="34" t="s">
        <v>90</v>
      </c>
      <c r="B60" s="38">
        <v>0.02</v>
      </c>
      <c r="C60" s="38" t="s">
        <v>57</v>
      </c>
      <c r="D60" s="26">
        <f t="shared" si="4"/>
        <v>31594.5</v>
      </c>
      <c r="E60" s="26">
        <v>631.89</v>
      </c>
      <c r="G60" s="17"/>
    </row>
    <row r="61" spans="1:7" ht="15" x14ac:dyDescent="0.2">
      <c r="A61" s="34" t="s">
        <v>131</v>
      </c>
      <c r="B61" s="38">
        <v>0.01</v>
      </c>
      <c r="C61" s="38" t="s">
        <v>57</v>
      </c>
      <c r="D61" s="26">
        <f t="shared" si="4"/>
        <v>69517</v>
      </c>
      <c r="E61" s="26">
        <v>695.17</v>
      </c>
      <c r="G61" s="17"/>
    </row>
    <row r="62" spans="1:7" ht="30" x14ac:dyDescent="0.2">
      <c r="A62" s="34" t="s">
        <v>99</v>
      </c>
      <c r="B62" s="38">
        <v>1.4999999999999999E-2</v>
      </c>
      <c r="C62" s="38" t="s">
        <v>19</v>
      </c>
      <c r="D62" s="26">
        <f t="shared" si="4"/>
        <v>183166.66666666669</v>
      </c>
      <c r="E62" s="26">
        <v>2747.5</v>
      </c>
      <c r="G62" s="17"/>
    </row>
    <row r="63" spans="1:7" ht="30" x14ac:dyDescent="0.2">
      <c r="A63" s="34" t="s">
        <v>132</v>
      </c>
      <c r="B63" s="38">
        <v>0.01</v>
      </c>
      <c r="C63" s="38" t="s">
        <v>18</v>
      </c>
      <c r="D63" s="26">
        <f t="shared" si="4"/>
        <v>28400</v>
      </c>
      <c r="E63" s="26">
        <v>284</v>
      </c>
      <c r="G63" s="17"/>
    </row>
    <row r="64" spans="1:7" ht="30" x14ac:dyDescent="0.2">
      <c r="A64" s="34" t="s">
        <v>95</v>
      </c>
      <c r="B64" s="38">
        <v>0.04</v>
      </c>
      <c r="C64" s="38" t="s">
        <v>18</v>
      </c>
      <c r="D64" s="26">
        <f t="shared" si="4"/>
        <v>43439.25</v>
      </c>
      <c r="E64" s="26">
        <v>1737.57</v>
      </c>
      <c r="G64" s="17"/>
    </row>
    <row r="65" spans="1:7" ht="30" x14ac:dyDescent="0.2">
      <c r="A65" s="34" t="s">
        <v>133</v>
      </c>
      <c r="B65" s="38">
        <v>0.09</v>
      </c>
      <c r="C65" s="38" t="s">
        <v>18</v>
      </c>
      <c r="D65" s="26">
        <f t="shared" si="4"/>
        <v>13126.666666666668</v>
      </c>
      <c r="E65" s="26">
        <v>1181.4000000000001</v>
      </c>
      <c r="G65" s="17"/>
    </row>
    <row r="66" spans="1:7" ht="30" x14ac:dyDescent="0.2">
      <c r="A66" s="34" t="s">
        <v>134</v>
      </c>
      <c r="B66" s="38">
        <v>3.3000000000000002E-2</v>
      </c>
      <c r="C66" s="38" t="s">
        <v>15</v>
      </c>
      <c r="D66" s="26">
        <f t="shared" si="4"/>
        <v>42198.484848484848</v>
      </c>
      <c r="E66" s="26">
        <v>1392.55</v>
      </c>
      <c r="G66" s="17"/>
    </row>
    <row r="67" spans="1:7" ht="14.25" x14ac:dyDescent="0.2">
      <c r="A67" s="35" t="s">
        <v>46</v>
      </c>
      <c r="B67" s="39"/>
      <c r="C67" s="39"/>
      <c r="D67" s="36"/>
      <c r="E67" s="36"/>
      <c r="G67" s="17"/>
    </row>
    <row r="68" spans="1:7" ht="15" x14ac:dyDescent="0.2">
      <c r="A68" s="34" t="s">
        <v>75</v>
      </c>
      <c r="B68" s="38" t="s">
        <v>24</v>
      </c>
      <c r="C68" s="38" t="s">
        <v>11</v>
      </c>
      <c r="D68" s="26">
        <f>E68</f>
        <v>4566.67</v>
      </c>
      <c r="E68" s="26">
        <v>4566.67</v>
      </c>
      <c r="G68" s="17"/>
    </row>
    <row r="69" spans="1:7" ht="14.25" x14ac:dyDescent="0.2">
      <c r="A69" s="35" t="s">
        <v>100</v>
      </c>
      <c r="B69" s="39"/>
      <c r="C69" s="39"/>
      <c r="D69" s="36"/>
      <c r="E69" s="36"/>
      <c r="G69" s="17"/>
    </row>
    <row r="70" spans="1:7" ht="15" x14ac:dyDescent="0.2">
      <c r="A70" s="34" t="s">
        <v>101</v>
      </c>
      <c r="B70" s="38" t="s">
        <v>91</v>
      </c>
      <c r="C70" s="38" t="s">
        <v>12</v>
      </c>
      <c r="D70" s="26">
        <f>E70</f>
        <v>27942.44</v>
      </c>
      <c r="E70" s="26">
        <v>27942.44</v>
      </c>
      <c r="G70" s="17"/>
    </row>
    <row r="71" spans="1:7" ht="14.25" x14ac:dyDescent="0.2">
      <c r="A71" s="35" t="s">
        <v>9</v>
      </c>
      <c r="B71" s="39"/>
      <c r="C71" s="39"/>
      <c r="D71" s="36"/>
      <c r="E71" s="36"/>
      <c r="G71" s="17"/>
    </row>
    <row r="72" spans="1:7" ht="15" x14ac:dyDescent="0.2">
      <c r="A72" s="34" t="s">
        <v>76</v>
      </c>
      <c r="B72" s="38" t="s">
        <v>91</v>
      </c>
      <c r="C72" s="38" t="s">
        <v>12</v>
      </c>
      <c r="D72" s="26">
        <f>E72</f>
        <v>77552.820000000007</v>
      </c>
      <c r="E72" s="26">
        <v>77552.820000000007</v>
      </c>
      <c r="G72" s="17"/>
    </row>
    <row r="73" spans="1:7" ht="14.25" x14ac:dyDescent="0.2">
      <c r="A73" s="35" t="s">
        <v>102</v>
      </c>
      <c r="B73" s="39"/>
      <c r="C73" s="39"/>
      <c r="D73" s="36"/>
      <c r="E73" s="36"/>
      <c r="G73" s="17"/>
    </row>
    <row r="74" spans="1:7" ht="15" x14ac:dyDescent="0.2">
      <c r="A74" s="34" t="s">
        <v>103</v>
      </c>
      <c r="B74" s="38">
        <v>335.6</v>
      </c>
      <c r="C74" s="38" t="s">
        <v>12</v>
      </c>
      <c r="D74" s="26">
        <f t="shared" ref="D74" si="5">E74/B74</f>
        <v>7.05</v>
      </c>
      <c r="E74" s="26">
        <v>2365.98</v>
      </c>
      <c r="G74" s="17"/>
    </row>
    <row r="75" spans="1:7" ht="14.25" x14ac:dyDescent="0.2">
      <c r="A75" s="35" t="s">
        <v>10</v>
      </c>
      <c r="B75" s="39"/>
      <c r="C75" s="39"/>
      <c r="D75" s="36"/>
      <c r="E75" s="36"/>
      <c r="G75" s="17"/>
    </row>
    <row r="76" spans="1:7" ht="15" x14ac:dyDescent="0.2">
      <c r="A76" s="34" t="s">
        <v>77</v>
      </c>
      <c r="B76" s="38" t="s">
        <v>23</v>
      </c>
      <c r="C76" s="38" t="s">
        <v>11</v>
      </c>
      <c r="D76" s="26">
        <f>E76</f>
        <v>32199.22</v>
      </c>
      <c r="E76" s="26">
        <v>32199.22</v>
      </c>
      <c r="G76" s="17"/>
    </row>
    <row r="77" spans="1:7" ht="14.25" x14ac:dyDescent="0.2">
      <c r="A77" s="22" t="s">
        <v>26</v>
      </c>
      <c r="B77" s="23"/>
      <c r="C77" s="22"/>
      <c r="D77" s="23"/>
      <c r="E77" s="24">
        <f>SUM(E7:E76)</f>
        <v>317345.98</v>
      </c>
    </row>
    <row r="79" spans="1:7" ht="15" x14ac:dyDescent="0.2">
      <c r="A79" s="171" t="s">
        <v>32</v>
      </c>
      <c r="B79" s="171"/>
      <c r="C79" s="171"/>
      <c r="D79" s="171"/>
      <c r="E79" s="171"/>
    </row>
    <row r="80" spans="1:7" ht="15" x14ac:dyDescent="0.2">
      <c r="A80" s="171" t="s">
        <v>138</v>
      </c>
      <c r="B80" s="171"/>
      <c r="C80" s="171"/>
      <c r="D80" s="171"/>
      <c r="E80" s="171"/>
    </row>
    <row r="81" spans="1:5" ht="15" x14ac:dyDescent="0.2">
      <c r="A81" s="171" t="s">
        <v>33</v>
      </c>
      <c r="B81" s="171"/>
      <c r="C81" s="171"/>
      <c r="D81" s="171"/>
      <c r="E81" s="171"/>
    </row>
    <row r="82" spans="1:5" ht="15" x14ac:dyDescent="0.2">
      <c r="A82" s="171" t="s">
        <v>34</v>
      </c>
      <c r="B82" s="171"/>
      <c r="C82" s="171"/>
      <c r="D82" s="171"/>
      <c r="E82" s="171"/>
    </row>
    <row r="83" spans="1:5" ht="15" customHeight="1" x14ac:dyDescent="0.2">
      <c r="A83" s="174" t="s">
        <v>78</v>
      </c>
      <c r="B83" s="174"/>
      <c r="C83" s="174"/>
      <c r="D83" s="174"/>
      <c r="E83" s="174"/>
    </row>
    <row r="84" spans="1:5" ht="15" x14ac:dyDescent="0.2">
      <c r="A84" s="174" t="s">
        <v>79</v>
      </c>
      <c r="B84" s="174"/>
      <c r="C84" s="174"/>
      <c r="D84" s="174"/>
      <c r="E84" s="174"/>
    </row>
    <row r="85" spans="1:5" ht="15" x14ac:dyDescent="0.2">
      <c r="A85" s="32"/>
      <c r="B85" s="32"/>
      <c r="C85" s="32"/>
      <c r="D85" s="32"/>
      <c r="E85" s="32"/>
    </row>
    <row r="86" spans="1:5" ht="15" x14ac:dyDescent="0.25">
      <c r="A86" s="5" t="s">
        <v>27</v>
      </c>
      <c r="B86" s="2"/>
      <c r="C86" s="2"/>
      <c r="D86" s="2"/>
      <c r="E86" s="2"/>
    </row>
    <row r="87" spans="1:5" ht="15" x14ac:dyDescent="0.25">
      <c r="A87" s="5"/>
      <c r="B87" s="2"/>
      <c r="C87" s="2"/>
      <c r="D87" s="2"/>
      <c r="E87" s="2"/>
    </row>
    <row r="88" spans="1:5" ht="15" x14ac:dyDescent="0.2">
      <c r="A88" s="175" t="s">
        <v>53</v>
      </c>
      <c r="B88" s="175"/>
      <c r="C88" s="173" t="s">
        <v>31</v>
      </c>
      <c r="D88" s="173"/>
      <c r="E88" s="4"/>
    </row>
    <row r="89" spans="1:5" ht="15" x14ac:dyDescent="0.25">
      <c r="A89" s="173" t="s">
        <v>54</v>
      </c>
      <c r="B89" s="173"/>
      <c r="C89" s="172" t="s">
        <v>28</v>
      </c>
      <c r="D89" s="172"/>
      <c r="E89" s="2"/>
    </row>
    <row r="90" spans="1:5" ht="15" x14ac:dyDescent="0.25">
      <c r="A90" s="5"/>
      <c r="B90" s="2"/>
      <c r="C90" s="2"/>
      <c r="D90" s="2"/>
      <c r="E90" s="2"/>
    </row>
    <row r="91" spans="1:5" ht="15" x14ac:dyDescent="0.25">
      <c r="A91" s="175" t="s">
        <v>30</v>
      </c>
      <c r="B91" s="175"/>
      <c r="C91" s="173" t="s">
        <v>31</v>
      </c>
      <c r="D91" s="173"/>
      <c r="E91" s="2"/>
    </row>
    <row r="92" spans="1:5" ht="15" x14ac:dyDescent="0.25">
      <c r="A92" s="12" t="s">
        <v>29</v>
      </c>
      <c r="B92" s="4"/>
      <c r="C92" s="172" t="s">
        <v>28</v>
      </c>
      <c r="D92" s="172"/>
      <c r="E92" s="2"/>
    </row>
    <row r="93" spans="1:5" ht="15" x14ac:dyDescent="0.25">
      <c r="A93" s="2"/>
      <c r="B93" s="2"/>
      <c r="C93" s="2"/>
      <c r="D93" s="2"/>
      <c r="E93" s="2"/>
    </row>
  </sheetData>
  <mergeCells count="16">
    <mergeCell ref="A2:E2"/>
    <mergeCell ref="A1:E1"/>
    <mergeCell ref="D3:E3"/>
    <mergeCell ref="A79:E79"/>
    <mergeCell ref="C92:D92"/>
    <mergeCell ref="C89:D89"/>
    <mergeCell ref="C88:D88"/>
    <mergeCell ref="C91:D91"/>
    <mergeCell ref="A80:E80"/>
    <mergeCell ref="A81:E81"/>
    <mergeCell ref="A82:E82"/>
    <mergeCell ref="A84:E84"/>
    <mergeCell ref="A89:B89"/>
    <mergeCell ref="A83:E83"/>
    <mergeCell ref="A88:B88"/>
    <mergeCell ref="A91:B91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view="pageBreakPreview" zoomScale="90" zoomScaleSheetLayoutView="90" workbookViewId="0">
      <selection activeCell="B24" sqref="B24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76" t="s">
        <v>104</v>
      </c>
      <c r="B1" s="176"/>
      <c r="C1" s="176"/>
      <c r="D1" s="176"/>
    </row>
    <row r="2" spans="1:4" x14ac:dyDescent="0.25">
      <c r="A2" s="6"/>
      <c r="B2" s="6"/>
      <c r="C2" s="6"/>
      <c r="D2" s="6"/>
    </row>
    <row r="3" spans="1:4" x14ac:dyDescent="0.25">
      <c r="A3" s="7" t="s">
        <v>52</v>
      </c>
      <c r="B3" s="8"/>
      <c r="C3" s="181"/>
      <c r="D3" s="181"/>
    </row>
    <row r="4" spans="1:4" x14ac:dyDescent="0.25">
      <c r="A4" s="7"/>
      <c r="B4" s="8"/>
      <c r="C4" s="11"/>
      <c r="D4" s="11"/>
    </row>
    <row r="5" spans="1:4" x14ac:dyDescent="0.25">
      <c r="A5" s="27" t="s">
        <v>35</v>
      </c>
      <c r="B5" s="27" t="s">
        <v>36</v>
      </c>
      <c r="C5" s="28" t="s">
        <v>37</v>
      </c>
      <c r="D5" s="28" t="s">
        <v>38</v>
      </c>
    </row>
    <row r="6" spans="1:4" x14ac:dyDescent="0.25">
      <c r="A6" s="40" t="s">
        <v>105</v>
      </c>
      <c r="B6" s="31"/>
      <c r="C6" s="41"/>
      <c r="D6" s="41">
        <v>96869.119999999995</v>
      </c>
    </row>
    <row r="7" spans="1:4" x14ac:dyDescent="0.25">
      <c r="A7" s="18" t="s">
        <v>51</v>
      </c>
      <c r="B7" s="29" t="s">
        <v>22</v>
      </c>
      <c r="C7" s="29">
        <v>163451.76</v>
      </c>
      <c r="D7" s="29">
        <v>176433.17</v>
      </c>
    </row>
    <row r="8" spans="1:4" x14ac:dyDescent="0.25">
      <c r="A8" s="18" t="s">
        <v>55</v>
      </c>
      <c r="B8" s="29" t="s">
        <v>22</v>
      </c>
      <c r="C8" s="29">
        <v>34629.599999999999</v>
      </c>
      <c r="D8" s="29">
        <v>38166.86</v>
      </c>
    </row>
    <row r="9" spans="1:4" x14ac:dyDescent="0.25">
      <c r="A9" s="18" t="s">
        <v>80</v>
      </c>
      <c r="B9" s="29" t="s">
        <v>22</v>
      </c>
      <c r="C9" s="29">
        <v>2424.12</v>
      </c>
      <c r="D9" s="29">
        <v>2572.88</v>
      </c>
    </row>
    <row r="10" spans="1:4" x14ac:dyDescent="0.25">
      <c r="A10" s="18" t="s">
        <v>107</v>
      </c>
      <c r="B10" s="29" t="s">
        <v>22</v>
      </c>
      <c r="C10" s="29">
        <v>21643.56</v>
      </c>
      <c r="D10" s="29">
        <v>16052.68</v>
      </c>
    </row>
    <row r="11" spans="1:4" x14ac:dyDescent="0.25">
      <c r="A11" s="18" t="s">
        <v>108</v>
      </c>
      <c r="B11" s="29" t="s">
        <v>22</v>
      </c>
      <c r="C11" s="29">
        <v>99843.12</v>
      </c>
      <c r="D11" s="29">
        <v>50221.8</v>
      </c>
    </row>
    <row r="12" spans="1:4" x14ac:dyDescent="0.25">
      <c r="A12" s="18" t="s">
        <v>8</v>
      </c>
      <c r="B12" s="29">
        <f>Акт!E7</f>
        <v>3262.74</v>
      </c>
      <c r="C12" s="29" t="s">
        <v>22</v>
      </c>
      <c r="D12" s="29" t="s">
        <v>22</v>
      </c>
    </row>
    <row r="13" spans="1:4" x14ac:dyDescent="0.25">
      <c r="A13" s="18" t="s">
        <v>39</v>
      </c>
      <c r="B13" s="29">
        <f>SUM(Акт!E9:E11)</f>
        <v>9992.7400000000016</v>
      </c>
      <c r="C13" s="29" t="s">
        <v>22</v>
      </c>
      <c r="D13" s="29" t="s">
        <v>22</v>
      </c>
    </row>
    <row r="14" spans="1:4" x14ac:dyDescent="0.25">
      <c r="A14" s="18" t="s">
        <v>56</v>
      </c>
      <c r="B14" s="29">
        <f>Акт!E13</f>
        <v>50196</v>
      </c>
      <c r="C14" s="29" t="s">
        <v>22</v>
      </c>
      <c r="D14" s="29" t="s">
        <v>22</v>
      </c>
    </row>
    <row r="15" spans="1:4" ht="25.5" x14ac:dyDescent="0.25">
      <c r="A15" s="18" t="s">
        <v>40</v>
      </c>
      <c r="B15" s="29">
        <f>Акт!E15</f>
        <v>11384.6</v>
      </c>
      <c r="C15" s="29" t="s">
        <v>22</v>
      </c>
      <c r="D15" s="29" t="s">
        <v>22</v>
      </c>
    </row>
    <row r="16" spans="1:4" x14ac:dyDescent="0.25">
      <c r="A16" s="18" t="s">
        <v>41</v>
      </c>
      <c r="B16" s="29">
        <f>SUM(Акт!E17:E36)</f>
        <v>38408.83</v>
      </c>
      <c r="C16" s="29" t="s">
        <v>22</v>
      </c>
      <c r="D16" s="29" t="s">
        <v>22</v>
      </c>
    </row>
    <row r="17" spans="1:5" x14ac:dyDescent="0.25">
      <c r="A17" s="18" t="s">
        <v>42</v>
      </c>
      <c r="B17" s="29">
        <f>SUM(Акт!E38:E41)</f>
        <v>6555.76</v>
      </c>
      <c r="C17" s="29" t="s">
        <v>22</v>
      </c>
      <c r="D17" s="29" t="s">
        <v>22</v>
      </c>
    </row>
    <row r="18" spans="1:5" x14ac:dyDescent="0.25">
      <c r="A18" s="18" t="s">
        <v>107</v>
      </c>
      <c r="B18" s="29">
        <f>Акт!E43</f>
        <v>21600</v>
      </c>
      <c r="C18" s="29" t="s">
        <v>22</v>
      </c>
      <c r="D18" s="29" t="s">
        <v>22</v>
      </c>
    </row>
    <row r="19" spans="1:5" ht="25.5" x14ac:dyDescent="0.25">
      <c r="A19" s="18" t="s">
        <v>43</v>
      </c>
      <c r="B19" s="29">
        <f>Акт!E45</f>
        <v>5982.17</v>
      </c>
      <c r="C19" s="29" t="s">
        <v>22</v>
      </c>
      <c r="D19" s="29" t="s">
        <v>22</v>
      </c>
    </row>
    <row r="20" spans="1:5" x14ac:dyDescent="0.25">
      <c r="A20" s="18" t="s">
        <v>109</v>
      </c>
      <c r="B20" s="29">
        <f>Акт!E47</f>
        <v>2867.43</v>
      </c>
      <c r="C20" s="29" t="s">
        <v>22</v>
      </c>
      <c r="D20" s="29" t="s">
        <v>22</v>
      </c>
    </row>
    <row r="21" spans="1:5" x14ac:dyDescent="0.25">
      <c r="A21" s="18" t="s">
        <v>44</v>
      </c>
      <c r="B21" s="29">
        <f>SUM(Акт!E49:E53)</f>
        <v>6389.58</v>
      </c>
      <c r="C21" s="29" t="s">
        <v>22</v>
      </c>
      <c r="D21" s="29" t="s">
        <v>22</v>
      </c>
    </row>
    <row r="22" spans="1:5" x14ac:dyDescent="0.25">
      <c r="A22" s="18" t="s">
        <v>45</v>
      </c>
      <c r="B22" s="29">
        <f>SUM(Акт!E55:E66)</f>
        <v>16078.999999999998</v>
      </c>
      <c r="C22" s="29" t="s">
        <v>22</v>
      </c>
      <c r="D22" s="29" t="s">
        <v>22</v>
      </c>
    </row>
    <row r="23" spans="1:5" x14ac:dyDescent="0.25">
      <c r="A23" s="18" t="s">
        <v>46</v>
      </c>
      <c r="B23" s="29">
        <f>Акт!E68</f>
        <v>4566.67</v>
      </c>
      <c r="C23" s="29" t="s">
        <v>22</v>
      </c>
      <c r="D23" s="29" t="s">
        <v>22</v>
      </c>
    </row>
    <row r="24" spans="1:5" x14ac:dyDescent="0.25">
      <c r="A24" s="18" t="s">
        <v>100</v>
      </c>
      <c r="B24" s="29">
        <f>Акт!E70</f>
        <v>27942.44</v>
      </c>
      <c r="C24" s="29" t="s">
        <v>22</v>
      </c>
      <c r="D24" s="29" t="s">
        <v>22</v>
      </c>
    </row>
    <row r="25" spans="1:5" x14ac:dyDescent="0.25">
      <c r="A25" s="18" t="s">
        <v>9</v>
      </c>
      <c r="B25" s="29">
        <f>Акт!E72</f>
        <v>77552.820000000007</v>
      </c>
      <c r="C25" s="29" t="s">
        <v>22</v>
      </c>
      <c r="D25" s="29" t="s">
        <v>22</v>
      </c>
    </row>
    <row r="26" spans="1:5" x14ac:dyDescent="0.25">
      <c r="A26" s="18" t="s">
        <v>102</v>
      </c>
      <c r="B26" s="29">
        <f>Акт!E74</f>
        <v>2365.98</v>
      </c>
      <c r="C26" s="29" t="s">
        <v>22</v>
      </c>
      <c r="D26" s="29" t="s">
        <v>22</v>
      </c>
    </row>
    <row r="27" spans="1:5" x14ac:dyDescent="0.25">
      <c r="A27" s="18" t="s">
        <v>10</v>
      </c>
      <c r="B27" s="29">
        <f>Акт!E76</f>
        <v>32199.22</v>
      </c>
      <c r="C27" s="29" t="s">
        <v>22</v>
      </c>
      <c r="D27" s="29" t="s">
        <v>22</v>
      </c>
    </row>
    <row r="28" spans="1:5" x14ac:dyDescent="0.25">
      <c r="A28" s="30" t="s">
        <v>26</v>
      </c>
      <c r="B28" s="31">
        <f>SUM(B7:B27)</f>
        <v>317345.98</v>
      </c>
      <c r="C28" s="31">
        <f t="shared" ref="C28" si="0">SUM(C7:C27)</f>
        <v>321992.16000000003</v>
      </c>
      <c r="D28" s="31">
        <f>SUM(D7:D27)</f>
        <v>283447.39</v>
      </c>
    </row>
    <row r="29" spans="1:5" s="10" customFormat="1" ht="24.75" customHeight="1" x14ac:dyDescent="0.25">
      <c r="A29" s="177" t="s">
        <v>139</v>
      </c>
      <c r="B29" s="178"/>
      <c r="C29" s="178"/>
      <c r="D29" s="179"/>
      <c r="E29" s="42">
        <f>D6+D28-B28</f>
        <v>62970.530000000028</v>
      </c>
    </row>
    <row r="30" spans="1:5" s="10" customFormat="1" ht="24.75" customHeight="1" x14ac:dyDescent="0.25">
      <c r="A30" s="180" t="s">
        <v>106</v>
      </c>
      <c r="B30" s="180"/>
      <c r="C30" s="180"/>
      <c r="D30" s="180"/>
    </row>
    <row r="31" spans="1:5" s="10" customFormat="1" ht="24.75" customHeight="1" x14ac:dyDescent="0.25">
      <c r="A31" s="2"/>
      <c r="B31" s="2"/>
      <c r="C31" s="2"/>
      <c r="D31" s="2"/>
    </row>
    <row r="32" spans="1:5" x14ac:dyDescent="0.25">
      <c r="A32" s="9" t="s">
        <v>49</v>
      </c>
      <c r="B32" s="8"/>
      <c r="C32" s="8"/>
      <c r="D32" s="6"/>
    </row>
    <row r="33" spans="1:4" ht="22.5" customHeight="1" x14ac:dyDescent="0.25">
      <c r="A33" s="8" t="s">
        <v>50</v>
      </c>
      <c r="B33" s="8"/>
      <c r="C33" s="8"/>
      <c r="D33" s="6"/>
    </row>
    <row r="34" spans="1:4" ht="22.5" customHeight="1" x14ac:dyDescent="0.25">
      <c r="A34" s="9" t="s">
        <v>47</v>
      </c>
      <c r="B34" s="8"/>
      <c r="C34" s="8"/>
      <c r="D34" s="6"/>
    </row>
    <row r="35" spans="1:4" ht="22.5" customHeight="1" x14ac:dyDescent="0.25">
      <c r="A35" s="9" t="s">
        <v>48</v>
      </c>
      <c r="B35" s="8"/>
      <c r="C35" s="8"/>
      <c r="D35" s="6"/>
    </row>
    <row r="36" spans="1:4" ht="22.5" customHeight="1" x14ac:dyDescent="0.25">
      <c r="A36" s="1"/>
      <c r="B36" s="1"/>
      <c r="C36" s="1"/>
    </row>
  </sheetData>
  <mergeCells count="4">
    <mergeCell ref="A1:D1"/>
    <mergeCell ref="A29:D29"/>
    <mergeCell ref="A30:D30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:F25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166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140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141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142</v>
      </c>
      <c r="B6" s="101">
        <v>3</v>
      </c>
      <c r="C6" s="101" t="s">
        <v>143</v>
      </c>
      <c r="D6" s="102">
        <v>1443</v>
      </c>
      <c r="E6" s="101" t="s">
        <v>144</v>
      </c>
      <c r="F6" s="103">
        <v>1114.0999999999999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101" t="s">
        <v>145</v>
      </c>
      <c r="B7" s="101">
        <v>3</v>
      </c>
      <c r="C7" s="101" t="s">
        <v>146</v>
      </c>
      <c r="D7" s="102">
        <v>648.5</v>
      </c>
      <c r="E7" s="101" t="s">
        <v>147</v>
      </c>
      <c r="F7" s="103">
        <v>718.8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7"/>
      <c r="R7" s="189"/>
      <c r="S7" s="61"/>
    </row>
    <row r="8" spans="1:19" s="62" customFormat="1" ht="33.75" customHeight="1" x14ac:dyDescent="0.25">
      <c r="A8" s="101" t="s">
        <v>148</v>
      </c>
      <c r="B8" s="101">
        <v>20</v>
      </c>
      <c r="C8" s="101" t="s">
        <v>163</v>
      </c>
      <c r="D8" s="103">
        <v>165.8</v>
      </c>
      <c r="E8" s="101" t="s">
        <v>149</v>
      </c>
      <c r="F8" s="103">
        <v>335.6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0" t="s">
        <v>150</v>
      </c>
      <c r="B11" s="191"/>
      <c r="C11" s="191"/>
      <c r="D11" s="191"/>
      <c r="E11" s="192"/>
      <c r="F11" s="69" t="s">
        <v>151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93" t="s">
        <v>152</v>
      </c>
      <c r="B12" s="194"/>
      <c r="C12" s="194"/>
      <c r="D12" s="194"/>
      <c r="E12" s="195"/>
      <c r="F12" s="96">
        <v>62970.53</v>
      </c>
      <c r="G12" s="97"/>
    </row>
    <row r="13" spans="1:19" s="98" customFormat="1" ht="30" customHeight="1" x14ac:dyDescent="0.25">
      <c r="A13" s="193" t="s">
        <v>164</v>
      </c>
      <c r="B13" s="194"/>
      <c r="C13" s="194"/>
      <c r="D13" s="194"/>
      <c r="E13" s="195"/>
      <c r="F13" s="96">
        <f>62193.19+115091.82</f>
        <v>177285.01</v>
      </c>
    </row>
    <row r="14" spans="1:19" s="98" customFormat="1" ht="30" customHeight="1" x14ac:dyDescent="0.25">
      <c r="A14" s="193" t="s">
        <v>153</v>
      </c>
      <c r="B14" s="194"/>
      <c r="C14" s="194"/>
      <c r="D14" s="194"/>
      <c r="E14" s="195"/>
      <c r="F14" s="99">
        <f>SUM(F15:F17)</f>
        <v>319820.04000000004</v>
      </c>
    </row>
    <row r="15" spans="1:19" s="68" customFormat="1" ht="28.5" customHeight="1" x14ac:dyDescent="0.25">
      <c r="A15" s="182" t="s">
        <v>154</v>
      </c>
      <c r="B15" s="183"/>
      <c r="C15" s="183"/>
      <c r="D15" s="183"/>
      <c r="E15" s="184"/>
      <c r="F15" s="95">
        <f>200506.04+21644.28</f>
        <v>222150.32</v>
      </c>
    </row>
    <row r="16" spans="1:19" s="68" customFormat="1" ht="24.75" customHeight="1" x14ac:dyDescent="0.25">
      <c r="A16" s="182" t="s">
        <v>155</v>
      </c>
      <c r="B16" s="183"/>
      <c r="C16" s="183"/>
      <c r="D16" s="183"/>
      <c r="E16" s="184"/>
      <c r="F16" s="95">
        <v>97264.72</v>
      </c>
    </row>
    <row r="17" spans="1:19" s="68" customFormat="1" ht="30" customHeight="1" x14ac:dyDescent="0.25">
      <c r="A17" s="182" t="s">
        <v>156</v>
      </c>
      <c r="B17" s="183"/>
      <c r="C17" s="183"/>
      <c r="D17" s="183"/>
      <c r="E17" s="184"/>
      <c r="F17" s="95">
        <v>405</v>
      </c>
    </row>
    <row r="18" spans="1:19" s="98" customFormat="1" ht="30" customHeight="1" x14ac:dyDescent="0.25">
      <c r="A18" s="193" t="s">
        <v>157</v>
      </c>
      <c r="B18" s="194"/>
      <c r="C18" s="194"/>
      <c r="D18" s="194"/>
      <c r="E18" s="195"/>
      <c r="F18" s="99">
        <f>SUM(F19:F21)</f>
        <v>452765.28</v>
      </c>
    </row>
    <row r="19" spans="1:19" s="68" customFormat="1" ht="30" customHeight="1" x14ac:dyDescent="0.25">
      <c r="A19" s="182" t="s">
        <v>154</v>
      </c>
      <c r="B19" s="183"/>
      <c r="C19" s="183"/>
      <c r="D19" s="183"/>
      <c r="E19" s="184"/>
      <c r="F19" s="95">
        <v>252612.61</v>
      </c>
    </row>
    <row r="20" spans="1:19" s="68" customFormat="1" ht="30" customHeight="1" x14ac:dyDescent="0.25">
      <c r="A20" s="182" t="s">
        <v>155</v>
      </c>
      <c r="B20" s="183"/>
      <c r="C20" s="183"/>
      <c r="D20" s="183"/>
      <c r="E20" s="184"/>
      <c r="F20" s="95">
        <v>200017.67</v>
      </c>
    </row>
    <row r="21" spans="1:19" s="71" customFormat="1" ht="30" customHeight="1" x14ac:dyDescent="0.2">
      <c r="A21" s="182" t="s">
        <v>156</v>
      </c>
      <c r="B21" s="183"/>
      <c r="C21" s="183"/>
      <c r="D21" s="183"/>
      <c r="E21" s="184"/>
      <c r="F21" s="95">
        <v>135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93" t="s">
        <v>158</v>
      </c>
      <c r="B22" s="194"/>
      <c r="C22" s="194"/>
      <c r="D22" s="194"/>
      <c r="E22" s="195"/>
      <c r="F22" s="99">
        <f>F12+F18</f>
        <v>515735.81000000006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3" t="s">
        <v>159</v>
      </c>
      <c r="B23" s="194"/>
      <c r="C23" s="194"/>
      <c r="D23" s="194"/>
      <c r="E23" s="195"/>
      <c r="F23" s="99">
        <f>'Акт (2)'!E88</f>
        <v>390944.34500000009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3" t="s">
        <v>160</v>
      </c>
      <c r="B24" s="194"/>
      <c r="C24" s="194"/>
      <c r="D24" s="194"/>
      <c r="E24" s="195"/>
      <c r="F24" s="99">
        <f>F22-F23</f>
        <v>124791.46499999997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3" t="s">
        <v>165</v>
      </c>
      <c r="B25" s="194"/>
      <c r="C25" s="194"/>
      <c r="D25" s="194"/>
      <c r="E25" s="195"/>
      <c r="F25" s="96">
        <f>F13+F14-F18</f>
        <v>44339.770000000019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49.5" customHeight="1" x14ac:dyDescent="0.2">
      <c r="A27" s="196" t="s">
        <v>161</v>
      </c>
      <c r="B27" s="196"/>
      <c r="C27" s="196"/>
      <c r="D27" s="196"/>
    </row>
    <row r="28" spans="1:19" s="46" customFormat="1" ht="21.75" customHeight="1" x14ac:dyDescent="0.25">
      <c r="A28" s="197" t="s">
        <v>162</v>
      </c>
      <c r="B28" s="197"/>
      <c r="C28" s="197"/>
      <c r="D28" s="197"/>
    </row>
    <row r="29" spans="1:19" s="46" customFormat="1" ht="22.5" customHeight="1" x14ac:dyDescent="0.25">
      <c r="A29" s="196" t="s">
        <v>47</v>
      </c>
      <c r="B29" s="196"/>
      <c r="C29" s="196"/>
      <c r="D29" s="196"/>
    </row>
    <row r="30" spans="1:19" s="46" customFormat="1" ht="22.5" customHeight="1" x14ac:dyDescent="0.25">
      <c r="A30" s="196" t="s">
        <v>48</v>
      </c>
      <c r="B30" s="196"/>
      <c r="C30" s="196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4"/>
  <sheetViews>
    <sheetView view="pageBreakPreview" topLeftCell="A70" zoomScaleSheetLayoutView="100" workbookViewId="0">
      <selection activeCell="A86" sqref="A86:XFD87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9" t="s">
        <v>220</v>
      </c>
      <c r="B1" s="169"/>
      <c r="C1" s="169"/>
      <c r="D1" s="169"/>
      <c r="E1" s="169"/>
      <c r="I1" s="3"/>
    </row>
    <row r="2" spans="1:9" ht="29.25" customHeight="1" x14ac:dyDescent="0.2">
      <c r="A2" s="168" t="s">
        <v>137</v>
      </c>
      <c r="B2" s="168"/>
      <c r="C2" s="168"/>
      <c r="D2" s="168"/>
      <c r="E2" s="168"/>
      <c r="I2" s="3"/>
    </row>
    <row r="3" spans="1:9" ht="14.25" x14ac:dyDescent="0.2">
      <c r="A3" s="19" t="s">
        <v>6</v>
      </c>
      <c r="B3" s="43"/>
      <c r="C3" s="43"/>
      <c r="D3" s="170" t="s">
        <v>221</v>
      </c>
      <c r="E3" s="170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0" customFormat="1" ht="14.25" x14ac:dyDescent="0.2">
      <c r="A6" s="88" t="s">
        <v>8</v>
      </c>
      <c r="B6" s="89"/>
      <c r="C6" s="89"/>
      <c r="D6" s="89"/>
      <c r="E6" s="89"/>
    </row>
    <row r="7" spans="1:9" s="75" customFormat="1" ht="15" x14ac:dyDescent="0.25">
      <c r="A7" s="76" t="s">
        <v>58</v>
      </c>
      <c r="B7" s="80" t="s">
        <v>23</v>
      </c>
      <c r="C7" s="80" t="s">
        <v>11</v>
      </c>
      <c r="D7" s="81">
        <f>E7</f>
        <v>3262.74</v>
      </c>
      <c r="E7" s="81">
        <v>3262.74</v>
      </c>
    </row>
    <row r="8" spans="1:9" s="90" customFormat="1" ht="14.25" x14ac:dyDescent="0.2">
      <c r="A8" s="88" t="s">
        <v>39</v>
      </c>
      <c r="B8" s="89"/>
      <c r="C8" s="89"/>
      <c r="D8" s="89"/>
      <c r="E8" s="89"/>
    </row>
    <row r="9" spans="1:9" s="75" customFormat="1" ht="15" x14ac:dyDescent="0.25">
      <c r="A9" s="76" t="s">
        <v>167</v>
      </c>
      <c r="B9" s="80" t="s">
        <v>24</v>
      </c>
      <c r="C9" s="80" t="s">
        <v>11</v>
      </c>
      <c r="D9" s="81">
        <f>E9</f>
        <v>375</v>
      </c>
      <c r="E9" s="81">
        <v>375</v>
      </c>
    </row>
    <row r="10" spans="1:9" s="75" customFormat="1" ht="30" x14ac:dyDescent="0.25">
      <c r="A10" s="76" t="s">
        <v>168</v>
      </c>
      <c r="B10" s="82">
        <v>0.313</v>
      </c>
      <c r="C10" s="80" t="s">
        <v>19</v>
      </c>
      <c r="D10" s="87">
        <f>E10/B10</f>
        <v>4714.0255591054311</v>
      </c>
      <c r="E10" s="81">
        <v>1475.49</v>
      </c>
    </row>
    <row r="11" spans="1:9" s="90" customFormat="1" ht="28.5" x14ac:dyDescent="0.2">
      <c r="A11" s="88" t="s">
        <v>56</v>
      </c>
      <c r="B11" s="89"/>
      <c r="C11" s="89"/>
      <c r="D11" s="89"/>
      <c r="E11" s="89"/>
    </row>
    <row r="12" spans="1:9" s="75" customFormat="1" ht="30" x14ac:dyDescent="0.25">
      <c r="A12" s="76" t="s">
        <v>169</v>
      </c>
      <c r="B12" s="80" t="s">
        <v>23</v>
      </c>
      <c r="C12" s="80" t="s">
        <v>11</v>
      </c>
      <c r="D12" s="81">
        <f>E12</f>
        <v>50196</v>
      </c>
      <c r="E12" s="81">
        <v>50196</v>
      </c>
    </row>
    <row r="13" spans="1:9" s="90" customFormat="1" ht="15" x14ac:dyDescent="0.2">
      <c r="A13" s="88" t="s">
        <v>170</v>
      </c>
      <c r="B13" s="89"/>
      <c r="C13" s="89"/>
      <c r="D13" s="81"/>
      <c r="E13" s="89"/>
    </row>
    <row r="14" spans="1:9" s="75" customFormat="1" ht="15" x14ac:dyDescent="0.25">
      <c r="A14" s="76" t="s">
        <v>171</v>
      </c>
      <c r="B14" s="80" t="s">
        <v>24</v>
      </c>
      <c r="C14" s="80" t="s">
        <v>13</v>
      </c>
      <c r="D14" s="81">
        <f t="shared" ref="D14:D18" si="0">E14</f>
        <v>350</v>
      </c>
      <c r="E14" s="81">
        <v>350</v>
      </c>
    </row>
    <row r="15" spans="1:9" s="90" customFormat="1" ht="15" x14ac:dyDescent="0.2">
      <c r="A15" s="88" t="s">
        <v>172</v>
      </c>
      <c r="B15" s="89"/>
      <c r="C15" s="89"/>
      <c r="D15" s="81"/>
      <c r="E15" s="89"/>
    </row>
    <row r="16" spans="1:9" s="75" customFormat="1" ht="15" x14ac:dyDescent="0.25">
      <c r="A16" s="76" t="s">
        <v>173</v>
      </c>
      <c r="B16" s="80" t="s">
        <v>214</v>
      </c>
      <c r="C16" s="80" t="s">
        <v>113</v>
      </c>
      <c r="D16" s="81">
        <f t="shared" si="0"/>
        <v>4797.01</v>
      </c>
      <c r="E16" s="81">
        <v>4797.01</v>
      </c>
    </row>
    <row r="17" spans="1:5" s="90" customFormat="1" ht="28.5" x14ac:dyDescent="0.2">
      <c r="A17" s="88" t="s">
        <v>40</v>
      </c>
      <c r="B17" s="89"/>
      <c r="C17" s="89"/>
      <c r="D17" s="81"/>
      <c r="E17" s="89"/>
    </row>
    <row r="18" spans="1:5" s="75" customFormat="1" ht="30" x14ac:dyDescent="0.25">
      <c r="A18" s="76" t="s">
        <v>61</v>
      </c>
      <c r="B18" s="80" t="s">
        <v>25</v>
      </c>
      <c r="C18" s="80" t="s">
        <v>11</v>
      </c>
      <c r="D18" s="81">
        <f t="shared" si="0"/>
        <v>5732.42</v>
      </c>
      <c r="E18" s="81">
        <f>590.66+5141.76</f>
        <v>5732.42</v>
      </c>
    </row>
    <row r="19" spans="1:5" s="90" customFormat="1" ht="14.25" x14ac:dyDescent="0.2">
      <c r="A19" s="88" t="s">
        <v>41</v>
      </c>
      <c r="B19" s="89"/>
      <c r="C19" s="89"/>
      <c r="D19" s="89"/>
      <c r="E19" s="89"/>
    </row>
    <row r="20" spans="1:5" s="75" customFormat="1" ht="15" x14ac:dyDescent="0.25">
      <c r="A20" s="76" t="s">
        <v>83</v>
      </c>
      <c r="B20" s="83">
        <v>1</v>
      </c>
      <c r="C20" s="80" t="s">
        <v>84</v>
      </c>
      <c r="D20" s="87">
        <f>E20/B20</f>
        <v>83.75</v>
      </c>
      <c r="E20" s="81">
        <v>83.75</v>
      </c>
    </row>
    <row r="21" spans="1:5" s="75" customFormat="1" ht="15" x14ac:dyDescent="0.25">
      <c r="A21" s="76" t="s">
        <v>62</v>
      </c>
      <c r="B21" s="83">
        <v>1</v>
      </c>
      <c r="C21" s="80" t="s">
        <v>14</v>
      </c>
      <c r="D21" s="87">
        <f t="shared" ref="D21:D77" si="1">E21/B21</f>
        <v>839.52</v>
      </c>
      <c r="E21" s="81">
        <v>839.52</v>
      </c>
    </row>
    <row r="22" spans="1:5" s="75" customFormat="1" ht="30" x14ac:dyDescent="0.25">
      <c r="A22" s="76" t="s">
        <v>112</v>
      </c>
      <c r="B22" s="83">
        <v>1</v>
      </c>
      <c r="C22" s="80" t="s">
        <v>113</v>
      </c>
      <c r="D22" s="87">
        <f t="shared" si="1"/>
        <v>468.24</v>
      </c>
      <c r="E22" s="81">
        <v>468.24</v>
      </c>
    </row>
    <row r="23" spans="1:5" s="75" customFormat="1" ht="15" x14ac:dyDescent="0.25">
      <c r="A23" s="76" t="s">
        <v>174</v>
      </c>
      <c r="B23" s="81">
        <v>7.0000000000000007E-2</v>
      </c>
      <c r="C23" s="80" t="s">
        <v>15</v>
      </c>
      <c r="D23" s="87">
        <f t="shared" si="1"/>
        <v>6095.4285714285706</v>
      </c>
      <c r="E23" s="81">
        <v>426.68</v>
      </c>
    </row>
    <row r="24" spans="1:5" s="75" customFormat="1" ht="30" x14ac:dyDescent="0.25">
      <c r="A24" s="76" t="s">
        <v>175</v>
      </c>
      <c r="B24" s="83">
        <v>1</v>
      </c>
      <c r="C24" s="80" t="s">
        <v>14</v>
      </c>
      <c r="D24" s="87">
        <f t="shared" si="1"/>
        <v>254.67</v>
      </c>
      <c r="E24" s="81">
        <v>254.67</v>
      </c>
    </row>
    <row r="25" spans="1:5" s="75" customFormat="1" ht="30" x14ac:dyDescent="0.25">
      <c r="A25" s="76" t="s">
        <v>81</v>
      </c>
      <c r="B25" s="81">
        <v>0.54</v>
      </c>
      <c r="C25" s="80" t="s">
        <v>16</v>
      </c>
      <c r="D25" s="87">
        <f t="shared" si="1"/>
        <v>1729.3703703703702</v>
      </c>
      <c r="E25" s="81">
        <v>933.86</v>
      </c>
    </row>
    <row r="26" spans="1:5" s="75" customFormat="1" ht="30" x14ac:dyDescent="0.25">
      <c r="A26" s="76" t="s">
        <v>176</v>
      </c>
      <c r="B26" s="83">
        <v>1</v>
      </c>
      <c r="C26" s="80" t="s">
        <v>177</v>
      </c>
      <c r="D26" s="87">
        <f t="shared" si="1"/>
        <v>535.02</v>
      </c>
      <c r="E26" s="81">
        <v>535.02</v>
      </c>
    </row>
    <row r="27" spans="1:5" s="75" customFormat="1" ht="30" x14ac:dyDescent="0.25">
      <c r="A27" s="76" t="s">
        <v>178</v>
      </c>
      <c r="B27" s="84">
        <v>0.1</v>
      </c>
      <c r="C27" s="80" t="s">
        <v>16</v>
      </c>
      <c r="D27" s="87">
        <f t="shared" si="1"/>
        <v>3345.1</v>
      </c>
      <c r="E27" s="81">
        <v>334.51</v>
      </c>
    </row>
    <row r="28" spans="1:5" s="75" customFormat="1" ht="45" x14ac:dyDescent="0.25">
      <c r="A28" s="76" t="s">
        <v>63</v>
      </c>
      <c r="B28" s="81">
        <v>0.54</v>
      </c>
      <c r="C28" s="80" t="s">
        <v>16</v>
      </c>
      <c r="D28" s="87">
        <f t="shared" si="1"/>
        <v>1726.1296296296296</v>
      </c>
      <c r="E28" s="81">
        <v>932.11</v>
      </c>
    </row>
    <row r="29" spans="1:5" s="75" customFormat="1" ht="15" x14ac:dyDescent="0.25">
      <c r="A29" s="76" t="s">
        <v>64</v>
      </c>
      <c r="B29" s="81">
        <v>0.09</v>
      </c>
      <c r="C29" s="80" t="s">
        <v>17</v>
      </c>
      <c r="D29" s="87">
        <f t="shared" si="1"/>
        <v>24738.666666666668</v>
      </c>
      <c r="E29" s="81">
        <v>2226.48</v>
      </c>
    </row>
    <row r="30" spans="1:5" s="75" customFormat="1" ht="30" x14ac:dyDescent="0.25">
      <c r="A30" s="76" t="s">
        <v>65</v>
      </c>
      <c r="B30" s="82">
        <v>3.383</v>
      </c>
      <c r="C30" s="80" t="s">
        <v>16</v>
      </c>
      <c r="D30" s="87">
        <f t="shared" si="1"/>
        <v>1679.751699674845</v>
      </c>
      <c r="E30" s="81">
        <v>5682.6</v>
      </c>
    </row>
    <row r="31" spans="1:5" s="75" customFormat="1" ht="30" x14ac:dyDescent="0.25">
      <c r="A31" s="76" t="s">
        <v>179</v>
      </c>
      <c r="B31" s="81">
        <v>0.01</v>
      </c>
      <c r="C31" s="80" t="s">
        <v>18</v>
      </c>
      <c r="D31" s="87">
        <f t="shared" si="1"/>
        <v>25109</v>
      </c>
      <c r="E31" s="81">
        <v>251.09</v>
      </c>
    </row>
    <row r="32" spans="1:5" s="75" customFormat="1" ht="15" x14ac:dyDescent="0.25">
      <c r="A32" s="76" t="s">
        <v>180</v>
      </c>
      <c r="B32" s="81">
        <v>0.03</v>
      </c>
      <c r="C32" s="80" t="s">
        <v>17</v>
      </c>
      <c r="D32" s="87">
        <f t="shared" si="1"/>
        <v>24765.333333333336</v>
      </c>
      <c r="E32" s="81">
        <v>742.96</v>
      </c>
    </row>
    <row r="33" spans="1:5" s="75" customFormat="1" ht="30" x14ac:dyDescent="0.25">
      <c r="A33" s="76" t="s">
        <v>67</v>
      </c>
      <c r="B33" s="83">
        <v>1</v>
      </c>
      <c r="C33" s="80" t="s">
        <v>14</v>
      </c>
      <c r="D33" s="87">
        <f t="shared" si="1"/>
        <v>503.4</v>
      </c>
      <c r="E33" s="81">
        <v>503.4</v>
      </c>
    </row>
    <row r="34" spans="1:5" s="75" customFormat="1" ht="30" x14ac:dyDescent="0.25">
      <c r="A34" s="76" t="s">
        <v>69</v>
      </c>
      <c r="B34" s="83">
        <v>3</v>
      </c>
      <c r="C34" s="80" t="s">
        <v>20</v>
      </c>
      <c r="D34" s="87">
        <f t="shared" si="1"/>
        <v>216.03</v>
      </c>
      <c r="E34" s="81">
        <v>648.09</v>
      </c>
    </row>
    <row r="35" spans="1:5" s="75" customFormat="1" ht="15" x14ac:dyDescent="0.25">
      <c r="A35" s="76" t="s">
        <v>85</v>
      </c>
      <c r="B35" s="83">
        <v>1</v>
      </c>
      <c r="C35" s="80" t="s">
        <v>84</v>
      </c>
      <c r="D35" s="87">
        <f t="shared" si="1"/>
        <v>67.25</v>
      </c>
      <c r="E35" s="81">
        <v>67.25</v>
      </c>
    </row>
    <row r="36" spans="1:5" s="75" customFormat="1" ht="15" x14ac:dyDescent="0.25">
      <c r="A36" s="76" t="s">
        <v>181</v>
      </c>
      <c r="B36" s="83">
        <v>1</v>
      </c>
      <c r="C36" s="80" t="s">
        <v>13</v>
      </c>
      <c r="D36" s="87">
        <f t="shared" si="1"/>
        <v>3742.91</v>
      </c>
      <c r="E36" s="81">
        <v>3742.91</v>
      </c>
    </row>
    <row r="37" spans="1:5" s="75" customFormat="1" ht="30" x14ac:dyDescent="0.25">
      <c r="A37" s="76" t="s">
        <v>182</v>
      </c>
      <c r="B37" s="83">
        <v>1</v>
      </c>
      <c r="C37" s="80" t="s">
        <v>13</v>
      </c>
      <c r="D37" s="87">
        <f t="shared" si="1"/>
        <v>113.3</v>
      </c>
      <c r="E37" s="81">
        <v>113.3</v>
      </c>
    </row>
    <row r="38" spans="1:5" s="75" customFormat="1" ht="30" x14ac:dyDescent="0.25">
      <c r="A38" s="76" t="s">
        <v>183</v>
      </c>
      <c r="B38" s="83">
        <v>1</v>
      </c>
      <c r="C38" s="80" t="s">
        <v>13</v>
      </c>
      <c r="D38" s="87">
        <f t="shared" si="1"/>
        <v>163.36000000000001</v>
      </c>
      <c r="E38" s="81">
        <v>163.36000000000001</v>
      </c>
    </row>
    <row r="39" spans="1:5" s="75" customFormat="1" ht="30" x14ac:dyDescent="0.25">
      <c r="A39" s="76" t="s">
        <v>117</v>
      </c>
      <c r="B39" s="81">
        <v>0.01</v>
      </c>
      <c r="C39" s="80" t="s">
        <v>57</v>
      </c>
      <c r="D39" s="87">
        <f t="shared" si="1"/>
        <v>6576</v>
      </c>
      <c r="E39" s="81">
        <v>65.760000000000005</v>
      </c>
    </row>
    <row r="40" spans="1:5" s="75" customFormat="1" ht="15" x14ac:dyDescent="0.25">
      <c r="A40" s="76" t="s">
        <v>86</v>
      </c>
      <c r="B40" s="83">
        <v>9341</v>
      </c>
      <c r="C40" s="80" t="s">
        <v>87</v>
      </c>
      <c r="D40" s="87">
        <f t="shared" si="1"/>
        <v>1.3064843164543412</v>
      </c>
      <c r="E40" s="81">
        <v>12203.87</v>
      </c>
    </row>
    <row r="41" spans="1:5" s="75" customFormat="1" ht="15" x14ac:dyDescent="0.25">
      <c r="A41" s="76" t="s">
        <v>184</v>
      </c>
      <c r="B41" s="83">
        <v>1</v>
      </c>
      <c r="C41" s="80" t="s">
        <v>13</v>
      </c>
      <c r="D41" s="87">
        <f t="shared" si="1"/>
        <v>1254.21</v>
      </c>
      <c r="E41" s="81">
        <v>1254.21</v>
      </c>
    </row>
    <row r="42" spans="1:5" s="75" customFormat="1" ht="15" x14ac:dyDescent="0.25">
      <c r="A42" s="76" t="s">
        <v>185</v>
      </c>
      <c r="B42" s="83">
        <v>1</v>
      </c>
      <c r="C42" s="80" t="s">
        <v>13</v>
      </c>
      <c r="D42" s="87">
        <f t="shared" si="1"/>
        <v>172.32</v>
      </c>
      <c r="E42" s="81">
        <v>172.32</v>
      </c>
    </row>
    <row r="43" spans="1:5" s="75" customFormat="1" ht="30" x14ac:dyDescent="0.25">
      <c r="A43" s="76" t="s">
        <v>186</v>
      </c>
      <c r="B43" s="83">
        <v>1</v>
      </c>
      <c r="C43" s="80" t="s">
        <v>21</v>
      </c>
      <c r="D43" s="87">
        <f t="shared" si="1"/>
        <v>1194.72</v>
      </c>
      <c r="E43" s="81">
        <v>1194.72</v>
      </c>
    </row>
    <row r="44" spans="1:5" s="75" customFormat="1" ht="15" x14ac:dyDescent="0.25">
      <c r="A44" s="76" t="s">
        <v>71</v>
      </c>
      <c r="B44" s="83">
        <v>29</v>
      </c>
      <c r="C44" s="80" t="s">
        <v>21</v>
      </c>
      <c r="D44" s="87">
        <f t="shared" si="1"/>
        <v>254.2993103448276</v>
      </c>
      <c r="E44" s="81">
        <v>7374.68</v>
      </c>
    </row>
    <row r="45" spans="1:5" s="75" customFormat="1" ht="30" x14ac:dyDescent="0.25">
      <c r="A45" s="76" t="s">
        <v>187</v>
      </c>
      <c r="B45" s="83">
        <v>2</v>
      </c>
      <c r="C45" s="80" t="s">
        <v>188</v>
      </c>
      <c r="D45" s="87">
        <f t="shared" si="1"/>
        <v>123.05500000000001</v>
      </c>
      <c r="E45" s="81">
        <v>246.11</v>
      </c>
    </row>
    <row r="46" spans="1:5" s="90" customFormat="1" ht="14.25" x14ac:dyDescent="0.2">
      <c r="A46" s="88" t="s">
        <v>42</v>
      </c>
      <c r="B46" s="89"/>
      <c r="C46" s="89"/>
      <c r="D46" s="91"/>
      <c r="E46" s="89"/>
    </row>
    <row r="47" spans="1:5" s="75" customFormat="1" ht="30" x14ac:dyDescent="0.25">
      <c r="A47" s="76" t="s">
        <v>189</v>
      </c>
      <c r="B47" s="83">
        <v>2</v>
      </c>
      <c r="C47" s="80" t="s">
        <v>93</v>
      </c>
      <c r="D47" s="87">
        <f t="shared" si="1"/>
        <v>375.88</v>
      </c>
      <c r="E47" s="81">
        <v>751.76</v>
      </c>
    </row>
    <row r="48" spans="1:5" s="75" customFormat="1" ht="15" x14ac:dyDescent="0.25">
      <c r="A48" s="76" t="s">
        <v>190</v>
      </c>
      <c r="B48" s="81">
        <v>0.34</v>
      </c>
      <c r="C48" s="80" t="s">
        <v>16</v>
      </c>
      <c r="D48" s="87">
        <f t="shared" si="1"/>
        <v>1685.3823529411764</v>
      </c>
      <c r="E48" s="81">
        <v>573.03</v>
      </c>
    </row>
    <row r="49" spans="1:5" s="75" customFormat="1" ht="30" x14ac:dyDescent="0.25">
      <c r="A49" s="76" t="s">
        <v>118</v>
      </c>
      <c r="B49" s="82">
        <v>1.218</v>
      </c>
      <c r="C49" s="80" t="s">
        <v>16</v>
      </c>
      <c r="D49" s="87">
        <f t="shared" si="1"/>
        <v>1651.1986863711002</v>
      </c>
      <c r="E49" s="81">
        <v>2011.16</v>
      </c>
    </row>
    <row r="50" spans="1:5" s="75" customFormat="1" ht="15" x14ac:dyDescent="0.25">
      <c r="A50" s="76" t="s">
        <v>191</v>
      </c>
      <c r="B50" s="81">
        <v>0.16</v>
      </c>
      <c r="C50" s="80" t="s">
        <v>128</v>
      </c>
      <c r="D50" s="87">
        <f t="shared" si="1"/>
        <v>623.25</v>
      </c>
      <c r="E50" s="81">
        <v>99.72</v>
      </c>
    </row>
    <row r="51" spans="1:5" s="75" customFormat="1" ht="30" x14ac:dyDescent="0.25">
      <c r="A51" s="76" t="s">
        <v>192</v>
      </c>
      <c r="B51" s="83">
        <v>10</v>
      </c>
      <c r="C51" s="80" t="s">
        <v>193</v>
      </c>
      <c r="D51" s="87">
        <f t="shared" si="1"/>
        <v>84.174000000000007</v>
      </c>
      <c r="E51" s="81">
        <v>841.74</v>
      </c>
    </row>
    <row r="52" spans="1:5" s="75" customFormat="1" ht="15" x14ac:dyDescent="0.25">
      <c r="A52" s="76" t="s">
        <v>194</v>
      </c>
      <c r="B52" s="84">
        <v>5.5</v>
      </c>
      <c r="C52" s="80" t="s">
        <v>195</v>
      </c>
      <c r="D52" s="87">
        <f t="shared" si="1"/>
        <v>36.096363636363634</v>
      </c>
      <c r="E52" s="81">
        <v>198.53</v>
      </c>
    </row>
    <row r="53" spans="1:5" s="75" customFormat="1" ht="30" x14ac:dyDescent="0.25">
      <c r="A53" s="76" t="s">
        <v>196</v>
      </c>
      <c r="B53" s="80" t="s">
        <v>22</v>
      </c>
      <c r="C53" s="80" t="s">
        <v>12</v>
      </c>
      <c r="D53" s="87">
        <f>E53</f>
        <v>12766.92</v>
      </c>
      <c r="E53" s="81">
        <v>12766.92</v>
      </c>
    </row>
    <row r="54" spans="1:5" s="75" customFormat="1" ht="15" x14ac:dyDescent="0.25">
      <c r="A54" s="76" t="s">
        <v>82</v>
      </c>
      <c r="B54" s="81">
        <v>0.03</v>
      </c>
      <c r="C54" s="80" t="s">
        <v>57</v>
      </c>
      <c r="D54" s="87">
        <f t="shared" si="1"/>
        <v>24716.333333333336</v>
      </c>
      <c r="E54" s="81">
        <v>741.49</v>
      </c>
    </row>
    <row r="55" spans="1:5" s="75" customFormat="1" ht="15" x14ac:dyDescent="0.25">
      <c r="A55" s="76" t="s">
        <v>197</v>
      </c>
      <c r="B55" s="81">
        <v>0.01</v>
      </c>
      <c r="C55" s="80" t="s">
        <v>57</v>
      </c>
      <c r="D55" s="87">
        <f t="shared" si="1"/>
        <v>31779</v>
      </c>
      <c r="E55" s="81">
        <v>317.79000000000002</v>
      </c>
    </row>
    <row r="56" spans="1:5" s="90" customFormat="1" ht="14.25" x14ac:dyDescent="0.2">
      <c r="A56" s="88" t="s">
        <v>107</v>
      </c>
      <c r="B56" s="89"/>
      <c r="C56" s="89"/>
      <c r="D56" s="91"/>
      <c r="E56" s="89"/>
    </row>
    <row r="57" spans="1:5" s="75" customFormat="1" ht="15" x14ac:dyDescent="0.25">
      <c r="A57" s="76" t="s">
        <v>121</v>
      </c>
      <c r="B57" s="80" t="s">
        <v>214</v>
      </c>
      <c r="C57" s="80" t="s">
        <v>11</v>
      </c>
      <c r="D57" s="87">
        <f>E57</f>
        <v>21600</v>
      </c>
      <c r="E57" s="81">
        <v>21600</v>
      </c>
    </row>
    <row r="58" spans="1:5" s="90" customFormat="1" ht="28.5" x14ac:dyDescent="0.2">
      <c r="A58" s="88" t="s">
        <v>43</v>
      </c>
      <c r="B58" s="89"/>
      <c r="C58" s="89"/>
      <c r="D58" s="91"/>
      <c r="E58" s="89"/>
    </row>
    <row r="59" spans="1:5" s="75" customFormat="1" ht="15" x14ac:dyDescent="0.25">
      <c r="A59" s="76" t="s">
        <v>73</v>
      </c>
      <c r="B59" s="80" t="s">
        <v>24</v>
      </c>
      <c r="C59" s="80" t="s">
        <v>11</v>
      </c>
      <c r="D59" s="87">
        <f>E59</f>
        <v>5070.9799999999996</v>
      </c>
      <c r="E59" s="81">
        <v>5070.9799999999996</v>
      </c>
    </row>
    <row r="60" spans="1:5" s="90" customFormat="1" ht="14.25" x14ac:dyDescent="0.2">
      <c r="A60" s="88" t="s">
        <v>44</v>
      </c>
      <c r="B60" s="89"/>
      <c r="C60" s="89"/>
      <c r="D60" s="91"/>
      <c r="E60" s="89"/>
    </row>
    <row r="61" spans="1:5" s="75" customFormat="1" ht="15" x14ac:dyDescent="0.25">
      <c r="A61" s="76" t="s">
        <v>198</v>
      </c>
      <c r="B61" s="84">
        <v>4.2</v>
      </c>
      <c r="C61" s="80" t="s">
        <v>98</v>
      </c>
      <c r="D61" s="87">
        <f t="shared" si="1"/>
        <v>830.33809523809521</v>
      </c>
      <c r="E61" s="81">
        <v>3487.42</v>
      </c>
    </row>
    <row r="62" spans="1:5" s="75" customFormat="1" ht="30" x14ac:dyDescent="0.25">
      <c r="A62" s="76" t="s">
        <v>92</v>
      </c>
      <c r="B62" s="82">
        <v>6.5000000000000002E-2</v>
      </c>
      <c r="C62" s="80" t="s">
        <v>89</v>
      </c>
      <c r="D62" s="87">
        <f t="shared" si="1"/>
        <v>21047.538461538461</v>
      </c>
      <c r="E62" s="81">
        <v>1368.09</v>
      </c>
    </row>
    <row r="63" spans="1:5" s="75" customFormat="1" ht="15" x14ac:dyDescent="0.25">
      <c r="A63" s="76" t="s">
        <v>199</v>
      </c>
      <c r="B63" s="81">
        <v>0.01</v>
      </c>
      <c r="C63" s="80" t="s">
        <v>200</v>
      </c>
      <c r="D63" s="87">
        <f t="shared" si="1"/>
        <v>25297</v>
      </c>
      <c r="E63" s="81">
        <v>252.97</v>
      </c>
    </row>
    <row r="64" spans="1:5" s="75" customFormat="1" ht="30" x14ac:dyDescent="0.25">
      <c r="A64" s="76" t="s">
        <v>201</v>
      </c>
      <c r="B64" s="83">
        <v>2</v>
      </c>
      <c r="C64" s="80" t="s">
        <v>13</v>
      </c>
      <c r="D64" s="87">
        <f t="shared" si="1"/>
        <v>299.55</v>
      </c>
      <c r="E64" s="81">
        <v>599.1</v>
      </c>
    </row>
    <row r="65" spans="1:5" s="75" customFormat="1" ht="30" x14ac:dyDescent="0.25">
      <c r="A65" s="76" t="s">
        <v>202</v>
      </c>
      <c r="B65" s="83">
        <v>1</v>
      </c>
      <c r="C65" s="80" t="s">
        <v>124</v>
      </c>
      <c r="D65" s="87">
        <f t="shared" si="1"/>
        <v>135.26</v>
      </c>
      <c r="E65" s="81">
        <v>135.26</v>
      </c>
    </row>
    <row r="66" spans="1:5" s="75" customFormat="1" ht="30" x14ac:dyDescent="0.25">
      <c r="A66" s="76" t="s">
        <v>203</v>
      </c>
      <c r="B66" s="81">
        <v>0.01</v>
      </c>
      <c r="C66" s="80" t="s">
        <v>18</v>
      </c>
      <c r="D66" s="87">
        <f t="shared" si="1"/>
        <v>54207.000000000007</v>
      </c>
      <c r="E66" s="81">
        <v>542.07000000000005</v>
      </c>
    </row>
    <row r="67" spans="1:5" s="90" customFormat="1" ht="28.5" x14ac:dyDescent="0.2">
      <c r="A67" s="88" t="s">
        <v>45</v>
      </c>
      <c r="B67" s="89"/>
      <c r="C67" s="89"/>
      <c r="D67" s="91"/>
      <c r="E67" s="89"/>
    </row>
    <row r="68" spans="1:5" s="75" customFormat="1" ht="30" x14ac:dyDescent="0.25">
      <c r="A68" s="76" t="s">
        <v>127</v>
      </c>
      <c r="B68" s="82">
        <v>0.128</v>
      </c>
      <c r="C68" s="80" t="s">
        <v>128</v>
      </c>
      <c r="D68" s="87">
        <f t="shared" si="1"/>
        <v>3070.078125</v>
      </c>
      <c r="E68" s="81">
        <v>392.97</v>
      </c>
    </row>
    <row r="69" spans="1:5" s="75" customFormat="1" ht="15" x14ac:dyDescent="0.25">
      <c r="A69" s="76" t="s">
        <v>204</v>
      </c>
      <c r="B69" s="83">
        <v>1</v>
      </c>
      <c r="C69" s="80" t="s">
        <v>13</v>
      </c>
      <c r="D69" s="87">
        <f t="shared" si="1"/>
        <v>929.72</v>
      </c>
      <c r="E69" s="81">
        <v>929.72</v>
      </c>
    </row>
    <row r="70" spans="1:5" s="75" customFormat="1" ht="30" x14ac:dyDescent="0.25">
      <c r="A70" s="76" t="s">
        <v>130</v>
      </c>
      <c r="B70" s="84">
        <v>0.2</v>
      </c>
      <c r="C70" s="80" t="s">
        <v>18</v>
      </c>
      <c r="D70" s="87">
        <f t="shared" si="1"/>
        <v>4119.25</v>
      </c>
      <c r="E70" s="81">
        <v>823.85</v>
      </c>
    </row>
    <row r="71" spans="1:5" s="75" customFormat="1" ht="15" x14ac:dyDescent="0.25">
      <c r="A71" s="76" t="s">
        <v>205</v>
      </c>
      <c r="B71" s="80" t="s">
        <v>215</v>
      </c>
      <c r="C71" s="80" t="s">
        <v>11</v>
      </c>
      <c r="D71" s="87">
        <f>E71</f>
        <v>60972.59</v>
      </c>
      <c r="E71" s="81">
        <v>60972.59</v>
      </c>
    </row>
    <row r="72" spans="1:5" s="75" customFormat="1" ht="45" x14ac:dyDescent="0.25">
      <c r="A72" s="76" t="s">
        <v>206</v>
      </c>
      <c r="B72" s="84">
        <v>0.1</v>
      </c>
      <c r="C72" s="80" t="s">
        <v>88</v>
      </c>
      <c r="D72" s="87">
        <f t="shared" si="1"/>
        <v>1257.0999999999999</v>
      </c>
      <c r="E72" s="81">
        <v>125.71</v>
      </c>
    </row>
    <row r="73" spans="1:5" s="75" customFormat="1" ht="30" x14ac:dyDescent="0.25">
      <c r="A73" s="76" t="s">
        <v>207</v>
      </c>
      <c r="B73" s="83">
        <v>3</v>
      </c>
      <c r="C73" s="80" t="s">
        <v>12</v>
      </c>
      <c r="D73" s="87">
        <f t="shared" si="1"/>
        <v>429.69666666666666</v>
      </c>
      <c r="E73" s="81">
        <v>1289.0899999999999</v>
      </c>
    </row>
    <row r="74" spans="1:5" s="75" customFormat="1" ht="30" x14ac:dyDescent="0.25">
      <c r="A74" s="76" t="s">
        <v>208</v>
      </c>
      <c r="B74" s="81">
        <v>0.02</v>
      </c>
      <c r="C74" s="80" t="s">
        <v>18</v>
      </c>
      <c r="D74" s="87">
        <f t="shared" si="1"/>
        <v>38691</v>
      </c>
      <c r="E74" s="81">
        <v>773.82</v>
      </c>
    </row>
    <row r="75" spans="1:5" s="75" customFormat="1" ht="30" x14ac:dyDescent="0.25">
      <c r="A75" s="76" t="s">
        <v>209</v>
      </c>
      <c r="B75" s="82">
        <v>1.0999999999999999E-2</v>
      </c>
      <c r="C75" s="80" t="s">
        <v>15</v>
      </c>
      <c r="D75" s="87">
        <f t="shared" si="1"/>
        <v>48830</v>
      </c>
      <c r="E75" s="81">
        <v>537.13</v>
      </c>
    </row>
    <row r="76" spans="1:5" s="75" customFormat="1" ht="15" x14ac:dyDescent="0.25">
      <c r="A76" s="76" t="s">
        <v>210</v>
      </c>
      <c r="B76" s="81">
        <v>0.02</v>
      </c>
      <c r="C76" s="80" t="s">
        <v>18</v>
      </c>
      <c r="D76" s="87">
        <f t="shared" si="1"/>
        <v>134270.5</v>
      </c>
      <c r="E76" s="81">
        <v>2685.41</v>
      </c>
    </row>
    <row r="77" spans="1:5" s="75" customFormat="1" ht="30" x14ac:dyDescent="0.25">
      <c r="A77" s="76" t="s">
        <v>211</v>
      </c>
      <c r="B77" s="82">
        <v>1.0999999999999999E-2</v>
      </c>
      <c r="C77" s="80" t="s">
        <v>15</v>
      </c>
      <c r="D77" s="87">
        <f t="shared" si="1"/>
        <v>120393.63636363637</v>
      </c>
      <c r="E77" s="81">
        <v>1324.33</v>
      </c>
    </row>
    <row r="78" spans="1:5" s="90" customFormat="1" ht="14.25" x14ac:dyDescent="0.2">
      <c r="A78" s="88" t="s">
        <v>46</v>
      </c>
      <c r="B78" s="89"/>
      <c r="C78" s="89"/>
      <c r="D78" s="89"/>
      <c r="E78" s="89"/>
    </row>
    <row r="79" spans="1:5" s="75" customFormat="1" ht="15" x14ac:dyDescent="0.25">
      <c r="A79" s="76" t="s">
        <v>212</v>
      </c>
      <c r="B79" s="80" t="s">
        <v>24</v>
      </c>
      <c r="C79" s="80" t="s">
        <v>11</v>
      </c>
      <c r="D79" s="81">
        <f>E79</f>
        <v>814.45</v>
      </c>
      <c r="E79" s="81">
        <v>814.45</v>
      </c>
    </row>
    <row r="80" spans="1:5" s="75" customFormat="1" ht="15" x14ac:dyDescent="0.25">
      <c r="A80" s="76" t="s">
        <v>75</v>
      </c>
      <c r="B80" s="80" t="s">
        <v>24</v>
      </c>
      <c r="C80" s="80" t="s">
        <v>11</v>
      </c>
      <c r="D80" s="81">
        <f t="shared" ref="D80:D85" si="2">E80</f>
        <v>5030</v>
      </c>
      <c r="E80" s="81">
        <v>5030</v>
      </c>
    </row>
    <row r="81" spans="1:7" s="90" customFormat="1" ht="15" x14ac:dyDescent="0.2">
      <c r="A81" s="88" t="s">
        <v>100</v>
      </c>
      <c r="B81" s="89"/>
      <c r="C81" s="89"/>
      <c r="D81" s="81"/>
      <c r="E81" s="89"/>
    </row>
    <row r="82" spans="1:7" s="75" customFormat="1" ht="15" x14ac:dyDescent="0.25">
      <c r="A82" s="76" t="s">
        <v>101</v>
      </c>
      <c r="B82" s="80" t="s">
        <v>216</v>
      </c>
      <c r="C82" s="80" t="s">
        <v>12</v>
      </c>
      <c r="D82" s="81">
        <f t="shared" si="2"/>
        <v>41913.660000000003</v>
      </c>
      <c r="E82" s="81">
        <v>41913.660000000003</v>
      </c>
    </row>
    <row r="83" spans="1:7" s="90" customFormat="1" ht="15" x14ac:dyDescent="0.2">
      <c r="A83" s="88" t="s">
        <v>9</v>
      </c>
      <c r="B83" s="89"/>
      <c r="C83" s="89"/>
      <c r="D83" s="81"/>
      <c r="E83" s="89"/>
    </row>
    <row r="84" spans="1:7" s="75" customFormat="1" ht="15" x14ac:dyDescent="0.25">
      <c r="A84" s="76" t="s">
        <v>76</v>
      </c>
      <c r="B84" s="80" t="s">
        <v>216</v>
      </c>
      <c r="C84" s="80" t="s">
        <v>12</v>
      </c>
      <c r="D84" s="81">
        <f t="shared" si="2"/>
        <v>77552.820000000007</v>
      </c>
      <c r="E84" s="81">
        <v>77552.820000000007</v>
      </c>
    </row>
    <row r="85" spans="1:7" s="75" customFormat="1" ht="30" x14ac:dyDescent="0.25">
      <c r="A85" s="76" t="s">
        <v>213</v>
      </c>
      <c r="B85" s="80" t="s">
        <v>217</v>
      </c>
      <c r="C85" s="80" t="s">
        <v>11</v>
      </c>
      <c r="D85" s="81">
        <f t="shared" si="2"/>
        <v>1230.24</v>
      </c>
      <c r="E85" s="81">
        <v>1230.24</v>
      </c>
    </row>
    <row r="86" spans="1:7" ht="14.25" x14ac:dyDescent="0.2">
      <c r="A86" s="77" t="s">
        <v>10</v>
      </c>
      <c r="B86" s="39"/>
      <c r="C86" s="39"/>
      <c r="D86" s="36"/>
      <c r="E86" s="36"/>
      <c r="G86" s="17"/>
    </row>
    <row r="87" spans="1:7" ht="15" x14ac:dyDescent="0.2">
      <c r="A87" s="78" t="s">
        <v>77</v>
      </c>
      <c r="B87" s="38" t="s">
        <v>23</v>
      </c>
      <c r="C87" s="38" t="s">
        <v>11</v>
      </c>
      <c r="D87" s="26">
        <f>E87</f>
        <v>35540.395000000011</v>
      </c>
      <c r="E87" s="26">
        <f>SUM(E7:E85)*10%</f>
        <v>35540.395000000011</v>
      </c>
      <c r="G87" s="17"/>
    </row>
    <row r="88" spans="1:7" ht="14.25" x14ac:dyDescent="0.2">
      <c r="A88" s="79" t="s">
        <v>26</v>
      </c>
      <c r="B88" s="85"/>
      <c r="C88" s="86"/>
      <c r="D88" s="85"/>
      <c r="E88" s="24">
        <f>SUM(E7:E87)</f>
        <v>390944.34500000009</v>
      </c>
    </row>
    <row r="90" spans="1:7" ht="15" customHeight="1" x14ac:dyDescent="0.2">
      <c r="A90" s="198" t="s">
        <v>222</v>
      </c>
      <c r="B90" s="198"/>
      <c r="C90" s="198"/>
      <c r="D90" s="198"/>
      <c r="E90" s="198"/>
    </row>
    <row r="91" spans="1:7" ht="15" customHeight="1" x14ac:dyDescent="0.2">
      <c r="A91" s="198"/>
      <c r="B91" s="198"/>
      <c r="C91" s="198"/>
      <c r="D91" s="198"/>
      <c r="E91" s="198"/>
    </row>
    <row r="92" spans="1:7" ht="15" customHeight="1" x14ac:dyDescent="0.2">
      <c r="A92" s="171" t="s">
        <v>33</v>
      </c>
      <c r="B92" s="171"/>
      <c r="C92" s="171"/>
      <c r="D92" s="171"/>
      <c r="E92" s="171"/>
    </row>
    <row r="93" spans="1:7" ht="15" customHeight="1" x14ac:dyDescent="0.2">
      <c r="A93" s="171" t="s">
        <v>34</v>
      </c>
      <c r="B93" s="171"/>
      <c r="C93" s="171"/>
      <c r="D93" s="171"/>
      <c r="E93" s="171"/>
    </row>
    <row r="94" spans="1:7" ht="15" customHeight="1" x14ac:dyDescent="0.2">
      <c r="A94" s="199" t="s">
        <v>218</v>
      </c>
      <c r="B94" s="199"/>
      <c r="C94" s="199"/>
      <c r="D94" s="199"/>
      <c r="E94" s="199"/>
    </row>
    <row r="95" spans="1:7" ht="15" customHeight="1" x14ac:dyDescent="0.2">
      <c r="A95" s="199"/>
      <c r="B95" s="199"/>
      <c r="C95" s="199"/>
      <c r="D95" s="199"/>
      <c r="E95" s="199"/>
    </row>
    <row r="96" spans="1:7" ht="15" customHeight="1" x14ac:dyDescent="0.2">
      <c r="A96" s="174"/>
      <c r="B96" s="174"/>
      <c r="C96" s="174"/>
      <c r="D96" s="174"/>
      <c r="E96" s="174"/>
    </row>
    <row r="97" spans="1:5" ht="15" x14ac:dyDescent="0.2">
      <c r="A97" s="45"/>
      <c r="B97" s="92"/>
      <c r="C97" s="92"/>
      <c r="D97" s="93"/>
      <c r="E97" s="92"/>
    </row>
    <row r="98" spans="1:5" ht="15" customHeight="1" x14ac:dyDescent="0.2">
      <c r="A98" s="5" t="s">
        <v>27</v>
      </c>
      <c r="B98" s="44"/>
      <c r="C98" s="44"/>
      <c r="D98" s="94"/>
      <c r="E98" s="44"/>
    </row>
    <row r="99" spans="1:5" ht="15" x14ac:dyDescent="0.2">
      <c r="A99" s="5"/>
      <c r="B99" s="44"/>
      <c r="C99" s="44" t="s">
        <v>22</v>
      </c>
      <c r="D99" s="94" t="s">
        <v>22</v>
      </c>
      <c r="E99" s="44"/>
    </row>
    <row r="100" spans="1:5" ht="15" customHeight="1" x14ac:dyDescent="0.2">
      <c r="A100" s="175" t="s">
        <v>219</v>
      </c>
      <c r="B100" s="175"/>
      <c r="C100" s="173" t="s">
        <v>31</v>
      </c>
      <c r="D100" s="173"/>
      <c r="E100" s="44"/>
    </row>
    <row r="101" spans="1:5" ht="15" customHeight="1" x14ac:dyDescent="0.2">
      <c r="A101" s="173" t="s">
        <v>54</v>
      </c>
      <c r="B101" s="173"/>
      <c r="C101" s="173" t="s">
        <v>28</v>
      </c>
      <c r="D101" s="173"/>
      <c r="E101" s="44"/>
    </row>
    <row r="102" spans="1:5" ht="15" customHeight="1" x14ac:dyDescent="0.2">
      <c r="A102" s="5"/>
      <c r="B102" s="44"/>
      <c r="C102" s="44"/>
      <c r="D102" s="94"/>
      <c r="E102" s="44"/>
    </row>
    <row r="103" spans="1:5" ht="15" customHeight="1" x14ac:dyDescent="0.2">
      <c r="A103" s="175" t="s">
        <v>30</v>
      </c>
      <c r="B103" s="175"/>
      <c r="C103" s="173" t="s">
        <v>31</v>
      </c>
      <c r="D103" s="173"/>
      <c r="E103" s="44"/>
    </row>
    <row r="104" spans="1:5" ht="15" x14ac:dyDescent="0.2">
      <c r="A104" s="12" t="s">
        <v>29</v>
      </c>
      <c r="B104" s="44"/>
      <c r="C104" s="173" t="s">
        <v>28</v>
      </c>
      <c r="D104" s="173"/>
      <c r="E104" s="44"/>
    </row>
  </sheetData>
  <mergeCells count="15">
    <mergeCell ref="A1:E1"/>
    <mergeCell ref="A2:E2"/>
    <mergeCell ref="D3:E3"/>
    <mergeCell ref="A92:E92"/>
    <mergeCell ref="C104:D104"/>
    <mergeCell ref="C103:D103"/>
    <mergeCell ref="A90:E91"/>
    <mergeCell ref="A94:E95"/>
    <mergeCell ref="A96:E96"/>
    <mergeCell ref="A101:B101"/>
    <mergeCell ref="C101:D101"/>
    <mergeCell ref="A103:B103"/>
    <mergeCell ref="A93:E93"/>
    <mergeCell ref="A100:B100"/>
    <mergeCell ref="C100:D100"/>
  </mergeCells>
  <printOptions horizontalCentered="1"/>
  <pageMargins left="0.82677165354330717" right="0.43307086614173229" top="0.19685039370078741" bottom="0.19685039370078741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5" t="s">
        <v>281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282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141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142</v>
      </c>
      <c r="B6" s="101">
        <v>3</v>
      </c>
      <c r="C6" s="101" t="s">
        <v>143</v>
      </c>
      <c r="D6" s="124">
        <v>1443</v>
      </c>
      <c r="E6" s="101" t="s">
        <v>144</v>
      </c>
      <c r="F6" s="103">
        <v>1114.0999999999999</v>
      </c>
      <c r="G6" s="51"/>
      <c r="H6" s="53"/>
      <c r="I6" s="54"/>
      <c r="J6" s="55"/>
      <c r="K6" s="104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101" t="s">
        <v>145</v>
      </c>
      <c r="B7" s="101">
        <v>3</v>
      </c>
      <c r="C7" s="101" t="s">
        <v>146</v>
      </c>
      <c r="D7" s="124">
        <v>648.5</v>
      </c>
      <c r="E7" s="101" t="s">
        <v>147</v>
      </c>
      <c r="F7" s="103">
        <v>718.8</v>
      </c>
      <c r="G7" s="51"/>
      <c r="H7" s="53"/>
      <c r="I7" s="54"/>
      <c r="J7" s="55"/>
      <c r="K7" s="104"/>
      <c r="L7" s="57"/>
      <c r="M7" s="57"/>
      <c r="N7" s="57"/>
      <c r="O7" s="57"/>
      <c r="P7" s="58"/>
      <c r="Q7" s="187"/>
      <c r="R7" s="189"/>
      <c r="S7" s="61"/>
    </row>
    <row r="8" spans="1:19" s="62" customFormat="1" ht="47.25" customHeight="1" x14ac:dyDescent="0.25">
      <c r="A8" s="101" t="s">
        <v>148</v>
      </c>
      <c r="B8" s="101">
        <v>20</v>
      </c>
      <c r="C8" s="101" t="s">
        <v>163</v>
      </c>
      <c r="D8" s="103">
        <v>165.8</v>
      </c>
      <c r="E8" s="101" t="s">
        <v>149</v>
      </c>
      <c r="F8" s="103">
        <v>335.6</v>
      </c>
      <c r="G8" s="51"/>
      <c r="H8" s="53"/>
      <c r="I8" s="54"/>
      <c r="J8" s="55"/>
      <c r="K8" s="104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4"/>
      <c r="L9" s="57"/>
      <c r="M9" s="57"/>
      <c r="N9" s="57"/>
      <c r="O9" s="57"/>
      <c r="P9" s="51"/>
      <c r="Q9" s="104"/>
      <c r="R9" s="10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0" t="s">
        <v>150</v>
      </c>
      <c r="B11" s="191"/>
      <c r="C11" s="191"/>
      <c r="D11" s="191"/>
      <c r="E11" s="192"/>
      <c r="F11" s="69" t="s">
        <v>151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93" t="s">
        <v>152</v>
      </c>
      <c r="B12" s="194"/>
      <c r="C12" s="194"/>
      <c r="D12" s="194"/>
      <c r="E12" s="195"/>
      <c r="F12" s="96">
        <v>124791.46499999997</v>
      </c>
      <c r="G12" s="97"/>
    </row>
    <row r="13" spans="1:19" s="98" customFormat="1" ht="30" customHeight="1" x14ac:dyDescent="0.25">
      <c r="A13" s="193" t="s">
        <v>164</v>
      </c>
      <c r="B13" s="194"/>
      <c r="C13" s="194"/>
      <c r="D13" s="194"/>
      <c r="E13" s="195"/>
      <c r="F13" s="96">
        <f>16509.36+44339.77</f>
        <v>60849.13</v>
      </c>
    </row>
    <row r="14" spans="1:19" s="98" customFormat="1" ht="30" customHeight="1" x14ac:dyDescent="0.25">
      <c r="A14" s="193" t="s">
        <v>153</v>
      </c>
      <c r="B14" s="194"/>
      <c r="C14" s="194"/>
      <c r="D14" s="194"/>
      <c r="E14" s="195"/>
      <c r="F14" s="99">
        <f>SUM(F15:F17)</f>
        <v>328446.58</v>
      </c>
    </row>
    <row r="15" spans="1:19" s="68" customFormat="1" ht="28.5" customHeight="1" x14ac:dyDescent="0.25">
      <c r="A15" s="182" t="s">
        <v>154</v>
      </c>
      <c r="B15" s="183"/>
      <c r="C15" s="183"/>
      <c r="D15" s="183"/>
      <c r="E15" s="184"/>
      <c r="F15" s="95">
        <f>1300.81+205571.07+16579.08</f>
        <v>223450.96000000002</v>
      </c>
    </row>
    <row r="16" spans="1:19" s="68" customFormat="1" ht="24.75" customHeight="1" x14ac:dyDescent="0.25">
      <c r="A16" s="182" t="s">
        <v>155</v>
      </c>
      <c r="B16" s="183"/>
      <c r="C16" s="183"/>
      <c r="D16" s="183"/>
      <c r="E16" s="184"/>
      <c r="F16" s="95">
        <v>99843.12</v>
      </c>
    </row>
    <row r="17" spans="1:19" s="68" customFormat="1" ht="30" customHeight="1" x14ac:dyDescent="0.25">
      <c r="A17" s="182" t="s">
        <v>156</v>
      </c>
      <c r="B17" s="183"/>
      <c r="C17" s="183"/>
      <c r="D17" s="183"/>
      <c r="E17" s="184"/>
      <c r="F17" s="95">
        <v>5152.5</v>
      </c>
    </row>
    <row r="18" spans="1:19" s="98" customFormat="1" ht="30" customHeight="1" x14ac:dyDescent="0.25">
      <c r="A18" s="193" t="s">
        <v>157</v>
      </c>
      <c r="B18" s="194"/>
      <c r="C18" s="194"/>
      <c r="D18" s="194"/>
      <c r="E18" s="195"/>
      <c r="F18" s="99">
        <f>SUM(F19:F21)</f>
        <v>339778.3</v>
      </c>
    </row>
    <row r="19" spans="1:19" s="68" customFormat="1" ht="30" customHeight="1" x14ac:dyDescent="0.25">
      <c r="A19" s="182" t="s">
        <v>154</v>
      </c>
      <c r="B19" s="183"/>
      <c r="C19" s="183"/>
      <c r="D19" s="183"/>
      <c r="E19" s="184"/>
      <c r="F19" s="95">
        <f>1300.81+212594.71</f>
        <v>213895.52</v>
      </c>
    </row>
    <row r="20" spans="1:19" s="68" customFormat="1" ht="30" customHeight="1" x14ac:dyDescent="0.25">
      <c r="A20" s="182" t="s">
        <v>155</v>
      </c>
      <c r="B20" s="183"/>
      <c r="C20" s="183"/>
      <c r="D20" s="183"/>
      <c r="E20" s="184"/>
      <c r="F20" s="95">
        <v>120986.53</v>
      </c>
    </row>
    <row r="21" spans="1:19" s="71" customFormat="1" ht="30" customHeight="1" x14ac:dyDescent="0.2">
      <c r="A21" s="182" t="s">
        <v>156</v>
      </c>
      <c r="B21" s="183"/>
      <c r="C21" s="183"/>
      <c r="D21" s="183"/>
      <c r="E21" s="184"/>
      <c r="F21" s="95">
        <v>4896.25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93" t="s">
        <v>158</v>
      </c>
      <c r="B22" s="194"/>
      <c r="C22" s="194"/>
      <c r="D22" s="194"/>
      <c r="E22" s="195"/>
      <c r="F22" s="99">
        <f>F12+F18</f>
        <v>464569.76499999996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3" t="s">
        <v>159</v>
      </c>
      <c r="B23" s="194"/>
      <c r="C23" s="194"/>
      <c r="D23" s="194"/>
      <c r="E23" s="195"/>
      <c r="F23" s="99">
        <f>Лист1!E91</f>
        <v>396425.05099999992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3" t="s">
        <v>160</v>
      </c>
      <c r="B24" s="194"/>
      <c r="C24" s="194"/>
      <c r="D24" s="194"/>
      <c r="E24" s="195"/>
      <c r="F24" s="99">
        <f>F22-F23</f>
        <v>68144.714000000036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3" t="s">
        <v>165</v>
      </c>
      <c r="B25" s="194"/>
      <c r="C25" s="194"/>
      <c r="D25" s="194"/>
      <c r="E25" s="195"/>
      <c r="F25" s="96">
        <f>F13+F14-F18</f>
        <v>49517.410000000033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49.5" customHeight="1" x14ac:dyDescent="0.2">
      <c r="A27" s="196" t="s">
        <v>161</v>
      </c>
      <c r="B27" s="196"/>
      <c r="C27" s="196"/>
      <c r="D27" s="196"/>
    </row>
    <row r="28" spans="1:19" s="46" customFormat="1" ht="21.75" customHeight="1" x14ac:dyDescent="0.25">
      <c r="A28" s="197" t="s">
        <v>162</v>
      </c>
      <c r="B28" s="197"/>
      <c r="C28" s="197"/>
      <c r="D28" s="197"/>
    </row>
    <row r="29" spans="1:19" s="46" customFormat="1" ht="22.5" customHeight="1" x14ac:dyDescent="0.25">
      <c r="A29" s="196" t="s">
        <v>47</v>
      </c>
      <c r="B29" s="196"/>
      <c r="C29" s="196"/>
      <c r="D29" s="196"/>
    </row>
    <row r="30" spans="1:19" s="46" customFormat="1" ht="22.5" customHeight="1" x14ac:dyDescent="0.25">
      <c r="A30" s="196" t="s">
        <v>48</v>
      </c>
      <c r="B30" s="196"/>
      <c r="C30" s="196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6"/>
  <sheetViews>
    <sheetView view="pageBreakPreview" topLeftCell="A61" zoomScale="60" zoomScaleNormal="100" workbookViewId="0">
      <selection activeCell="A89" sqref="A89:XFD90"/>
    </sheetView>
  </sheetViews>
  <sheetFormatPr defaultRowHeight="15" x14ac:dyDescent="0.25"/>
  <cols>
    <col min="1" max="1" width="52.28515625" style="107" customWidth="1"/>
    <col min="2" max="2" width="13.85546875" style="123" customWidth="1"/>
    <col min="3" max="3" width="13.140625" style="109" customWidth="1"/>
    <col min="4" max="4" width="17.5703125" style="109" customWidth="1"/>
    <col min="5" max="5" width="14.7109375" style="109" customWidth="1"/>
    <col min="6" max="255" width="8.140625" style="107" customWidth="1"/>
    <col min="256" max="256" width="8.7109375" style="108" customWidth="1"/>
    <col min="257" max="257" width="31.5703125" style="108" customWidth="1"/>
    <col min="258" max="258" width="13.85546875" style="108" customWidth="1"/>
    <col min="259" max="259" width="19.140625" style="108" customWidth="1"/>
    <col min="260" max="260" width="17.5703125" style="108" customWidth="1"/>
    <col min="261" max="261" width="14.7109375" style="108" customWidth="1"/>
    <col min="262" max="511" width="8.140625" style="108" customWidth="1"/>
    <col min="512" max="512" width="8.7109375" style="108" customWidth="1"/>
    <col min="513" max="513" width="31.5703125" style="108" customWidth="1"/>
    <col min="514" max="514" width="13.85546875" style="108" customWidth="1"/>
    <col min="515" max="515" width="19.140625" style="108" customWidth="1"/>
    <col min="516" max="516" width="17.5703125" style="108" customWidth="1"/>
    <col min="517" max="517" width="14.7109375" style="108" customWidth="1"/>
    <col min="518" max="767" width="8.140625" style="108" customWidth="1"/>
    <col min="768" max="768" width="8.7109375" style="108" customWidth="1"/>
    <col min="769" max="769" width="31.5703125" style="108" customWidth="1"/>
    <col min="770" max="770" width="13.85546875" style="108" customWidth="1"/>
    <col min="771" max="771" width="19.140625" style="108" customWidth="1"/>
    <col min="772" max="772" width="17.5703125" style="108" customWidth="1"/>
    <col min="773" max="773" width="14.7109375" style="108" customWidth="1"/>
    <col min="774" max="1023" width="8.140625" style="108" customWidth="1"/>
    <col min="1024" max="1024" width="8.7109375" style="108" customWidth="1"/>
    <col min="1025" max="1025" width="31.5703125" style="108" customWidth="1"/>
    <col min="1026" max="1026" width="13.85546875" style="108" customWidth="1"/>
    <col min="1027" max="1027" width="19.140625" style="108" customWidth="1"/>
    <col min="1028" max="1028" width="17.5703125" style="108" customWidth="1"/>
    <col min="1029" max="1029" width="14.7109375" style="108" customWidth="1"/>
    <col min="1030" max="1279" width="8.140625" style="108" customWidth="1"/>
    <col min="1280" max="1280" width="8.7109375" style="108" customWidth="1"/>
    <col min="1281" max="1281" width="31.5703125" style="108" customWidth="1"/>
    <col min="1282" max="1282" width="13.85546875" style="108" customWidth="1"/>
    <col min="1283" max="1283" width="19.140625" style="108" customWidth="1"/>
    <col min="1284" max="1284" width="17.5703125" style="108" customWidth="1"/>
    <col min="1285" max="1285" width="14.7109375" style="108" customWidth="1"/>
    <col min="1286" max="1535" width="8.140625" style="108" customWidth="1"/>
    <col min="1536" max="1536" width="8.7109375" style="108" customWidth="1"/>
    <col min="1537" max="1537" width="31.5703125" style="108" customWidth="1"/>
    <col min="1538" max="1538" width="13.85546875" style="108" customWidth="1"/>
    <col min="1539" max="1539" width="19.140625" style="108" customWidth="1"/>
    <col min="1540" max="1540" width="17.5703125" style="108" customWidth="1"/>
    <col min="1541" max="1541" width="14.7109375" style="108" customWidth="1"/>
    <col min="1542" max="1791" width="8.140625" style="108" customWidth="1"/>
    <col min="1792" max="1792" width="8.7109375" style="108" customWidth="1"/>
    <col min="1793" max="1793" width="31.5703125" style="108" customWidth="1"/>
    <col min="1794" max="1794" width="13.85546875" style="108" customWidth="1"/>
    <col min="1795" max="1795" width="19.140625" style="108" customWidth="1"/>
    <col min="1796" max="1796" width="17.5703125" style="108" customWidth="1"/>
    <col min="1797" max="1797" width="14.7109375" style="108" customWidth="1"/>
    <col min="1798" max="2047" width="8.140625" style="108" customWidth="1"/>
    <col min="2048" max="2048" width="8.7109375" style="108" customWidth="1"/>
    <col min="2049" max="2049" width="31.5703125" style="108" customWidth="1"/>
    <col min="2050" max="2050" width="13.85546875" style="108" customWidth="1"/>
    <col min="2051" max="2051" width="19.140625" style="108" customWidth="1"/>
    <col min="2052" max="2052" width="17.5703125" style="108" customWidth="1"/>
    <col min="2053" max="2053" width="14.7109375" style="108" customWidth="1"/>
    <col min="2054" max="2303" width="8.140625" style="108" customWidth="1"/>
    <col min="2304" max="2304" width="8.7109375" style="108" customWidth="1"/>
    <col min="2305" max="2305" width="31.5703125" style="108" customWidth="1"/>
    <col min="2306" max="2306" width="13.85546875" style="108" customWidth="1"/>
    <col min="2307" max="2307" width="19.140625" style="108" customWidth="1"/>
    <col min="2308" max="2308" width="17.5703125" style="108" customWidth="1"/>
    <col min="2309" max="2309" width="14.7109375" style="108" customWidth="1"/>
    <col min="2310" max="2559" width="8.140625" style="108" customWidth="1"/>
    <col min="2560" max="2560" width="8.7109375" style="108" customWidth="1"/>
    <col min="2561" max="2561" width="31.5703125" style="108" customWidth="1"/>
    <col min="2562" max="2562" width="13.85546875" style="108" customWidth="1"/>
    <col min="2563" max="2563" width="19.140625" style="108" customWidth="1"/>
    <col min="2564" max="2564" width="17.5703125" style="108" customWidth="1"/>
    <col min="2565" max="2565" width="14.7109375" style="108" customWidth="1"/>
    <col min="2566" max="2815" width="8.140625" style="108" customWidth="1"/>
    <col min="2816" max="2816" width="8.7109375" style="108" customWidth="1"/>
    <col min="2817" max="2817" width="31.5703125" style="108" customWidth="1"/>
    <col min="2818" max="2818" width="13.85546875" style="108" customWidth="1"/>
    <col min="2819" max="2819" width="19.140625" style="108" customWidth="1"/>
    <col min="2820" max="2820" width="17.5703125" style="108" customWidth="1"/>
    <col min="2821" max="2821" width="14.7109375" style="108" customWidth="1"/>
    <col min="2822" max="3071" width="8.140625" style="108" customWidth="1"/>
    <col min="3072" max="3072" width="8.7109375" style="108" customWidth="1"/>
    <col min="3073" max="3073" width="31.5703125" style="108" customWidth="1"/>
    <col min="3074" max="3074" width="13.85546875" style="108" customWidth="1"/>
    <col min="3075" max="3075" width="19.140625" style="108" customWidth="1"/>
    <col min="3076" max="3076" width="17.5703125" style="108" customWidth="1"/>
    <col min="3077" max="3077" width="14.7109375" style="108" customWidth="1"/>
    <col min="3078" max="3327" width="8.140625" style="108" customWidth="1"/>
    <col min="3328" max="3328" width="8.7109375" style="108" customWidth="1"/>
    <col min="3329" max="3329" width="31.5703125" style="108" customWidth="1"/>
    <col min="3330" max="3330" width="13.85546875" style="108" customWidth="1"/>
    <col min="3331" max="3331" width="19.140625" style="108" customWidth="1"/>
    <col min="3332" max="3332" width="17.5703125" style="108" customWidth="1"/>
    <col min="3333" max="3333" width="14.7109375" style="108" customWidth="1"/>
    <col min="3334" max="3583" width="8.140625" style="108" customWidth="1"/>
    <col min="3584" max="3584" width="8.7109375" style="108" customWidth="1"/>
    <col min="3585" max="3585" width="31.5703125" style="108" customWidth="1"/>
    <col min="3586" max="3586" width="13.85546875" style="108" customWidth="1"/>
    <col min="3587" max="3587" width="19.140625" style="108" customWidth="1"/>
    <col min="3588" max="3588" width="17.5703125" style="108" customWidth="1"/>
    <col min="3589" max="3589" width="14.7109375" style="108" customWidth="1"/>
    <col min="3590" max="3839" width="8.140625" style="108" customWidth="1"/>
    <col min="3840" max="3840" width="8.7109375" style="108" customWidth="1"/>
    <col min="3841" max="3841" width="31.5703125" style="108" customWidth="1"/>
    <col min="3842" max="3842" width="13.85546875" style="108" customWidth="1"/>
    <col min="3843" max="3843" width="19.140625" style="108" customWidth="1"/>
    <col min="3844" max="3844" width="17.5703125" style="108" customWidth="1"/>
    <col min="3845" max="3845" width="14.7109375" style="108" customWidth="1"/>
    <col min="3846" max="4095" width="8.140625" style="108" customWidth="1"/>
    <col min="4096" max="4096" width="8.7109375" style="108" customWidth="1"/>
    <col min="4097" max="4097" width="31.5703125" style="108" customWidth="1"/>
    <col min="4098" max="4098" width="13.85546875" style="108" customWidth="1"/>
    <col min="4099" max="4099" width="19.140625" style="108" customWidth="1"/>
    <col min="4100" max="4100" width="17.5703125" style="108" customWidth="1"/>
    <col min="4101" max="4101" width="14.7109375" style="108" customWidth="1"/>
    <col min="4102" max="4351" width="8.140625" style="108" customWidth="1"/>
    <col min="4352" max="4352" width="8.7109375" style="108" customWidth="1"/>
    <col min="4353" max="4353" width="31.5703125" style="108" customWidth="1"/>
    <col min="4354" max="4354" width="13.85546875" style="108" customWidth="1"/>
    <col min="4355" max="4355" width="19.140625" style="108" customWidth="1"/>
    <col min="4356" max="4356" width="17.5703125" style="108" customWidth="1"/>
    <col min="4357" max="4357" width="14.7109375" style="108" customWidth="1"/>
    <col min="4358" max="4607" width="8.140625" style="108" customWidth="1"/>
    <col min="4608" max="4608" width="8.7109375" style="108" customWidth="1"/>
    <col min="4609" max="4609" width="31.5703125" style="108" customWidth="1"/>
    <col min="4610" max="4610" width="13.85546875" style="108" customWidth="1"/>
    <col min="4611" max="4611" width="19.140625" style="108" customWidth="1"/>
    <col min="4612" max="4612" width="17.5703125" style="108" customWidth="1"/>
    <col min="4613" max="4613" width="14.7109375" style="108" customWidth="1"/>
    <col min="4614" max="4863" width="8.140625" style="108" customWidth="1"/>
    <col min="4864" max="4864" width="8.7109375" style="108" customWidth="1"/>
    <col min="4865" max="4865" width="31.5703125" style="108" customWidth="1"/>
    <col min="4866" max="4866" width="13.85546875" style="108" customWidth="1"/>
    <col min="4867" max="4867" width="19.140625" style="108" customWidth="1"/>
    <col min="4868" max="4868" width="17.5703125" style="108" customWidth="1"/>
    <col min="4869" max="4869" width="14.7109375" style="108" customWidth="1"/>
    <col min="4870" max="5119" width="8.140625" style="108" customWidth="1"/>
    <col min="5120" max="5120" width="8.7109375" style="108" customWidth="1"/>
    <col min="5121" max="5121" width="31.5703125" style="108" customWidth="1"/>
    <col min="5122" max="5122" width="13.85546875" style="108" customWidth="1"/>
    <col min="5123" max="5123" width="19.140625" style="108" customWidth="1"/>
    <col min="5124" max="5124" width="17.5703125" style="108" customWidth="1"/>
    <col min="5125" max="5125" width="14.7109375" style="108" customWidth="1"/>
    <col min="5126" max="5375" width="8.140625" style="108" customWidth="1"/>
    <col min="5376" max="5376" width="8.7109375" style="108" customWidth="1"/>
    <col min="5377" max="5377" width="31.5703125" style="108" customWidth="1"/>
    <col min="5378" max="5378" width="13.85546875" style="108" customWidth="1"/>
    <col min="5379" max="5379" width="19.140625" style="108" customWidth="1"/>
    <col min="5380" max="5380" width="17.5703125" style="108" customWidth="1"/>
    <col min="5381" max="5381" width="14.7109375" style="108" customWidth="1"/>
    <col min="5382" max="5631" width="8.140625" style="108" customWidth="1"/>
    <col min="5632" max="5632" width="8.7109375" style="108" customWidth="1"/>
    <col min="5633" max="5633" width="31.5703125" style="108" customWidth="1"/>
    <col min="5634" max="5634" width="13.85546875" style="108" customWidth="1"/>
    <col min="5635" max="5635" width="19.140625" style="108" customWidth="1"/>
    <col min="5636" max="5636" width="17.5703125" style="108" customWidth="1"/>
    <col min="5637" max="5637" width="14.7109375" style="108" customWidth="1"/>
    <col min="5638" max="5887" width="8.140625" style="108" customWidth="1"/>
    <col min="5888" max="5888" width="8.7109375" style="108" customWidth="1"/>
    <col min="5889" max="5889" width="31.5703125" style="108" customWidth="1"/>
    <col min="5890" max="5890" width="13.85546875" style="108" customWidth="1"/>
    <col min="5891" max="5891" width="19.140625" style="108" customWidth="1"/>
    <col min="5892" max="5892" width="17.5703125" style="108" customWidth="1"/>
    <col min="5893" max="5893" width="14.7109375" style="108" customWidth="1"/>
    <col min="5894" max="6143" width="8.140625" style="108" customWidth="1"/>
    <col min="6144" max="6144" width="8.7109375" style="108" customWidth="1"/>
    <col min="6145" max="6145" width="31.5703125" style="108" customWidth="1"/>
    <col min="6146" max="6146" width="13.85546875" style="108" customWidth="1"/>
    <col min="6147" max="6147" width="19.140625" style="108" customWidth="1"/>
    <col min="6148" max="6148" width="17.5703125" style="108" customWidth="1"/>
    <col min="6149" max="6149" width="14.7109375" style="108" customWidth="1"/>
    <col min="6150" max="6399" width="8.140625" style="108" customWidth="1"/>
    <col min="6400" max="6400" width="8.7109375" style="108" customWidth="1"/>
    <col min="6401" max="6401" width="31.5703125" style="108" customWidth="1"/>
    <col min="6402" max="6402" width="13.85546875" style="108" customWidth="1"/>
    <col min="6403" max="6403" width="19.140625" style="108" customWidth="1"/>
    <col min="6404" max="6404" width="17.5703125" style="108" customWidth="1"/>
    <col min="6405" max="6405" width="14.7109375" style="108" customWidth="1"/>
    <col min="6406" max="6655" width="8.140625" style="108" customWidth="1"/>
    <col min="6656" max="6656" width="8.7109375" style="108" customWidth="1"/>
    <col min="6657" max="6657" width="31.5703125" style="108" customWidth="1"/>
    <col min="6658" max="6658" width="13.85546875" style="108" customWidth="1"/>
    <col min="6659" max="6659" width="19.140625" style="108" customWidth="1"/>
    <col min="6660" max="6660" width="17.5703125" style="108" customWidth="1"/>
    <col min="6661" max="6661" width="14.7109375" style="108" customWidth="1"/>
    <col min="6662" max="6911" width="8.140625" style="108" customWidth="1"/>
    <col min="6912" max="6912" width="8.7109375" style="108" customWidth="1"/>
    <col min="6913" max="6913" width="31.5703125" style="108" customWidth="1"/>
    <col min="6914" max="6914" width="13.85546875" style="108" customWidth="1"/>
    <col min="6915" max="6915" width="19.140625" style="108" customWidth="1"/>
    <col min="6916" max="6916" width="17.5703125" style="108" customWidth="1"/>
    <col min="6917" max="6917" width="14.7109375" style="108" customWidth="1"/>
    <col min="6918" max="7167" width="8.140625" style="108" customWidth="1"/>
    <col min="7168" max="7168" width="8.7109375" style="108" customWidth="1"/>
    <col min="7169" max="7169" width="31.5703125" style="108" customWidth="1"/>
    <col min="7170" max="7170" width="13.85546875" style="108" customWidth="1"/>
    <col min="7171" max="7171" width="19.140625" style="108" customWidth="1"/>
    <col min="7172" max="7172" width="17.5703125" style="108" customWidth="1"/>
    <col min="7173" max="7173" width="14.7109375" style="108" customWidth="1"/>
    <col min="7174" max="7423" width="8.140625" style="108" customWidth="1"/>
    <col min="7424" max="7424" width="8.7109375" style="108" customWidth="1"/>
    <col min="7425" max="7425" width="31.5703125" style="108" customWidth="1"/>
    <col min="7426" max="7426" width="13.85546875" style="108" customWidth="1"/>
    <col min="7427" max="7427" width="19.140625" style="108" customWidth="1"/>
    <col min="7428" max="7428" width="17.5703125" style="108" customWidth="1"/>
    <col min="7429" max="7429" width="14.7109375" style="108" customWidth="1"/>
    <col min="7430" max="7679" width="8.140625" style="108" customWidth="1"/>
    <col min="7680" max="7680" width="8.7109375" style="108" customWidth="1"/>
    <col min="7681" max="7681" width="31.5703125" style="108" customWidth="1"/>
    <col min="7682" max="7682" width="13.85546875" style="108" customWidth="1"/>
    <col min="7683" max="7683" width="19.140625" style="108" customWidth="1"/>
    <col min="7684" max="7684" width="17.5703125" style="108" customWidth="1"/>
    <col min="7685" max="7685" width="14.7109375" style="108" customWidth="1"/>
    <col min="7686" max="7935" width="8.140625" style="108" customWidth="1"/>
    <col min="7936" max="7936" width="8.7109375" style="108" customWidth="1"/>
    <col min="7937" max="7937" width="31.5703125" style="108" customWidth="1"/>
    <col min="7938" max="7938" width="13.85546875" style="108" customWidth="1"/>
    <col min="7939" max="7939" width="19.140625" style="108" customWidth="1"/>
    <col min="7940" max="7940" width="17.5703125" style="108" customWidth="1"/>
    <col min="7941" max="7941" width="14.7109375" style="108" customWidth="1"/>
    <col min="7942" max="8191" width="8.140625" style="108" customWidth="1"/>
    <col min="8192" max="8192" width="8.7109375" style="108" customWidth="1"/>
    <col min="8193" max="8193" width="31.5703125" style="108" customWidth="1"/>
    <col min="8194" max="8194" width="13.85546875" style="108" customWidth="1"/>
    <col min="8195" max="8195" width="19.140625" style="108" customWidth="1"/>
    <col min="8196" max="8196" width="17.5703125" style="108" customWidth="1"/>
    <col min="8197" max="8197" width="14.7109375" style="108" customWidth="1"/>
    <col min="8198" max="8447" width="8.140625" style="108" customWidth="1"/>
    <col min="8448" max="8448" width="8.7109375" style="108" customWidth="1"/>
    <col min="8449" max="8449" width="31.5703125" style="108" customWidth="1"/>
    <col min="8450" max="8450" width="13.85546875" style="108" customWidth="1"/>
    <col min="8451" max="8451" width="19.140625" style="108" customWidth="1"/>
    <col min="8452" max="8452" width="17.5703125" style="108" customWidth="1"/>
    <col min="8453" max="8453" width="14.7109375" style="108" customWidth="1"/>
    <col min="8454" max="8703" width="8.140625" style="108" customWidth="1"/>
    <col min="8704" max="8704" width="8.7109375" style="108" customWidth="1"/>
    <col min="8705" max="8705" width="31.5703125" style="108" customWidth="1"/>
    <col min="8706" max="8706" width="13.85546875" style="108" customWidth="1"/>
    <col min="8707" max="8707" width="19.140625" style="108" customWidth="1"/>
    <col min="8708" max="8708" width="17.5703125" style="108" customWidth="1"/>
    <col min="8709" max="8709" width="14.7109375" style="108" customWidth="1"/>
    <col min="8710" max="8959" width="8.140625" style="108" customWidth="1"/>
    <col min="8960" max="8960" width="8.7109375" style="108" customWidth="1"/>
    <col min="8961" max="8961" width="31.5703125" style="108" customWidth="1"/>
    <col min="8962" max="8962" width="13.85546875" style="108" customWidth="1"/>
    <col min="8963" max="8963" width="19.140625" style="108" customWidth="1"/>
    <col min="8964" max="8964" width="17.5703125" style="108" customWidth="1"/>
    <col min="8965" max="8965" width="14.7109375" style="108" customWidth="1"/>
    <col min="8966" max="9215" width="8.140625" style="108" customWidth="1"/>
    <col min="9216" max="9216" width="8.7109375" style="108" customWidth="1"/>
    <col min="9217" max="9217" width="31.5703125" style="108" customWidth="1"/>
    <col min="9218" max="9218" width="13.85546875" style="108" customWidth="1"/>
    <col min="9219" max="9219" width="19.140625" style="108" customWidth="1"/>
    <col min="9220" max="9220" width="17.5703125" style="108" customWidth="1"/>
    <col min="9221" max="9221" width="14.7109375" style="108" customWidth="1"/>
    <col min="9222" max="9471" width="8.140625" style="108" customWidth="1"/>
    <col min="9472" max="9472" width="8.7109375" style="108" customWidth="1"/>
    <col min="9473" max="9473" width="31.5703125" style="108" customWidth="1"/>
    <col min="9474" max="9474" width="13.85546875" style="108" customWidth="1"/>
    <col min="9475" max="9475" width="19.140625" style="108" customWidth="1"/>
    <col min="9476" max="9476" width="17.5703125" style="108" customWidth="1"/>
    <col min="9477" max="9477" width="14.7109375" style="108" customWidth="1"/>
    <col min="9478" max="9727" width="8.140625" style="108" customWidth="1"/>
    <col min="9728" max="9728" width="8.7109375" style="108" customWidth="1"/>
    <col min="9729" max="9729" width="31.5703125" style="108" customWidth="1"/>
    <col min="9730" max="9730" width="13.85546875" style="108" customWidth="1"/>
    <col min="9731" max="9731" width="19.140625" style="108" customWidth="1"/>
    <col min="9732" max="9732" width="17.5703125" style="108" customWidth="1"/>
    <col min="9733" max="9733" width="14.7109375" style="108" customWidth="1"/>
    <col min="9734" max="9983" width="8.140625" style="108" customWidth="1"/>
    <col min="9984" max="9984" width="8.7109375" style="108" customWidth="1"/>
    <col min="9985" max="9985" width="31.5703125" style="108" customWidth="1"/>
    <col min="9986" max="9986" width="13.85546875" style="108" customWidth="1"/>
    <col min="9987" max="9987" width="19.140625" style="108" customWidth="1"/>
    <col min="9988" max="9988" width="17.5703125" style="108" customWidth="1"/>
    <col min="9989" max="9989" width="14.7109375" style="108" customWidth="1"/>
    <col min="9990" max="10239" width="8.140625" style="108" customWidth="1"/>
    <col min="10240" max="10240" width="8.7109375" style="108" customWidth="1"/>
    <col min="10241" max="10241" width="31.5703125" style="108" customWidth="1"/>
    <col min="10242" max="10242" width="13.85546875" style="108" customWidth="1"/>
    <col min="10243" max="10243" width="19.140625" style="108" customWidth="1"/>
    <col min="10244" max="10244" width="17.5703125" style="108" customWidth="1"/>
    <col min="10245" max="10245" width="14.7109375" style="108" customWidth="1"/>
    <col min="10246" max="10495" width="8.140625" style="108" customWidth="1"/>
    <col min="10496" max="10496" width="8.7109375" style="108" customWidth="1"/>
    <col min="10497" max="10497" width="31.5703125" style="108" customWidth="1"/>
    <col min="10498" max="10498" width="13.85546875" style="108" customWidth="1"/>
    <col min="10499" max="10499" width="19.140625" style="108" customWidth="1"/>
    <col min="10500" max="10500" width="17.5703125" style="108" customWidth="1"/>
    <col min="10501" max="10501" width="14.7109375" style="108" customWidth="1"/>
    <col min="10502" max="10751" width="8.140625" style="108" customWidth="1"/>
    <col min="10752" max="10752" width="8.7109375" style="108" customWidth="1"/>
    <col min="10753" max="10753" width="31.5703125" style="108" customWidth="1"/>
    <col min="10754" max="10754" width="13.85546875" style="108" customWidth="1"/>
    <col min="10755" max="10755" width="19.140625" style="108" customWidth="1"/>
    <col min="10756" max="10756" width="17.5703125" style="108" customWidth="1"/>
    <col min="10757" max="10757" width="14.7109375" style="108" customWidth="1"/>
    <col min="10758" max="11007" width="8.140625" style="108" customWidth="1"/>
    <col min="11008" max="11008" width="8.7109375" style="108" customWidth="1"/>
    <col min="11009" max="11009" width="31.5703125" style="108" customWidth="1"/>
    <col min="11010" max="11010" width="13.85546875" style="108" customWidth="1"/>
    <col min="11011" max="11011" width="19.140625" style="108" customWidth="1"/>
    <col min="11012" max="11012" width="17.5703125" style="108" customWidth="1"/>
    <col min="11013" max="11013" width="14.7109375" style="108" customWidth="1"/>
    <col min="11014" max="11263" width="8.140625" style="108" customWidth="1"/>
    <col min="11264" max="11264" width="8.7109375" style="108" customWidth="1"/>
    <col min="11265" max="11265" width="31.5703125" style="108" customWidth="1"/>
    <col min="11266" max="11266" width="13.85546875" style="108" customWidth="1"/>
    <col min="11267" max="11267" width="19.140625" style="108" customWidth="1"/>
    <col min="11268" max="11268" width="17.5703125" style="108" customWidth="1"/>
    <col min="11269" max="11269" width="14.7109375" style="108" customWidth="1"/>
    <col min="11270" max="11519" width="8.140625" style="108" customWidth="1"/>
    <col min="11520" max="11520" width="8.7109375" style="108" customWidth="1"/>
    <col min="11521" max="11521" width="31.5703125" style="108" customWidth="1"/>
    <col min="11522" max="11522" width="13.85546875" style="108" customWidth="1"/>
    <col min="11523" max="11523" width="19.140625" style="108" customWidth="1"/>
    <col min="11524" max="11524" width="17.5703125" style="108" customWidth="1"/>
    <col min="11525" max="11525" width="14.7109375" style="108" customWidth="1"/>
    <col min="11526" max="11775" width="8.140625" style="108" customWidth="1"/>
    <col min="11776" max="11776" width="8.7109375" style="108" customWidth="1"/>
    <col min="11777" max="11777" width="31.5703125" style="108" customWidth="1"/>
    <col min="11778" max="11778" width="13.85546875" style="108" customWidth="1"/>
    <col min="11779" max="11779" width="19.140625" style="108" customWidth="1"/>
    <col min="11780" max="11780" width="17.5703125" style="108" customWidth="1"/>
    <col min="11781" max="11781" width="14.7109375" style="108" customWidth="1"/>
    <col min="11782" max="12031" width="8.140625" style="108" customWidth="1"/>
    <col min="12032" max="12032" width="8.7109375" style="108" customWidth="1"/>
    <col min="12033" max="12033" width="31.5703125" style="108" customWidth="1"/>
    <col min="12034" max="12034" width="13.85546875" style="108" customWidth="1"/>
    <col min="12035" max="12035" width="19.140625" style="108" customWidth="1"/>
    <col min="12036" max="12036" width="17.5703125" style="108" customWidth="1"/>
    <col min="12037" max="12037" width="14.7109375" style="108" customWidth="1"/>
    <col min="12038" max="12287" width="8.140625" style="108" customWidth="1"/>
    <col min="12288" max="12288" width="8.7109375" style="108" customWidth="1"/>
    <col min="12289" max="12289" width="31.5703125" style="108" customWidth="1"/>
    <col min="12290" max="12290" width="13.85546875" style="108" customWidth="1"/>
    <col min="12291" max="12291" width="19.140625" style="108" customWidth="1"/>
    <col min="12292" max="12292" width="17.5703125" style="108" customWidth="1"/>
    <col min="12293" max="12293" width="14.7109375" style="108" customWidth="1"/>
    <col min="12294" max="12543" width="8.140625" style="108" customWidth="1"/>
    <col min="12544" max="12544" width="8.7109375" style="108" customWidth="1"/>
    <col min="12545" max="12545" width="31.5703125" style="108" customWidth="1"/>
    <col min="12546" max="12546" width="13.85546875" style="108" customWidth="1"/>
    <col min="12547" max="12547" width="19.140625" style="108" customWidth="1"/>
    <col min="12548" max="12548" width="17.5703125" style="108" customWidth="1"/>
    <col min="12549" max="12549" width="14.7109375" style="108" customWidth="1"/>
    <col min="12550" max="12799" width="8.140625" style="108" customWidth="1"/>
    <col min="12800" max="12800" width="8.7109375" style="108" customWidth="1"/>
    <col min="12801" max="12801" width="31.5703125" style="108" customWidth="1"/>
    <col min="12802" max="12802" width="13.85546875" style="108" customWidth="1"/>
    <col min="12803" max="12803" width="19.140625" style="108" customWidth="1"/>
    <col min="12804" max="12804" width="17.5703125" style="108" customWidth="1"/>
    <col min="12805" max="12805" width="14.7109375" style="108" customWidth="1"/>
    <col min="12806" max="13055" width="8.140625" style="108" customWidth="1"/>
    <col min="13056" max="13056" width="8.7109375" style="108" customWidth="1"/>
    <col min="13057" max="13057" width="31.5703125" style="108" customWidth="1"/>
    <col min="13058" max="13058" width="13.85546875" style="108" customWidth="1"/>
    <col min="13059" max="13059" width="19.140625" style="108" customWidth="1"/>
    <col min="13060" max="13060" width="17.5703125" style="108" customWidth="1"/>
    <col min="13061" max="13061" width="14.7109375" style="108" customWidth="1"/>
    <col min="13062" max="13311" width="8.140625" style="108" customWidth="1"/>
    <col min="13312" max="13312" width="8.7109375" style="108" customWidth="1"/>
    <col min="13313" max="13313" width="31.5703125" style="108" customWidth="1"/>
    <col min="13314" max="13314" width="13.85546875" style="108" customWidth="1"/>
    <col min="13315" max="13315" width="19.140625" style="108" customWidth="1"/>
    <col min="13316" max="13316" width="17.5703125" style="108" customWidth="1"/>
    <col min="13317" max="13317" width="14.7109375" style="108" customWidth="1"/>
    <col min="13318" max="13567" width="8.140625" style="108" customWidth="1"/>
    <col min="13568" max="13568" width="8.7109375" style="108" customWidth="1"/>
    <col min="13569" max="13569" width="31.5703125" style="108" customWidth="1"/>
    <col min="13570" max="13570" width="13.85546875" style="108" customWidth="1"/>
    <col min="13571" max="13571" width="19.140625" style="108" customWidth="1"/>
    <col min="13572" max="13572" width="17.5703125" style="108" customWidth="1"/>
    <col min="13573" max="13573" width="14.7109375" style="108" customWidth="1"/>
    <col min="13574" max="13823" width="8.140625" style="108" customWidth="1"/>
    <col min="13824" max="13824" width="8.7109375" style="108" customWidth="1"/>
    <col min="13825" max="13825" width="31.5703125" style="108" customWidth="1"/>
    <col min="13826" max="13826" width="13.85546875" style="108" customWidth="1"/>
    <col min="13827" max="13827" width="19.140625" style="108" customWidth="1"/>
    <col min="13828" max="13828" width="17.5703125" style="108" customWidth="1"/>
    <col min="13829" max="13829" width="14.7109375" style="108" customWidth="1"/>
    <col min="13830" max="14079" width="8.140625" style="108" customWidth="1"/>
    <col min="14080" max="14080" width="8.7109375" style="108" customWidth="1"/>
    <col min="14081" max="14081" width="31.5703125" style="108" customWidth="1"/>
    <col min="14082" max="14082" width="13.85546875" style="108" customWidth="1"/>
    <col min="14083" max="14083" width="19.140625" style="108" customWidth="1"/>
    <col min="14084" max="14084" width="17.5703125" style="108" customWidth="1"/>
    <col min="14085" max="14085" width="14.7109375" style="108" customWidth="1"/>
    <col min="14086" max="14335" width="8.140625" style="108" customWidth="1"/>
    <col min="14336" max="14336" width="8.7109375" style="108" customWidth="1"/>
    <col min="14337" max="14337" width="31.5703125" style="108" customWidth="1"/>
    <col min="14338" max="14338" width="13.85546875" style="108" customWidth="1"/>
    <col min="14339" max="14339" width="19.140625" style="108" customWidth="1"/>
    <col min="14340" max="14340" width="17.5703125" style="108" customWidth="1"/>
    <col min="14341" max="14341" width="14.7109375" style="108" customWidth="1"/>
    <col min="14342" max="14591" width="8.140625" style="108" customWidth="1"/>
    <col min="14592" max="14592" width="8.7109375" style="108" customWidth="1"/>
    <col min="14593" max="14593" width="31.5703125" style="108" customWidth="1"/>
    <col min="14594" max="14594" width="13.85546875" style="108" customWidth="1"/>
    <col min="14595" max="14595" width="19.140625" style="108" customWidth="1"/>
    <col min="14596" max="14596" width="17.5703125" style="108" customWidth="1"/>
    <col min="14597" max="14597" width="14.7109375" style="108" customWidth="1"/>
    <col min="14598" max="14847" width="8.140625" style="108" customWidth="1"/>
    <col min="14848" max="14848" width="8.7109375" style="108" customWidth="1"/>
    <col min="14849" max="14849" width="31.5703125" style="108" customWidth="1"/>
    <col min="14850" max="14850" width="13.85546875" style="108" customWidth="1"/>
    <col min="14851" max="14851" width="19.140625" style="108" customWidth="1"/>
    <col min="14852" max="14852" width="17.5703125" style="108" customWidth="1"/>
    <col min="14853" max="14853" width="14.7109375" style="108" customWidth="1"/>
    <col min="14854" max="15103" width="8.140625" style="108" customWidth="1"/>
    <col min="15104" max="15104" width="8.7109375" style="108" customWidth="1"/>
    <col min="15105" max="15105" width="31.5703125" style="108" customWidth="1"/>
    <col min="15106" max="15106" width="13.85546875" style="108" customWidth="1"/>
    <col min="15107" max="15107" width="19.140625" style="108" customWidth="1"/>
    <col min="15108" max="15108" width="17.5703125" style="108" customWidth="1"/>
    <col min="15109" max="15109" width="14.7109375" style="108" customWidth="1"/>
    <col min="15110" max="15359" width="8.140625" style="108" customWidth="1"/>
    <col min="15360" max="15360" width="8.7109375" style="108" customWidth="1"/>
    <col min="15361" max="15361" width="31.5703125" style="108" customWidth="1"/>
    <col min="15362" max="15362" width="13.85546875" style="108" customWidth="1"/>
    <col min="15363" max="15363" width="19.140625" style="108" customWidth="1"/>
    <col min="15364" max="15364" width="17.5703125" style="108" customWidth="1"/>
    <col min="15365" max="15365" width="14.7109375" style="108" customWidth="1"/>
    <col min="15366" max="15615" width="8.140625" style="108" customWidth="1"/>
    <col min="15616" max="15616" width="8.7109375" style="108" customWidth="1"/>
    <col min="15617" max="15617" width="31.5703125" style="108" customWidth="1"/>
    <col min="15618" max="15618" width="13.85546875" style="108" customWidth="1"/>
    <col min="15619" max="15619" width="19.140625" style="108" customWidth="1"/>
    <col min="15620" max="15620" width="17.5703125" style="108" customWidth="1"/>
    <col min="15621" max="15621" width="14.7109375" style="108" customWidth="1"/>
    <col min="15622" max="15871" width="8.140625" style="108" customWidth="1"/>
    <col min="15872" max="15872" width="8.7109375" style="108" customWidth="1"/>
    <col min="15873" max="15873" width="31.5703125" style="108" customWidth="1"/>
    <col min="15874" max="15874" width="13.85546875" style="108" customWidth="1"/>
    <col min="15875" max="15875" width="19.140625" style="108" customWidth="1"/>
    <col min="15876" max="15876" width="17.5703125" style="108" customWidth="1"/>
    <col min="15877" max="15877" width="14.7109375" style="108" customWidth="1"/>
    <col min="15878" max="16127" width="8.140625" style="108" customWidth="1"/>
    <col min="16128" max="16128" width="8.7109375" style="108" customWidth="1"/>
    <col min="16129" max="16129" width="31.5703125" style="108" customWidth="1"/>
    <col min="16130" max="16130" width="13.85546875" style="108" customWidth="1"/>
    <col min="16131" max="16131" width="19.140625" style="108" customWidth="1"/>
    <col min="16132" max="16132" width="17.5703125" style="108" customWidth="1"/>
    <col min="16133" max="16133" width="14.7109375" style="108" customWidth="1"/>
    <col min="16134" max="16384" width="8.140625" style="108" customWidth="1"/>
  </cols>
  <sheetData>
    <row r="1" spans="1:5" s="107" customFormat="1" ht="23.25" customHeight="1" x14ac:dyDescent="0.25">
      <c r="A1" s="200"/>
      <c r="B1" s="200"/>
      <c r="C1" s="200"/>
      <c r="D1" s="200"/>
      <c r="E1" s="200"/>
    </row>
    <row r="2" spans="1:5" s="107" customFormat="1" x14ac:dyDescent="0.25">
      <c r="A2" s="200" t="s">
        <v>223</v>
      </c>
      <c r="B2" s="200"/>
      <c r="C2" s="200"/>
      <c r="D2" s="200"/>
      <c r="E2" s="200"/>
    </row>
    <row r="3" spans="1:5" s="107" customFormat="1" ht="15.75" customHeight="1" x14ac:dyDescent="0.25">
      <c r="A3" s="201" t="s">
        <v>284</v>
      </c>
      <c r="B3" s="201"/>
      <c r="C3" s="201"/>
      <c r="D3" s="201"/>
      <c r="E3" s="201"/>
    </row>
    <row r="4" spans="1:5" s="107" customFormat="1" x14ac:dyDescent="0.25">
      <c r="A4" s="201" t="s">
        <v>224</v>
      </c>
      <c r="B4" s="201"/>
      <c r="C4" s="201"/>
      <c r="D4" s="201"/>
      <c r="E4" s="201"/>
    </row>
    <row r="5" spans="1:5" s="107" customFormat="1" x14ac:dyDescent="0.25">
      <c r="A5" s="201" t="s">
        <v>225</v>
      </c>
      <c r="B5" s="201"/>
      <c r="C5" s="201"/>
      <c r="D5" s="201"/>
      <c r="E5" s="201"/>
    </row>
    <row r="6" spans="1:5" s="107" customFormat="1" ht="26.25" customHeight="1" x14ac:dyDescent="0.25">
      <c r="A6" s="200" t="s">
        <v>226</v>
      </c>
      <c r="B6" s="200"/>
      <c r="C6" s="200"/>
      <c r="D6" s="200"/>
      <c r="E6" s="109" t="s">
        <v>227</v>
      </c>
    </row>
    <row r="7" spans="1:5" s="107" customFormat="1" x14ac:dyDescent="0.25">
      <c r="A7" s="200"/>
      <c r="B7" s="200"/>
      <c r="C7" s="200"/>
      <c r="D7" s="200"/>
      <c r="E7" s="200"/>
    </row>
    <row r="8" spans="1:5" s="107" customFormat="1" ht="28.5" customHeight="1" x14ac:dyDescent="0.25">
      <c r="A8" s="202" t="s">
        <v>228</v>
      </c>
      <c r="B8" s="202"/>
      <c r="C8" s="202"/>
      <c r="D8" s="202"/>
      <c r="E8" s="202"/>
    </row>
    <row r="9" spans="1:5" s="107" customFormat="1" ht="29.25" customHeight="1" x14ac:dyDescent="0.25">
      <c r="A9" s="202" t="s">
        <v>229</v>
      </c>
      <c r="B9" s="202"/>
      <c r="C9" s="202"/>
      <c r="D9" s="202"/>
      <c r="E9" s="202"/>
    </row>
    <row r="10" spans="1:5" s="107" customFormat="1" ht="30" customHeight="1" x14ac:dyDescent="0.25">
      <c r="A10" s="202" t="s">
        <v>230</v>
      </c>
      <c r="B10" s="202"/>
      <c r="C10" s="202"/>
      <c r="D10" s="202"/>
      <c r="E10" s="202"/>
    </row>
    <row r="11" spans="1:5" s="107" customFormat="1" ht="30" customHeight="1" x14ac:dyDescent="0.25">
      <c r="A11" s="202" t="s">
        <v>231</v>
      </c>
      <c r="B11" s="202"/>
      <c r="C11" s="202"/>
      <c r="D11" s="202"/>
      <c r="E11" s="202"/>
    </row>
    <row r="12" spans="1:5" s="107" customFormat="1" ht="29.25" customHeight="1" x14ac:dyDescent="0.25">
      <c r="A12" s="202" t="s">
        <v>232</v>
      </c>
      <c r="B12" s="202"/>
      <c r="C12" s="202"/>
      <c r="D12" s="202"/>
      <c r="E12" s="202"/>
    </row>
    <row r="13" spans="1:5" s="107" customFormat="1" ht="28.5" customHeight="1" x14ac:dyDescent="0.25">
      <c r="A13" s="202" t="s">
        <v>233</v>
      </c>
      <c r="B13" s="202"/>
      <c r="C13" s="202"/>
      <c r="D13" s="202"/>
      <c r="E13" s="202"/>
    </row>
    <row r="14" spans="1:5" s="107" customFormat="1" ht="15.75" customHeight="1" x14ac:dyDescent="0.25">
      <c r="A14" s="200"/>
      <c r="B14" s="200"/>
      <c r="C14" s="200"/>
      <c r="D14" s="200"/>
      <c r="E14" s="200"/>
    </row>
    <row r="15" spans="1:5" s="107" customFormat="1" ht="150" x14ac:dyDescent="0.25">
      <c r="A15" s="111" t="s">
        <v>2</v>
      </c>
      <c r="B15" s="110" t="s">
        <v>235</v>
      </c>
      <c r="C15" s="112" t="s">
        <v>0</v>
      </c>
      <c r="D15" s="112" t="s">
        <v>234</v>
      </c>
      <c r="E15" s="112" t="s">
        <v>1</v>
      </c>
    </row>
    <row r="16" spans="1:5" s="114" customFormat="1" ht="14.25" x14ac:dyDescent="0.25">
      <c r="A16" s="113" t="s">
        <v>8</v>
      </c>
      <c r="B16" s="119"/>
      <c r="C16" s="116"/>
      <c r="D16" s="116"/>
      <c r="E16" s="116"/>
    </row>
    <row r="17" spans="1:5" s="107" customFormat="1" x14ac:dyDescent="0.25">
      <c r="A17" s="111" t="s">
        <v>58</v>
      </c>
      <c r="B17" s="120" t="s">
        <v>23</v>
      </c>
      <c r="C17" s="117" t="s">
        <v>11</v>
      </c>
      <c r="D17" s="117">
        <v>0.13</v>
      </c>
      <c r="E17" s="117">
        <v>3262.74</v>
      </c>
    </row>
    <row r="18" spans="1:5" s="114" customFormat="1" ht="28.5" x14ac:dyDescent="0.25">
      <c r="A18" s="113" t="s">
        <v>236</v>
      </c>
      <c r="B18" s="119"/>
      <c r="C18" s="116"/>
      <c r="D18" s="116"/>
      <c r="E18" s="116"/>
    </row>
    <row r="19" spans="1:5" s="107" customFormat="1" x14ac:dyDescent="0.25">
      <c r="A19" s="111" t="s">
        <v>167</v>
      </c>
      <c r="B19" s="121" t="s">
        <v>24</v>
      </c>
      <c r="C19" s="117" t="s">
        <v>22</v>
      </c>
      <c r="D19" s="117">
        <f>E19</f>
        <v>750</v>
      </c>
      <c r="E19" s="117">
        <v>750</v>
      </c>
    </row>
    <row r="20" spans="1:5" s="107" customFormat="1" x14ac:dyDescent="0.25">
      <c r="A20" s="111" t="s">
        <v>237</v>
      </c>
      <c r="B20" s="121">
        <v>1</v>
      </c>
      <c r="C20" s="117" t="s">
        <v>238</v>
      </c>
      <c r="D20" s="117">
        <f t="shared" ref="D20:D29" si="0">E20</f>
        <v>467.35</v>
      </c>
      <c r="E20" s="117">
        <v>467.35</v>
      </c>
    </row>
    <row r="21" spans="1:5" s="107" customFormat="1" x14ac:dyDescent="0.25">
      <c r="A21" s="111" t="s">
        <v>239</v>
      </c>
      <c r="B21" s="121">
        <v>1</v>
      </c>
      <c r="C21" s="117" t="s">
        <v>13</v>
      </c>
      <c r="D21" s="117">
        <f t="shared" si="0"/>
        <v>3555.85</v>
      </c>
      <c r="E21" s="117">
        <v>3555.85</v>
      </c>
    </row>
    <row r="22" spans="1:5" s="107" customFormat="1" ht="30" x14ac:dyDescent="0.25">
      <c r="A22" s="111" t="s">
        <v>240</v>
      </c>
      <c r="B22" s="121" t="s">
        <v>216</v>
      </c>
      <c r="C22" s="117" t="s">
        <v>12</v>
      </c>
      <c r="D22" s="117">
        <f t="shared" si="0"/>
        <v>161129.16</v>
      </c>
      <c r="E22" s="117">
        <v>161129.16</v>
      </c>
    </row>
    <row r="23" spans="1:5" s="107" customFormat="1" x14ac:dyDescent="0.25">
      <c r="A23" s="111" t="s">
        <v>241</v>
      </c>
      <c r="B23" s="121" t="s">
        <v>216</v>
      </c>
      <c r="C23" s="117" t="s">
        <v>12</v>
      </c>
      <c r="D23" s="117">
        <f t="shared" si="0"/>
        <v>1882.53</v>
      </c>
      <c r="E23" s="117">
        <v>1882.53</v>
      </c>
    </row>
    <row r="24" spans="1:5" s="107" customFormat="1" ht="30" x14ac:dyDescent="0.25">
      <c r="A24" s="111" t="s">
        <v>242</v>
      </c>
      <c r="B24" s="121" t="s">
        <v>24</v>
      </c>
      <c r="C24" s="117" t="s">
        <v>11</v>
      </c>
      <c r="D24" s="117">
        <f t="shared" si="0"/>
        <v>1151.48</v>
      </c>
      <c r="E24" s="117">
        <v>1151.48</v>
      </c>
    </row>
    <row r="25" spans="1:5" s="114" customFormat="1" x14ac:dyDescent="0.25">
      <c r="A25" s="113" t="s">
        <v>170</v>
      </c>
      <c r="B25" s="119"/>
      <c r="C25" s="116"/>
      <c r="D25" s="117"/>
      <c r="E25" s="116"/>
    </row>
    <row r="26" spans="1:5" s="107" customFormat="1" x14ac:dyDescent="0.25">
      <c r="A26" s="111" t="s">
        <v>171</v>
      </c>
      <c r="B26" s="121" t="s">
        <v>24</v>
      </c>
      <c r="C26" s="117" t="s">
        <v>13</v>
      </c>
      <c r="D26" s="117">
        <f t="shared" si="0"/>
        <v>400</v>
      </c>
      <c r="E26" s="117">
        <v>400</v>
      </c>
    </row>
    <row r="27" spans="1:5" s="114" customFormat="1" x14ac:dyDescent="0.25">
      <c r="A27" s="113" t="s">
        <v>172</v>
      </c>
      <c r="B27" s="119"/>
      <c r="C27" s="116"/>
      <c r="D27" s="117"/>
      <c r="E27" s="116"/>
    </row>
    <row r="28" spans="1:5" s="107" customFormat="1" x14ac:dyDescent="0.25">
      <c r="A28" s="111" t="s">
        <v>243</v>
      </c>
      <c r="B28" s="121" t="s">
        <v>214</v>
      </c>
      <c r="C28" s="117" t="s">
        <v>11</v>
      </c>
      <c r="D28" s="117">
        <f t="shared" si="0"/>
        <v>9900</v>
      </c>
      <c r="E28" s="117">
        <v>9900</v>
      </c>
    </row>
    <row r="29" spans="1:5" s="107" customFormat="1" x14ac:dyDescent="0.25">
      <c r="A29" s="111" t="s">
        <v>173</v>
      </c>
      <c r="B29" s="121" t="s">
        <v>214</v>
      </c>
      <c r="C29" s="117" t="s">
        <v>244</v>
      </c>
      <c r="D29" s="117">
        <f t="shared" si="0"/>
        <v>2550</v>
      </c>
      <c r="E29" s="117">
        <v>2550</v>
      </c>
    </row>
    <row r="30" spans="1:5" s="114" customFormat="1" ht="28.5" x14ac:dyDescent="0.25">
      <c r="A30" s="113" t="s">
        <v>245</v>
      </c>
      <c r="B30" s="119"/>
      <c r="C30" s="116"/>
      <c r="D30" s="116"/>
      <c r="E30" s="116"/>
    </row>
    <row r="31" spans="1:5" s="107" customFormat="1" ht="30" x14ac:dyDescent="0.25">
      <c r="A31" s="111" t="s">
        <v>201</v>
      </c>
      <c r="B31" s="121">
        <v>2</v>
      </c>
      <c r="C31" s="117" t="s">
        <v>13</v>
      </c>
      <c r="D31" s="117">
        <f>E31/B31</f>
        <v>375.71499999999997</v>
      </c>
      <c r="E31" s="117">
        <v>751.43</v>
      </c>
    </row>
    <row r="32" spans="1:5" s="107" customFormat="1" x14ac:dyDescent="0.25">
      <c r="A32" s="111" t="s">
        <v>246</v>
      </c>
      <c r="B32" s="121">
        <v>0.01</v>
      </c>
      <c r="C32" s="117" t="s">
        <v>18</v>
      </c>
      <c r="D32" s="117">
        <f t="shared" ref="D32:D79" si="1">E32/B32</f>
        <v>15488.999999999998</v>
      </c>
      <c r="E32" s="117">
        <v>154.88999999999999</v>
      </c>
    </row>
    <row r="33" spans="1:5" s="107" customFormat="1" x14ac:dyDescent="0.25">
      <c r="A33" s="111" t="s">
        <v>83</v>
      </c>
      <c r="B33" s="121">
        <v>1</v>
      </c>
      <c r="C33" s="117" t="s">
        <v>84</v>
      </c>
      <c r="D33" s="117">
        <f t="shared" si="1"/>
        <v>91.38</v>
      </c>
      <c r="E33" s="117">
        <v>91.38</v>
      </c>
    </row>
    <row r="34" spans="1:5" s="107" customFormat="1" x14ac:dyDescent="0.25">
      <c r="A34" s="111" t="s">
        <v>62</v>
      </c>
      <c r="B34" s="121">
        <v>1</v>
      </c>
      <c r="C34" s="117" t="s">
        <v>14</v>
      </c>
      <c r="D34" s="117">
        <f t="shared" si="1"/>
        <v>907.5</v>
      </c>
      <c r="E34" s="117">
        <v>907.5</v>
      </c>
    </row>
    <row r="35" spans="1:5" s="107" customFormat="1" ht="30" x14ac:dyDescent="0.25">
      <c r="A35" s="111" t="s">
        <v>112</v>
      </c>
      <c r="B35" s="121">
        <v>1</v>
      </c>
      <c r="C35" s="117" t="s">
        <v>113</v>
      </c>
      <c r="D35" s="117">
        <f t="shared" si="1"/>
        <v>666.22</v>
      </c>
      <c r="E35" s="117">
        <v>666.22</v>
      </c>
    </row>
    <row r="36" spans="1:5" s="107" customFormat="1" ht="30" x14ac:dyDescent="0.25">
      <c r="A36" s="111" t="s">
        <v>247</v>
      </c>
      <c r="B36" s="121">
        <v>1</v>
      </c>
      <c r="C36" s="117" t="s">
        <v>13</v>
      </c>
      <c r="D36" s="117">
        <f t="shared" si="1"/>
        <v>150.94</v>
      </c>
      <c r="E36" s="117">
        <v>150.94</v>
      </c>
    </row>
    <row r="37" spans="1:5" s="107" customFormat="1" ht="30" x14ac:dyDescent="0.25">
      <c r="A37" s="111" t="s">
        <v>81</v>
      </c>
      <c r="B37" s="121">
        <v>0.27</v>
      </c>
      <c r="C37" s="117" t="s">
        <v>16</v>
      </c>
      <c r="D37" s="117">
        <f t="shared" si="1"/>
        <v>1814.6666666666665</v>
      </c>
      <c r="E37" s="117">
        <v>489.96</v>
      </c>
    </row>
    <row r="38" spans="1:5" s="107" customFormat="1" ht="30" x14ac:dyDescent="0.25">
      <c r="A38" s="111" t="s">
        <v>176</v>
      </c>
      <c r="B38" s="121">
        <v>3</v>
      </c>
      <c r="C38" s="117" t="s">
        <v>177</v>
      </c>
      <c r="D38" s="117">
        <f t="shared" si="1"/>
        <v>548.78</v>
      </c>
      <c r="E38" s="117">
        <v>1646.34</v>
      </c>
    </row>
    <row r="39" spans="1:5" s="107" customFormat="1" ht="30" x14ac:dyDescent="0.25">
      <c r="A39" s="111" t="s">
        <v>63</v>
      </c>
      <c r="B39" s="121">
        <v>0.1</v>
      </c>
      <c r="C39" s="117" t="s">
        <v>16</v>
      </c>
      <c r="D39" s="117">
        <f t="shared" si="1"/>
        <v>1791.3</v>
      </c>
      <c r="E39" s="117">
        <v>179.13</v>
      </c>
    </row>
    <row r="40" spans="1:5" s="107" customFormat="1" x14ac:dyDescent="0.25">
      <c r="A40" s="111" t="s">
        <v>64</v>
      </c>
      <c r="B40" s="121">
        <v>0.11</v>
      </c>
      <c r="C40" s="117" t="s">
        <v>17</v>
      </c>
      <c r="D40" s="117">
        <f t="shared" si="1"/>
        <v>27242</v>
      </c>
      <c r="E40" s="117">
        <v>2996.62</v>
      </c>
    </row>
    <row r="41" spans="1:5" s="107" customFormat="1" ht="30" x14ac:dyDescent="0.25">
      <c r="A41" s="111" t="s">
        <v>65</v>
      </c>
      <c r="B41" s="121">
        <v>2.4380000000000002</v>
      </c>
      <c r="C41" s="117" t="s">
        <v>16</v>
      </c>
      <c r="D41" s="117">
        <f t="shared" si="1"/>
        <v>1822.0713699753896</v>
      </c>
      <c r="E41" s="117">
        <v>4442.21</v>
      </c>
    </row>
    <row r="42" spans="1:5" s="107" customFormat="1" ht="30" x14ac:dyDescent="0.25">
      <c r="A42" s="111" t="s">
        <v>67</v>
      </c>
      <c r="B42" s="121">
        <v>1</v>
      </c>
      <c r="C42" s="117" t="s">
        <v>14</v>
      </c>
      <c r="D42" s="117">
        <f t="shared" si="1"/>
        <v>549.39</v>
      </c>
      <c r="E42" s="117">
        <v>549.39</v>
      </c>
    </row>
    <row r="43" spans="1:5" s="107" customFormat="1" x14ac:dyDescent="0.25">
      <c r="A43" s="111" t="s">
        <v>68</v>
      </c>
      <c r="B43" s="121">
        <v>0.05</v>
      </c>
      <c r="C43" s="117" t="s">
        <v>15</v>
      </c>
      <c r="D43" s="117">
        <f t="shared" si="1"/>
        <v>15865.999999999998</v>
      </c>
      <c r="E43" s="117">
        <v>793.3</v>
      </c>
    </row>
    <row r="44" spans="1:5" s="107" customFormat="1" ht="30" x14ac:dyDescent="0.25">
      <c r="A44" s="111" t="s">
        <v>69</v>
      </c>
      <c r="B44" s="121">
        <v>4</v>
      </c>
      <c r="C44" s="117" t="s">
        <v>20</v>
      </c>
      <c r="D44" s="117">
        <f t="shared" si="1"/>
        <v>225.345</v>
      </c>
      <c r="E44" s="117">
        <v>901.38</v>
      </c>
    </row>
    <row r="45" spans="1:5" s="107" customFormat="1" x14ac:dyDescent="0.25">
      <c r="A45" s="111" t="s">
        <v>85</v>
      </c>
      <c r="B45" s="121">
        <v>1</v>
      </c>
      <c r="C45" s="117" t="s">
        <v>84</v>
      </c>
      <c r="D45" s="117">
        <f t="shared" si="1"/>
        <v>73.400000000000006</v>
      </c>
      <c r="E45" s="117">
        <v>73.400000000000006</v>
      </c>
    </row>
    <row r="46" spans="1:5" s="107" customFormat="1" x14ac:dyDescent="0.25">
      <c r="A46" s="111" t="s">
        <v>248</v>
      </c>
      <c r="B46" s="121">
        <v>1</v>
      </c>
      <c r="C46" s="117" t="s">
        <v>13</v>
      </c>
      <c r="D46" s="117">
        <f t="shared" si="1"/>
        <v>4365.08</v>
      </c>
      <c r="E46" s="117">
        <v>4365.08</v>
      </c>
    </row>
    <row r="47" spans="1:5" s="107" customFormat="1" x14ac:dyDescent="0.25">
      <c r="A47" s="111" t="s">
        <v>86</v>
      </c>
      <c r="B47" s="121">
        <v>1</v>
      </c>
      <c r="C47" s="117" t="s">
        <v>14</v>
      </c>
      <c r="D47" s="117">
        <f t="shared" si="1"/>
        <v>8818.84</v>
      </c>
      <c r="E47" s="117">
        <v>8818.84</v>
      </c>
    </row>
    <row r="48" spans="1:5" s="107" customFormat="1" ht="30" x14ac:dyDescent="0.25">
      <c r="A48" s="111" t="s">
        <v>249</v>
      </c>
      <c r="B48" s="121">
        <v>1</v>
      </c>
      <c r="C48" s="117" t="s">
        <v>124</v>
      </c>
      <c r="D48" s="117">
        <f t="shared" si="1"/>
        <v>132.97999999999999</v>
      </c>
      <c r="E48" s="117">
        <v>132.97999999999999</v>
      </c>
    </row>
    <row r="49" spans="1:5" s="107" customFormat="1" ht="30" x14ac:dyDescent="0.25">
      <c r="A49" s="111" t="s">
        <v>186</v>
      </c>
      <c r="B49" s="121">
        <v>1</v>
      </c>
      <c r="C49" s="117" t="s">
        <v>21</v>
      </c>
      <c r="D49" s="117">
        <f t="shared" si="1"/>
        <v>1174.1099999999999</v>
      </c>
      <c r="E49" s="117">
        <v>1174.1099999999999</v>
      </c>
    </row>
    <row r="50" spans="1:5" s="107" customFormat="1" ht="30" x14ac:dyDescent="0.25">
      <c r="A50" s="111" t="s">
        <v>250</v>
      </c>
      <c r="B50" s="121">
        <v>1</v>
      </c>
      <c r="C50" s="117" t="s">
        <v>21</v>
      </c>
      <c r="D50" s="117">
        <f t="shared" si="1"/>
        <v>604.44000000000005</v>
      </c>
      <c r="E50" s="117">
        <v>604.44000000000005</v>
      </c>
    </row>
    <row r="51" spans="1:5" s="107" customFormat="1" x14ac:dyDescent="0.25">
      <c r="A51" s="111" t="s">
        <v>71</v>
      </c>
      <c r="B51" s="121">
        <v>32</v>
      </c>
      <c r="C51" s="117" t="s">
        <v>21</v>
      </c>
      <c r="D51" s="117">
        <f t="shared" si="1"/>
        <v>271.35218750000001</v>
      </c>
      <c r="E51" s="117">
        <v>8683.27</v>
      </c>
    </row>
    <row r="52" spans="1:5" s="114" customFormat="1" ht="28.5" x14ac:dyDescent="0.25">
      <c r="A52" s="113" t="s">
        <v>251</v>
      </c>
      <c r="B52" s="119"/>
      <c r="C52" s="116"/>
      <c r="D52" s="117"/>
      <c r="E52" s="116"/>
    </row>
    <row r="53" spans="1:5" s="107" customFormat="1" x14ac:dyDescent="0.25">
      <c r="A53" s="111" t="s">
        <v>252</v>
      </c>
      <c r="B53" s="121">
        <v>7.6999999999999999E-2</v>
      </c>
      <c r="C53" s="117" t="s">
        <v>19</v>
      </c>
      <c r="D53" s="117">
        <f t="shared" si="1"/>
        <v>20114.805194805194</v>
      </c>
      <c r="E53" s="117">
        <v>1548.84</v>
      </c>
    </row>
    <row r="54" spans="1:5" s="107" customFormat="1" ht="30" x14ac:dyDescent="0.25">
      <c r="A54" s="111" t="s">
        <v>253</v>
      </c>
      <c r="B54" s="121">
        <v>7.0000000000000001E-3</v>
      </c>
      <c r="C54" s="117" t="s">
        <v>19</v>
      </c>
      <c r="D54" s="117">
        <f t="shared" si="1"/>
        <v>31807.142857142859</v>
      </c>
      <c r="E54" s="117">
        <v>222.65</v>
      </c>
    </row>
    <row r="55" spans="1:5" s="107" customFormat="1" x14ac:dyDescent="0.25">
      <c r="A55" s="111" t="s">
        <v>130</v>
      </c>
      <c r="B55" s="121">
        <v>0.6</v>
      </c>
      <c r="C55" s="117" t="s">
        <v>18</v>
      </c>
      <c r="D55" s="117">
        <f t="shared" si="1"/>
        <v>4089.3833333333337</v>
      </c>
      <c r="E55" s="117">
        <v>2453.63</v>
      </c>
    </row>
    <row r="56" spans="1:5" s="107" customFormat="1" x14ac:dyDescent="0.25">
      <c r="A56" s="111" t="s">
        <v>254</v>
      </c>
      <c r="B56" s="121">
        <v>0.17</v>
      </c>
      <c r="C56" s="117" t="s">
        <v>15</v>
      </c>
      <c r="D56" s="117">
        <f t="shared" si="1"/>
        <v>18723.176470588234</v>
      </c>
      <c r="E56" s="117">
        <v>3182.94</v>
      </c>
    </row>
    <row r="57" spans="1:5" s="107" customFormat="1" ht="30" x14ac:dyDescent="0.25">
      <c r="A57" s="111" t="s">
        <v>207</v>
      </c>
      <c r="B57" s="121">
        <v>1.5</v>
      </c>
      <c r="C57" s="117" t="s">
        <v>12</v>
      </c>
      <c r="D57" s="117">
        <f t="shared" si="1"/>
        <v>468.34666666666664</v>
      </c>
      <c r="E57" s="117">
        <v>702.52</v>
      </c>
    </row>
    <row r="58" spans="1:5" s="107" customFormat="1" ht="30" x14ac:dyDescent="0.25">
      <c r="A58" s="111" t="s">
        <v>208</v>
      </c>
      <c r="B58" s="121">
        <v>0.01</v>
      </c>
      <c r="C58" s="117" t="s">
        <v>18</v>
      </c>
      <c r="D58" s="117">
        <f t="shared" si="1"/>
        <v>56265</v>
      </c>
      <c r="E58" s="117">
        <v>562.65</v>
      </c>
    </row>
    <row r="59" spans="1:5" s="107" customFormat="1" ht="30" x14ac:dyDescent="0.25">
      <c r="A59" s="111" t="s">
        <v>209</v>
      </c>
      <c r="B59" s="121">
        <v>6.6000000000000003E-2</v>
      </c>
      <c r="C59" s="117" t="s">
        <v>15</v>
      </c>
      <c r="D59" s="117">
        <f t="shared" si="1"/>
        <v>50167.272727272728</v>
      </c>
      <c r="E59" s="117">
        <v>3311.04</v>
      </c>
    </row>
    <row r="60" spans="1:5" s="107" customFormat="1" x14ac:dyDescent="0.25">
      <c r="A60" s="111" t="s">
        <v>255</v>
      </c>
      <c r="B60" s="121">
        <v>0.03</v>
      </c>
      <c r="C60" s="117" t="s">
        <v>18</v>
      </c>
      <c r="D60" s="117">
        <f t="shared" si="1"/>
        <v>58666</v>
      </c>
      <c r="E60" s="117">
        <v>1759.98</v>
      </c>
    </row>
    <row r="61" spans="1:5" s="107" customFormat="1" x14ac:dyDescent="0.25">
      <c r="A61" s="111" t="s">
        <v>256</v>
      </c>
      <c r="B61" s="121">
        <v>0.01</v>
      </c>
      <c r="C61" s="117" t="s">
        <v>18</v>
      </c>
      <c r="D61" s="117">
        <f t="shared" si="1"/>
        <v>48927</v>
      </c>
      <c r="E61" s="117">
        <v>489.27</v>
      </c>
    </row>
    <row r="62" spans="1:5" s="107" customFormat="1" x14ac:dyDescent="0.25">
      <c r="A62" s="111" t="s">
        <v>133</v>
      </c>
      <c r="B62" s="121">
        <v>0.05</v>
      </c>
      <c r="C62" s="117" t="s">
        <v>18</v>
      </c>
      <c r="D62" s="117">
        <f t="shared" si="1"/>
        <v>45955.399999999994</v>
      </c>
      <c r="E62" s="117">
        <v>2297.77</v>
      </c>
    </row>
    <row r="63" spans="1:5" s="107" customFormat="1" x14ac:dyDescent="0.25">
      <c r="A63" s="111" t="s">
        <v>257</v>
      </c>
      <c r="B63" s="121">
        <v>0.1</v>
      </c>
      <c r="C63" s="117" t="s">
        <v>19</v>
      </c>
      <c r="D63" s="117">
        <f t="shared" si="1"/>
        <v>21996.199999999997</v>
      </c>
      <c r="E63" s="117">
        <v>2199.62</v>
      </c>
    </row>
    <row r="64" spans="1:5" s="107" customFormat="1" x14ac:dyDescent="0.25">
      <c r="A64" s="111" t="s">
        <v>258</v>
      </c>
      <c r="B64" s="121">
        <v>1</v>
      </c>
      <c r="C64" s="117" t="s">
        <v>13</v>
      </c>
      <c r="D64" s="117">
        <f t="shared" si="1"/>
        <v>3045.85</v>
      </c>
      <c r="E64" s="117">
        <v>3045.85</v>
      </c>
    </row>
    <row r="65" spans="1:5" s="107" customFormat="1" x14ac:dyDescent="0.25">
      <c r="A65" s="111" t="s">
        <v>259</v>
      </c>
      <c r="B65" s="121">
        <v>3</v>
      </c>
      <c r="C65" s="117" t="s">
        <v>260</v>
      </c>
      <c r="D65" s="117">
        <f t="shared" si="1"/>
        <v>2659.3933333333334</v>
      </c>
      <c r="E65" s="117">
        <v>7978.18</v>
      </c>
    </row>
    <row r="66" spans="1:5" s="107" customFormat="1" x14ac:dyDescent="0.25">
      <c r="A66" s="111" t="s">
        <v>261</v>
      </c>
      <c r="B66" s="121">
        <v>0.3</v>
      </c>
      <c r="C66" s="117" t="s">
        <v>88</v>
      </c>
      <c r="D66" s="117">
        <f t="shared" si="1"/>
        <v>2065.6</v>
      </c>
      <c r="E66" s="117">
        <v>619.67999999999995</v>
      </c>
    </row>
    <row r="67" spans="1:5" s="107" customFormat="1" ht="30" x14ac:dyDescent="0.25">
      <c r="A67" s="111" t="s">
        <v>262</v>
      </c>
      <c r="B67" s="121">
        <v>0.2</v>
      </c>
      <c r="C67" s="117" t="s">
        <v>88</v>
      </c>
      <c r="D67" s="117">
        <f t="shared" si="1"/>
        <v>2093.2499999999995</v>
      </c>
      <c r="E67" s="117">
        <v>418.65</v>
      </c>
    </row>
    <row r="68" spans="1:5" s="107" customFormat="1" x14ac:dyDescent="0.25">
      <c r="A68" s="111" t="s">
        <v>263</v>
      </c>
      <c r="B68" s="121">
        <v>0.02</v>
      </c>
      <c r="C68" s="117" t="s">
        <v>17</v>
      </c>
      <c r="D68" s="117">
        <f t="shared" si="1"/>
        <v>22810.5</v>
      </c>
      <c r="E68" s="117">
        <v>456.21</v>
      </c>
    </row>
    <row r="69" spans="1:5" s="107" customFormat="1" ht="30" x14ac:dyDescent="0.25">
      <c r="A69" s="111" t="s">
        <v>72</v>
      </c>
      <c r="B69" s="121">
        <v>1.22</v>
      </c>
      <c r="C69" s="117" t="s">
        <v>16</v>
      </c>
      <c r="D69" s="117">
        <f t="shared" si="1"/>
        <v>1814.3852459016396</v>
      </c>
      <c r="E69" s="117">
        <v>2213.5500000000002</v>
      </c>
    </row>
    <row r="70" spans="1:5" s="107" customFormat="1" ht="30" x14ac:dyDescent="0.25">
      <c r="A70" s="111" t="s">
        <v>118</v>
      </c>
      <c r="B70" s="121">
        <v>1.22</v>
      </c>
      <c r="C70" s="117" t="s">
        <v>16</v>
      </c>
      <c r="D70" s="117">
        <f t="shared" si="1"/>
        <v>1902.2950819672133</v>
      </c>
      <c r="E70" s="117">
        <v>2320.8000000000002</v>
      </c>
    </row>
    <row r="71" spans="1:5" s="107" customFormat="1" ht="30" x14ac:dyDescent="0.25">
      <c r="A71" s="111" t="s">
        <v>264</v>
      </c>
      <c r="B71" s="121">
        <v>0.1</v>
      </c>
      <c r="C71" s="117" t="s">
        <v>88</v>
      </c>
      <c r="D71" s="117">
        <f t="shared" si="1"/>
        <v>2036.9999999999998</v>
      </c>
      <c r="E71" s="117">
        <v>203.7</v>
      </c>
    </row>
    <row r="72" spans="1:5" s="107" customFormat="1" ht="30" x14ac:dyDescent="0.25">
      <c r="A72" s="111" t="s">
        <v>265</v>
      </c>
      <c r="B72" s="121">
        <v>150</v>
      </c>
      <c r="C72" s="117" t="s">
        <v>98</v>
      </c>
      <c r="D72" s="117">
        <f t="shared" si="1"/>
        <v>52.497733333333329</v>
      </c>
      <c r="E72" s="117">
        <v>7874.66</v>
      </c>
    </row>
    <row r="73" spans="1:5" s="107" customFormat="1" x14ac:dyDescent="0.25">
      <c r="A73" s="111" t="s">
        <v>266</v>
      </c>
      <c r="B73" s="121">
        <v>2.1999999999999999E-2</v>
      </c>
      <c r="C73" s="117" t="s">
        <v>15</v>
      </c>
      <c r="D73" s="117">
        <f t="shared" si="1"/>
        <v>49927.272727272735</v>
      </c>
      <c r="E73" s="117">
        <v>1098.4000000000001</v>
      </c>
    </row>
    <row r="74" spans="1:5" s="107" customFormat="1" ht="30" x14ac:dyDescent="0.25">
      <c r="A74" s="111" t="s">
        <v>196</v>
      </c>
      <c r="B74" s="121" t="s">
        <v>280</v>
      </c>
      <c r="C74" s="117" t="s">
        <v>16</v>
      </c>
      <c r="D74" s="117">
        <f>E74</f>
        <v>7350.68</v>
      </c>
      <c r="E74" s="117">
        <v>7350.68</v>
      </c>
    </row>
    <row r="75" spans="1:5" s="107" customFormat="1" x14ac:dyDescent="0.25">
      <c r="A75" s="111" t="s">
        <v>267</v>
      </c>
      <c r="B75" s="121">
        <v>4</v>
      </c>
      <c r="C75" s="117" t="s">
        <v>268</v>
      </c>
      <c r="D75" s="117">
        <f t="shared" si="1"/>
        <v>237.45750000000001</v>
      </c>
      <c r="E75" s="117">
        <v>949.83</v>
      </c>
    </row>
    <row r="76" spans="1:5" s="107" customFormat="1" x14ac:dyDescent="0.25">
      <c r="A76" s="111" t="s">
        <v>120</v>
      </c>
      <c r="B76" s="121">
        <v>0.06</v>
      </c>
      <c r="C76" s="117" t="s">
        <v>16</v>
      </c>
      <c r="D76" s="117">
        <f t="shared" si="1"/>
        <v>1265.5000000000002</v>
      </c>
      <c r="E76" s="117">
        <v>75.930000000000007</v>
      </c>
    </row>
    <row r="77" spans="1:5" s="107" customFormat="1" x14ac:dyDescent="0.25">
      <c r="A77" s="111" t="s">
        <v>269</v>
      </c>
      <c r="B77" s="121">
        <v>1</v>
      </c>
      <c r="C77" s="117" t="s">
        <v>113</v>
      </c>
      <c r="D77" s="117">
        <f t="shared" si="1"/>
        <v>252.33</v>
      </c>
      <c r="E77" s="117">
        <v>252.33</v>
      </c>
    </row>
    <row r="78" spans="1:5" s="107" customFormat="1" ht="30" x14ac:dyDescent="0.25">
      <c r="A78" s="111" t="s">
        <v>132</v>
      </c>
      <c r="B78" s="121">
        <v>0.01</v>
      </c>
      <c r="C78" s="117" t="s">
        <v>18</v>
      </c>
      <c r="D78" s="117">
        <f t="shared" si="1"/>
        <v>30538.999999999996</v>
      </c>
      <c r="E78" s="117">
        <v>305.39</v>
      </c>
    </row>
    <row r="79" spans="1:5" s="107" customFormat="1" x14ac:dyDescent="0.25">
      <c r="A79" s="111" t="s">
        <v>270</v>
      </c>
      <c r="B79" s="121">
        <v>7.6999999999999999E-2</v>
      </c>
      <c r="C79" s="117" t="s">
        <v>19</v>
      </c>
      <c r="D79" s="117">
        <f t="shared" si="1"/>
        <v>14318.831168831168</v>
      </c>
      <c r="E79" s="117">
        <v>1102.55</v>
      </c>
    </row>
    <row r="80" spans="1:5" s="114" customFormat="1" ht="28.5" x14ac:dyDescent="0.25">
      <c r="A80" s="113" t="s">
        <v>40</v>
      </c>
      <c r="B80" s="119"/>
      <c r="C80" s="116"/>
      <c r="D80" s="116"/>
      <c r="E80" s="116"/>
    </row>
    <row r="81" spans="1:7" s="107" customFormat="1" ht="30" x14ac:dyDescent="0.25">
      <c r="A81" s="111" t="s">
        <v>61</v>
      </c>
      <c r="B81" s="121" t="s">
        <v>214</v>
      </c>
      <c r="C81" s="117" t="s">
        <v>11</v>
      </c>
      <c r="D81" s="117">
        <f>E81</f>
        <v>6468.73</v>
      </c>
      <c r="E81" s="117">
        <v>6468.73</v>
      </c>
    </row>
    <row r="82" spans="1:7" s="114" customFormat="1" x14ac:dyDescent="0.25">
      <c r="A82" s="113" t="s">
        <v>107</v>
      </c>
      <c r="B82" s="119"/>
      <c r="C82" s="116"/>
      <c r="D82" s="117"/>
      <c r="E82" s="116"/>
    </row>
    <row r="83" spans="1:7" s="107" customFormat="1" x14ac:dyDescent="0.25">
      <c r="A83" s="111" t="s">
        <v>121</v>
      </c>
      <c r="B83" s="121" t="s">
        <v>214</v>
      </c>
      <c r="C83" s="117" t="s">
        <v>11</v>
      </c>
      <c r="D83" s="117">
        <f t="shared" ref="D83:D88" si="2">E83</f>
        <v>21600</v>
      </c>
      <c r="E83" s="117">
        <v>21600</v>
      </c>
    </row>
    <row r="84" spans="1:7" s="114" customFormat="1" ht="28.5" x14ac:dyDescent="0.25">
      <c r="A84" s="113" t="s">
        <v>43</v>
      </c>
      <c r="B84" s="119"/>
      <c r="C84" s="116"/>
      <c r="D84" s="117"/>
      <c r="E84" s="116"/>
    </row>
    <row r="85" spans="1:7" s="107" customFormat="1" x14ac:dyDescent="0.25">
      <c r="A85" s="111" t="s">
        <v>73</v>
      </c>
      <c r="B85" s="121" t="s">
        <v>24</v>
      </c>
      <c r="C85" s="117" t="s">
        <v>11</v>
      </c>
      <c r="D85" s="117">
        <f t="shared" si="2"/>
        <v>1050.49</v>
      </c>
      <c r="E85" s="117">
        <v>1050.49</v>
      </c>
    </row>
    <row r="86" spans="1:7" s="114" customFormat="1" x14ac:dyDescent="0.25">
      <c r="A86" s="113" t="s">
        <v>271</v>
      </c>
      <c r="B86" s="119"/>
      <c r="C86" s="116"/>
      <c r="D86" s="117"/>
      <c r="E86" s="116"/>
    </row>
    <row r="87" spans="1:7" s="107" customFormat="1" x14ac:dyDescent="0.25">
      <c r="A87" s="111" t="s">
        <v>272</v>
      </c>
      <c r="B87" s="121" t="s">
        <v>25</v>
      </c>
      <c r="C87" s="117" t="s">
        <v>13</v>
      </c>
      <c r="D87" s="117">
        <f t="shared" si="2"/>
        <v>48996.34</v>
      </c>
      <c r="E87" s="117">
        <v>48996.34</v>
      </c>
    </row>
    <row r="88" spans="1:7" s="107" customFormat="1" x14ac:dyDescent="0.25">
      <c r="A88" s="111" t="s">
        <v>273</v>
      </c>
      <c r="B88" s="121" t="s">
        <v>25</v>
      </c>
      <c r="C88" s="117" t="s">
        <v>13</v>
      </c>
      <c r="D88" s="117">
        <f t="shared" si="2"/>
        <v>3651.63</v>
      </c>
      <c r="E88" s="117">
        <v>3651.63</v>
      </c>
    </row>
    <row r="89" spans="1:7" s="1" customFormat="1" ht="14.25" x14ac:dyDescent="0.2">
      <c r="A89" s="77" t="s">
        <v>10</v>
      </c>
      <c r="B89" s="39"/>
      <c r="C89" s="39"/>
      <c r="D89" s="36"/>
      <c r="E89" s="36"/>
      <c r="G89" s="17"/>
    </row>
    <row r="90" spans="1:7" s="1" customFormat="1" x14ac:dyDescent="0.2">
      <c r="A90" s="78" t="s">
        <v>77</v>
      </c>
      <c r="B90" s="38" t="s">
        <v>23</v>
      </c>
      <c r="C90" s="38" t="s">
        <v>11</v>
      </c>
      <c r="D90" s="26">
        <f>E90</f>
        <v>36038.640999999996</v>
      </c>
      <c r="E90" s="26">
        <f>SUM(E16:E88)*10%</f>
        <v>36038.640999999996</v>
      </c>
      <c r="G90" s="17"/>
    </row>
    <row r="91" spans="1:7" s="114" customFormat="1" ht="14.25" x14ac:dyDescent="0.25">
      <c r="A91" s="115" t="s">
        <v>26</v>
      </c>
      <c r="B91" s="122"/>
      <c r="C91" s="118"/>
      <c r="D91" s="118"/>
      <c r="E91" s="118">
        <f>SUM(E16:E90)</f>
        <v>396425.05099999992</v>
      </c>
    </row>
    <row r="92" spans="1:7" s="107" customFormat="1" x14ac:dyDescent="0.25">
      <c r="A92" s="200"/>
      <c r="B92" s="200"/>
      <c r="C92" s="200"/>
      <c r="D92" s="200"/>
      <c r="E92" s="200"/>
    </row>
    <row r="93" spans="1:7" s="107" customFormat="1" x14ac:dyDescent="0.25">
      <c r="A93" s="200"/>
      <c r="B93" s="200"/>
      <c r="C93" s="200"/>
      <c r="D93" s="200"/>
      <c r="E93" s="200"/>
    </row>
    <row r="94" spans="1:7" s="107" customFormat="1" ht="39.75" customHeight="1" x14ac:dyDescent="0.25">
      <c r="A94" s="202" t="s">
        <v>283</v>
      </c>
      <c r="B94" s="202"/>
      <c r="C94" s="202"/>
      <c r="D94" s="202"/>
      <c r="E94" s="202"/>
    </row>
    <row r="95" spans="1:7" s="107" customFormat="1" ht="27.75" customHeight="1" x14ac:dyDescent="0.25">
      <c r="A95" s="202" t="s">
        <v>274</v>
      </c>
      <c r="B95" s="202"/>
      <c r="C95" s="202"/>
      <c r="D95" s="202"/>
      <c r="E95" s="202"/>
    </row>
    <row r="96" spans="1:7" s="107" customFormat="1" ht="24" customHeight="1" x14ac:dyDescent="0.25">
      <c r="A96" s="202" t="s">
        <v>275</v>
      </c>
      <c r="B96" s="202"/>
      <c r="C96" s="202"/>
      <c r="D96" s="202"/>
      <c r="E96" s="202"/>
    </row>
    <row r="97" spans="1:5" s="107" customFormat="1" ht="30.75" customHeight="1" x14ac:dyDescent="0.25">
      <c r="A97" s="202" t="s">
        <v>276</v>
      </c>
      <c r="B97" s="202"/>
      <c r="C97" s="202"/>
      <c r="D97" s="202"/>
      <c r="E97" s="202"/>
    </row>
    <row r="98" spans="1:5" s="107" customFormat="1" x14ac:dyDescent="0.25">
      <c r="A98" s="200"/>
      <c r="B98" s="200"/>
      <c r="C98" s="200"/>
      <c r="D98" s="200"/>
      <c r="E98" s="200"/>
    </row>
    <row r="99" spans="1:5" s="107" customFormat="1" ht="24.75" customHeight="1" x14ac:dyDescent="0.25">
      <c r="B99" s="203"/>
      <c r="C99" s="203"/>
      <c r="D99" s="203"/>
      <c r="E99" s="203"/>
    </row>
    <row r="100" spans="1:5" s="107" customFormat="1" ht="18.75" customHeight="1" x14ac:dyDescent="0.25">
      <c r="A100" s="200" t="s">
        <v>277</v>
      </c>
      <c r="B100" s="200"/>
      <c r="C100" s="200"/>
      <c r="D100" s="200"/>
      <c r="E100" s="200"/>
    </row>
    <row r="101" spans="1:5" s="107" customFormat="1" ht="15.75" customHeight="1" x14ac:dyDescent="0.25">
      <c r="A101" s="200" t="s">
        <v>278</v>
      </c>
      <c r="B101" s="200"/>
      <c r="C101" s="200"/>
      <c r="D101" s="200"/>
      <c r="E101" s="200"/>
    </row>
    <row r="102" spans="1:5" s="107" customFormat="1" ht="10.5" customHeight="1" x14ac:dyDescent="0.25">
      <c r="B102" s="201"/>
      <c r="C102" s="201"/>
      <c r="D102" s="201" t="s">
        <v>28</v>
      </c>
      <c r="E102" s="201"/>
    </row>
    <row r="103" spans="1:5" s="107" customFormat="1" x14ac:dyDescent="0.25">
      <c r="A103" s="200"/>
      <c r="B103" s="200"/>
      <c r="C103" s="200"/>
      <c r="D103" s="200"/>
      <c r="E103" s="200"/>
    </row>
    <row r="104" spans="1:5" s="107" customFormat="1" x14ac:dyDescent="0.25">
      <c r="A104" s="200" t="s">
        <v>279</v>
      </c>
      <c r="B104" s="200"/>
      <c r="C104" s="200"/>
      <c r="D104" s="200"/>
      <c r="E104" s="200"/>
    </row>
    <row r="105" spans="1:5" s="107" customFormat="1" ht="10.5" customHeight="1" x14ac:dyDescent="0.25">
      <c r="B105" s="201"/>
      <c r="C105" s="201"/>
      <c r="D105" s="201" t="s">
        <v>28</v>
      </c>
      <c r="E105" s="201"/>
    </row>
    <row r="106" spans="1:5" s="107" customFormat="1" ht="11.25" customHeight="1" x14ac:dyDescent="0.25">
      <c r="A106" s="200"/>
      <c r="B106" s="200"/>
      <c r="C106" s="200"/>
      <c r="D106" s="200"/>
      <c r="E106" s="200"/>
    </row>
  </sheetData>
  <mergeCells count="31">
    <mergeCell ref="A98:E98"/>
    <mergeCell ref="B99:E99"/>
    <mergeCell ref="A100:E100"/>
    <mergeCell ref="A101:E101"/>
    <mergeCell ref="B102:C102"/>
    <mergeCell ref="D102:E102"/>
    <mergeCell ref="A103:E103"/>
    <mergeCell ref="A104:E104"/>
    <mergeCell ref="B105:C105"/>
    <mergeCell ref="D105:E105"/>
    <mergeCell ref="A106:E106"/>
    <mergeCell ref="A93:E93"/>
    <mergeCell ref="A94:E94"/>
    <mergeCell ref="A95:E95"/>
    <mergeCell ref="A96:E96"/>
    <mergeCell ref="A97:E97"/>
    <mergeCell ref="A6:D6"/>
    <mergeCell ref="A7:E7"/>
    <mergeCell ref="A8:E8"/>
    <mergeCell ref="A9:E9"/>
    <mergeCell ref="A92:E92"/>
    <mergeCell ref="A10:E10"/>
    <mergeCell ref="A11:E11"/>
    <mergeCell ref="A12:E12"/>
    <mergeCell ref="A13:E13"/>
    <mergeCell ref="A14:E14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A10" sqref="A1:XFD1048576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3.42578125" style="74" bestFit="1" customWidth="1"/>
    <col min="9" max="16384" width="9.140625" style="74"/>
  </cols>
  <sheetData>
    <row r="1" spans="1:19" s="46" customFormat="1" ht="35.25" customHeight="1" x14ac:dyDescent="0.3">
      <c r="A1" s="185" t="s">
        <v>285</v>
      </c>
      <c r="B1" s="185"/>
      <c r="C1" s="185"/>
      <c r="D1" s="185"/>
      <c r="E1" s="185"/>
      <c r="F1" s="185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286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6" t="s">
        <v>141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142</v>
      </c>
      <c r="B6" s="101">
        <v>3</v>
      </c>
      <c r="C6" s="101" t="s">
        <v>143</v>
      </c>
      <c r="D6" s="124">
        <v>1443</v>
      </c>
      <c r="E6" s="101" t="s">
        <v>144</v>
      </c>
      <c r="F6" s="103">
        <v>1114.0999999999999</v>
      </c>
      <c r="G6" s="51"/>
      <c r="H6" s="53"/>
      <c r="I6" s="54"/>
      <c r="J6" s="55"/>
      <c r="K6" s="125"/>
      <c r="L6" s="57"/>
      <c r="M6" s="57"/>
      <c r="N6" s="57"/>
      <c r="O6" s="57"/>
      <c r="P6" s="58"/>
      <c r="Q6" s="187"/>
      <c r="R6" s="188"/>
      <c r="S6" s="59"/>
    </row>
    <row r="7" spans="1:19" s="62" customFormat="1" ht="32.25" customHeight="1" x14ac:dyDescent="0.25">
      <c r="A7" s="101" t="s">
        <v>145</v>
      </c>
      <c r="B7" s="101">
        <v>3</v>
      </c>
      <c r="C7" s="101" t="s">
        <v>146</v>
      </c>
      <c r="D7" s="124">
        <v>648.5</v>
      </c>
      <c r="E7" s="101" t="s">
        <v>147</v>
      </c>
      <c r="F7" s="103">
        <v>718.8</v>
      </c>
      <c r="G7" s="51"/>
      <c r="H7" s="53"/>
      <c r="I7" s="54"/>
      <c r="J7" s="55"/>
      <c r="K7" s="125"/>
      <c r="L7" s="57"/>
      <c r="M7" s="57"/>
      <c r="N7" s="57"/>
      <c r="O7" s="57"/>
      <c r="P7" s="58"/>
      <c r="Q7" s="187"/>
      <c r="R7" s="189"/>
      <c r="S7" s="61"/>
    </row>
    <row r="8" spans="1:19" s="62" customFormat="1" ht="47.25" customHeight="1" x14ac:dyDescent="0.25">
      <c r="A8" s="101" t="s">
        <v>148</v>
      </c>
      <c r="B8" s="101">
        <v>20</v>
      </c>
      <c r="C8" s="101" t="s">
        <v>163</v>
      </c>
      <c r="D8" s="103">
        <v>165.8</v>
      </c>
      <c r="E8" s="101" t="s">
        <v>149</v>
      </c>
      <c r="F8" s="103">
        <v>335.6</v>
      </c>
      <c r="G8" s="51"/>
      <c r="H8" s="53"/>
      <c r="I8" s="54"/>
      <c r="J8" s="55"/>
      <c r="K8" s="125"/>
      <c r="L8" s="57"/>
      <c r="M8" s="57"/>
      <c r="N8" s="57"/>
      <c r="O8" s="57"/>
      <c r="P8" s="58"/>
      <c r="Q8" s="187"/>
      <c r="R8" s="188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5"/>
      <c r="L9" s="57"/>
      <c r="M9" s="57"/>
      <c r="N9" s="57"/>
      <c r="O9" s="57"/>
      <c r="P9" s="51"/>
      <c r="Q9" s="125"/>
      <c r="R9" s="126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90" t="s">
        <v>150</v>
      </c>
      <c r="B11" s="191"/>
      <c r="C11" s="191"/>
      <c r="D11" s="191"/>
      <c r="E11" s="192"/>
      <c r="F11" s="69" t="s">
        <v>151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93" t="s">
        <v>152</v>
      </c>
      <c r="B12" s="194"/>
      <c r="C12" s="194"/>
      <c r="D12" s="194"/>
      <c r="E12" s="195"/>
      <c r="F12" s="96">
        <v>68144.714000000036</v>
      </c>
      <c r="G12" s="97"/>
    </row>
    <row r="13" spans="1:19" s="98" customFormat="1" ht="30" customHeight="1" x14ac:dyDescent="0.25">
      <c r="A13" s="193" t="s">
        <v>164</v>
      </c>
      <c r="B13" s="194"/>
      <c r="C13" s="194"/>
      <c r="D13" s="194"/>
      <c r="E13" s="195"/>
      <c r="F13" s="96">
        <v>49517.410000000033</v>
      </c>
    </row>
    <row r="14" spans="1:19" s="98" customFormat="1" ht="30" customHeight="1" x14ac:dyDescent="0.25">
      <c r="A14" s="193" t="s">
        <v>153</v>
      </c>
      <c r="B14" s="194"/>
      <c r="C14" s="194"/>
      <c r="D14" s="194"/>
      <c r="E14" s="195"/>
      <c r="F14" s="99">
        <f>SUM(F15:F17)</f>
        <v>323747.46999999997</v>
      </c>
    </row>
    <row r="15" spans="1:19" s="68" customFormat="1" ht="28.5" customHeight="1" x14ac:dyDescent="0.25">
      <c r="A15" s="182" t="s">
        <v>154</v>
      </c>
      <c r="B15" s="183"/>
      <c r="C15" s="183"/>
      <c r="D15" s="183"/>
      <c r="E15" s="184"/>
      <c r="F15" s="95">
        <f>267636.32+383.19-45486.32</f>
        <v>222533.19</v>
      </c>
    </row>
    <row r="16" spans="1:19" s="68" customFormat="1" ht="24.75" customHeight="1" x14ac:dyDescent="0.25">
      <c r="A16" s="182" t="s">
        <v>155</v>
      </c>
      <c r="B16" s="183"/>
      <c r="C16" s="183"/>
      <c r="D16" s="183"/>
      <c r="E16" s="184"/>
      <c r="F16" s="95">
        <v>99843.23</v>
      </c>
    </row>
    <row r="17" spans="1:19" s="68" customFormat="1" ht="30" customHeight="1" x14ac:dyDescent="0.25">
      <c r="A17" s="182" t="s">
        <v>156</v>
      </c>
      <c r="B17" s="183"/>
      <c r="C17" s="183"/>
      <c r="D17" s="183"/>
      <c r="E17" s="184"/>
      <c r="F17" s="95">
        <v>1371.05</v>
      </c>
    </row>
    <row r="18" spans="1:19" s="98" customFormat="1" ht="30" customHeight="1" x14ac:dyDescent="0.25">
      <c r="A18" s="193" t="s">
        <v>157</v>
      </c>
      <c r="B18" s="194"/>
      <c r="C18" s="194"/>
      <c r="D18" s="194"/>
      <c r="E18" s="195"/>
      <c r="F18" s="99">
        <f>SUM(F19:F21)</f>
        <v>303983.37</v>
      </c>
    </row>
    <row r="19" spans="1:19" s="68" customFormat="1" ht="30" customHeight="1" x14ac:dyDescent="0.25">
      <c r="A19" s="182" t="s">
        <v>154</v>
      </c>
      <c r="B19" s="183"/>
      <c r="C19" s="183"/>
      <c r="D19" s="183"/>
      <c r="E19" s="184"/>
      <c r="F19" s="95">
        <f>239954.7+383.19-45500</f>
        <v>194837.89</v>
      </c>
    </row>
    <row r="20" spans="1:19" s="68" customFormat="1" ht="30" customHeight="1" x14ac:dyDescent="0.25">
      <c r="A20" s="182" t="s">
        <v>155</v>
      </c>
      <c r="B20" s="183"/>
      <c r="C20" s="183"/>
      <c r="D20" s="183"/>
      <c r="E20" s="184"/>
      <c r="F20" s="95">
        <v>107561.73</v>
      </c>
    </row>
    <row r="21" spans="1:19" s="71" customFormat="1" ht="30" customHeight="1" x14ac:dyDescent="0.2">
      <c r="A21" s="182" t="s">
        <v>156</v>
      </c>
      <c r="B21" s="183"/>
      <c r="C21" s="183"/>
      <c r="D21" s="183"/>
      <c r="E21" s="184"/>
      <c r="F21" s="95">
        <v>1583.75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93" t="s">
        <v>158</v>
      </c>
      <c r="B22" s="194"/>
      <c r="C22" s="194"/>
      <c r="D22" s="194"/>
      <c r="E22" s="195"/>
      <c r="F22" s="99">
        <f>F12+F18</f>
        <v>372128.08400000003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3" t="s">
        <v>159</v>
      </c>
      <c r="B23" s="194"/>
      <c r="C23" s="194"/>
      <c r="D23" s="194"/>
      <c r="E23" s="195"/>
      <c r="F23" s="99">
        <f>Лист2!E87</f>
        <v>403111.85200000001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3" t="s">
        <v>287</v>
      </c>
      <c r="B24" s="194"/>
      <c r="C24" s="194"/>
      <c r="D24" s="194"/>
      <c r="E24" s="195"/>
      <c r="F24" s="99">
        <f>F22-F23</f>
        <v>-30983.767999999982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3" t="s">
        <v>165</v>
      </c>
      <c r="B25" s="194"/>
      <c r="C25" s="194"/>
      <c r="D25" s="194"/>
      <c r="E25" s="195"/>
      <c r="F25" s="96">
        <f>F13+F14-F18</f>
        <v>69281.510000000009</v>
      </c>
      <c r="G25" s="98"/>
      <c r="H25" s="98">
        <f>68967.96+299.87+13.68</f>
        <v>69281.509999999995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49.5" customHeight="1" x14ac:dyDescent="0.2">
      <c r="A27" s="196" t="s">
        <v>161</v>
      </c>
      <c r="B27" s="196"/>
      <c r="C27" s="196"/>
      <c r="D27" s="196"/>
    </row>
    <row r="28" spans="1:19" s="46" customFormat="1" ht="21.75" customHeight="1" x14ac:dyDescent="0.25">
      <c r="A28" s="197" t="s">
        <v>162</v>
      </c>
      <c r="B28" s="197"/>
      <c r="C28" s="197"/>
      <c r="D28" s="197"/>
    </row>
    <row r="29" spans="1:19" s="46" customFormat="1" ht="22.5" customHeight="1" x14ac:dyDescent="0.25">
      <c r="A29" s="196" t="s">
        <v>47</v>
      </c>
      <c r="B29" s="196"/>
      <c r="C29" s="196"/>
      <c r="D29" s="196"/>
    </row>
    <row r="30" spans="1:19" s="46" customFormat="1" ht="22.5" customHeight="1" x14ac:dyDescent="0.25">
      <c r="A30" s="196" t="s">
        <v>48</v>
      </c>
      <c r="B30" s="196"/>
      <c r="C30" s="196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42578125" style="128" customWidth="1"/>
    <col min="2" max="2" width="13.85546875" style="128" customWidth="1"/>
    <col min="3" max="3" width="12.140625" style="128" customWidth="1"/>
    <col min="4" max="4" width="13.85546875" style="128" customWidth="1"/>
    <col min="5" max="5" width="14.7109375" style="128" customWidth="1"/>
    <col min="6" max="255" width="8.140625" style="128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8" customFormat="1" ht="23.25" customHeight="1" x14ac:dyDescent="0.25">
      <c r="A1" s="204"/>
      <c r="B1" s="204"/>
      <c r="C1" s="204"/>
      <c r="D1" s="204"/>
      <c r="E1" s="204"/>
    </row>
    <row r="2" spans="1:5" s="128" customFormat="1" x14ac:dyDescent="0.25">
      <c r="A2" s="204" t="s">
        <v>223</v>
      </c>
      <c r="B2" s="204"/>
      <c r="C2" s="204"/>
      <c r="D2" s="204"/>
      <c r="E2" s="204"/>
    </row>
    <row r="3" spans="1:5" s="128" customFormat="1" ht="15.75" customHeight="1" x14ac:dyDescent="0.25">
      <c r="B3" s="204" t="s">
        <v>284</v>
      </c>
      <c r="C3" s="204"/>
      <c r="D3" s="204"/>
      <c r="E3" s="204"/>
    </row>
    <row r="4" spans="1:5" s="128" customFormat="1" x14ac:dyDescent="0.25">
      <c r="A4" s="205" t="s">
        <v>224</v>
      </c>
      <c r="B4" s="205"/>
      <c r="C4" s="205"/>
      <c r="D4" s="205"/>
      <c r="E4" s="205"/>
    </row>
    <row r="5" spans="1:5" s="128" customFormat="1" x14ac:dyDescent="0.25">
      <c r="A5" s="205" t="s">
        <v>225</v>
      </c>
      <c r="B5" s="205"/>
      <c r="C5" s="205"/>
      <c r="D5" s="205"/>
      <c r="E5" s="205"/>
    </row>
    <row r="6" spans="1:5" s="128" customFormat="1" ht="26.25" customHeight="1" x14ac:dyDescent="0.25">
      <c r="A6" s="204" t="s">
        <v>226</v>
      </c>
      <c r="B6" s="204"/>
      <c r="C6" s="204"/>
      <c r="D6" s="204"/>
      <c r="E6" s="128" t="s">
        <v>288</v>
      </c>
    </row>
    <row r="7" spans="1:5" s="128" customFormat="1" x14ac:dyDescent="0.25">
      <c r="A7" s="204"/>
      <c r="B7" s="204"/>
      <c r="C7" s="204"/>
      <c r="D7" s="204"/>
      <c r="E7" s="204"/>
    </row>
    <row r="8" spans="1:5" s="128" customFormat="1" ht="28.5" customHeight="1" x14ac:dyDescent="0.25">
      <c r="A8" s="206" t="s">
        <v>228</v>
      </c>
      <c r="B8" s="206"/>
      <c r="C8" s="206"/>
      <c r="D8" s="206"/>
      <c r="E8" s="206"/>
    </row>
    <row r="9" spans="1:5" s="128" customFormat="1" ht="29.25" customHeight="1" x14ac:dyDescent="0.25">
      <c r="A9" s="206" t="s">
        <v>229</v>
      </c>
      <c r="B9" s="206"/>
      <c r="C9" s="206"/>
      <c r="D9" s="206"/>
      <c r="E9" s="206"/>
    </row>
    <row r="10" spans="1:5" s="128" customFormat="1" ht="30" customHeight="1" x14ac:dyDescent="0.25">
      <c r="A10" s="206" t="s">
        <v>230</v>
      </c>
      <c r="B10" s="206"/>
      <c r="C10" s="206"/>
      <c r="D10" s="206"/>
      <c r="E10" s="206"/>
    </row>
    <row r="11" spans="1:5" s="128" customFormat="1" ht="30" customHeight="1" x14ac:dyDescent="0.25">
      <c r="A11" s="206" t="s">
        <v>231</v>
      </c>
      <c r="B11" s="206"/>
      <c r="C11" s="206"/>
      <c r="D11" s="206"/>
      <c r="E11" s="206"/>
    </row>
    <row r="12" spans="1:5" s="128" customFormat="1" ht="29.25" customHeight="1" x14ac:dyDescent="0.25">
      <c r="A12" s="206" t="s">
        <v>232</v>
      </c>
      <c r="B12" s="206"/>
      <c r="C12" s="206"/>
      <c r="D12" s="206"/>
      <c r="E12" s="206"/>
    </row>
    <row r="13" spans="1:5" s="128" customFormat="1" ht="28.5" customHeight="1" x14ac:dyDescent="0.25">
      <c r="A13" s="206" t="s">
        <v>233</v>
      </c>
      <c r="B13" s="206"/>
      <c r="C13" s="206"/>
      <c r="D13" s="206"/>
      <c r="E13" s="206"/>
    </row>
    <row r="14" spans="1:5" s="128" customFormat="1" ht="15.75" customHeight="1" x14ac:dyDescent="0.25">
      <c r="A14" s="204"/>
      <c r="B14" s="204"/>
      <c r="C14" s="204"/>
      <c r="D14" s="204"/>
      <c r="E14" s="204"/>
    </row>
    <row r="15" spans="1:5" s="128" customFormat="1" ht="135" x14ac:dyDescent="0.25">
      <c r="A15" s="129" t="s">
        <v>2</v>
      </c>
      <c r="B15" s="130" t="s">
        <v>235</v>
      </c>
      <c r="C15" s="130" t="s">
        <v>0</v>
      </c>
      <c r="D15" s="130" t="s">
        <v>234</v>
      </c>
      <c r="E15" s="130" t="s">
        <v>1</v>
      </c>
    </row>
    <row r="16" spans="1:5" s="128" customFormat="1" x14ac:dyDescent="0.25">
      <c r="A16" s="139" t="s">
        <v>8</v>
      </c>
      <c r="B16" s="135"/>
      <c r="C16" s="135"/>
      <c r="D16" s="135"/>
      <c r="E16" s="135"/>
    </row>
    <row r="17" spans="1:5" s="128" customFormat="1" x14ac:dyDescent="0.25">
      <c r="A17" s="129" t="s">
        <v>58</v>
      </c>
      <c r="B17" s="136" t="s">
        <v>23</v>
      </c>
      <c r="C17" s="136" t="s">
        <v>11</v>
      </c>
      <c r="D17" s="136">
        <v>0.13</v>
      </c>
      <c r="E17" s="136">
        <v>3262.74</v>
      </c>
    </row>
    <row r="18" spans="1:5" s="128" customFormat="1" ht="28.5" x14ac:dyDescent="0.25">
      <c r="A18" s="139" t="s">
        <v>236</v>
      </c>
      <c r="B18" s="135"/>
      <c r="C18" s="135"/>
      <c r="D18" s="135"/>
      <c r="E18" s="135"/>
    </row>
    <row r="19" spans="1:5" s="128" customFormat="1" x14ac:dyDescent="0.25">
      <c r="A19" s="129" t="s">
        <v>289</v>
      </c>
      <c r="B19" s="136" t="s">
        <v>24</v>
      </c>
      <c r="C19" s="136" t="s">
        <v>12</v>
      </c>
      <c r="D19" s="136">
        <f>E19</f>
        <v>310.81</v>
      </c>
      <c r="E19" s="136">
        <v>310.81</v>
      </c>
    </row>
    <row r="20" spans="1:5" s="128" customFormat="1" x14ac:dyDescent="0.25">
      <c r="A20" s="129" t="s">
        <v>290</v>
      </c>
      <c r="B20" s="136" t="s">
        <v>24</v>
      </c>
      <c r="C20" s="136" t="s">
        <v>12</v>
      </c>
      <c r="D20" s="136">
        <f t="shared" ref="D20:D28" si="0">E20</f>
        <v>6797.8</v>
      </c>
      <c r="E20" s="136">
        <v>6797.8</v>
      </c>
    </row>
    <row r="21" spans="1:5" s="128" customFormat="1" ht="30" x14ac:dyDescent="0.25">
      <c r="A21" s="129" t="s">
        <v>168</v>
      </c>
      <c r="B21" s="136" t="s">
        <v>24</v>
      </c>
      <c r="C21" s="136" t="s">
        <v>19</v>
      </c>
      <c r="D21" s="136">
        <f t="shared" si="0"/>
        <v>1740.57</v>
      </c>
      <c r="E21" s="136">
        <v>1740.57</v>
      </c>
    </row>
    <row r="22" spans="1:5" s="128" customFormat="1" ht="30" x14ac:dyDescent="0.25">
      <c r="A22" s="129" t="s">
        <v>291</v>
      </c>
      <c r="B22" s="136" t="s">
        <v>24</v>
      </c>
      <c r="C22" s="136" t="s">
        <v>19</v>
      </c>
      <c r="D22" s="136">
        <f t="shared" si="0"/>
        <v>1550.74</v>
      </c>
      <c r="E22" s="136">
        <v>1550.74</v>
      </c>
    </row>
    <row r="23" spans="1:5" s="128" customFormat="1" x14ac:dyDescent="0.25">
      <c r="A23" s="129" t="s">
        <v>292</v>
      </c>
      <c r="B23" s="136">
        <v>1</v>
      </c>
      <c r="C23" s="136" t="s">
        <v>13</v>
      </c>
      <c r="D23" s="136">
        <f t="shared" si="0"/>
        <v>944.72</v>
      </c>
      <c r="E23" s="136">
        <v>944.72</v>
      </c>
    </row>
    <row r="24" spans="1:5" s="128" customFormat="1" x14ac:dyDescent="0.25">
      <c r="A24" s="129" t="s">
        <v>293</v>
      </c>
      <c r="B24" s="136">
        <v>1</v>
      </c>
      <c r="C24" s="136" t="s">
        <v>13</v>
      </c>
      <c r="D24" s="136">
        <f t="shared" si="0"/>
        <v>4737.45</v>
      </c>
      <c r="E24" s="136">
        <v>4737.45</v>
      </c>
    </row>
    <row r="25" spans="1:5" s="128" customFormat="1" x14ac:dyDescent="0.25">
      <c r="A25" s="129" t="s">
        <v>240</v>
      </c>
      <c r="B25" s="136" t="s">
        <v>216</v>
      </c>
      <c r="C25" s="136" t="s">
        <v>12</v>
      </c>
      <c r="D25" s="136">
        <f t="shared" si="0"/>
        <v>162635.04</v>
      </c>
      <c r="E25" s="136">
        <v>162635.04</v>
      </c>
    </row>
    <row r="26" spans="1:5" s="128" customFormat="1" x14ac:dyDescent="0.25">
      <c r="A26" s="129" t="s">
        <v>241</v>
      </c>
      <c r="B26" s="136" t="s">
        <v>216</v>
      </c>
      <c r="C26" s="136" t="s">
        <v>12</v>
      </c>
      <c r="D26" s="136">
        <f t="shared" si="0"/>
        <v>2635.11</v>
      </c>
      <c r="E26" s="136">
        <v>2635.11</v>
      </c>
    </row>
    <row r="27" spans="1:5" s="128" customFormat="1" x14ac:dyDescent="0.25">
      <c r="A27" s="139" t="s">
        <v>172</v>
      </c>
      <c r="B27" s="135"/>
      <c r="C27" s="135"/>
      <c r="D27" s="136"/>
      <c r="E27" s="135"/>
    </row>
    <row r="28" spans="1:5" s="128" customFormat="1" x14ac:dyDescent="0.25">
      <c r="A28" s="129" t="s">
        <v>173</v>
      </c>
      <c r="B28" s="136" t="s">
        <v>214</v>
      </c>
      <c r="C28" s="136" t="s">
        <v>244</v>
      </c>
      <c r="D28" s="136">
        <f t="shared" si="0"/>
        <v>2760</v>
      </c>
      <c r="E28" s="136">
        <v>2760</v>
      </c>
    </row>
    <row r="29" spans="1:5" s="128" customFormat="1" ht="28.5" x14ac:dyDescent="0.25">
      <c r="A29" s="139" t="s">
        <v>245</v>
      </c>
      <c r="B29" s="135"/>
      <c r="C29" s="135"/>
      <c r="D29" s="135"/>
      <c r="E29" s="135"/>
    </row>
    <row r="30" spans="1:5" s="128" customFormat="1" x14ac:dyDescent="0.25">
      <c r="A30" s="129" t="s">
        <v>294</v>
      </c>
      <c r="B30" s="136">
        <v>2</v>
      </c>
      <c r="C30" s="136" t="s">
        <v>13</v>
      </c>
      <c r="D30" s="136">
        <f>E30/B30</f>
        <v>2679.47</v>
      </c>
      <c r="E30" s="136">
        <v>5358.94</v>
      </c>
    </row>
    <row r="31" spans="1:5" s="128" customFormat="1" x14ac:dyDescent="0.25">
      <c r="A31" s="129" t="s">
        <v>295</v>
      </c>
      <c r="B31" s="136">
        <v>1</v>
      </c>
      <c r="C31" s="136" t="s">
        <v>13</v>
      </c>
      <c r="D31" s="136">
        <f t="shared" ref="D31:D74" si="1">E31/B31</f>
        <v>2907.21</v>
      </c>
      <c r="E31" s="136">
        <v>2907.21</v>
      </c>
    </row>
    <row r="32" spans="1:5" s="128" customFormat="1" ht="30" x14ac:dyDescent="0.25">
      <c r="A32" s="129" t="s">
        <v>92</v>
      </c>
      <c r="B32" s="136">
        <v>0.192</v>
      </c>
      <c r="C32" s="136" t="s">
        <v>89</v>
      </c>
      <c r="D32" s="136">
        <f t="shared" si="1"/>
        <v>22652.447916666668</v>
      </c>
      <c r="E32" s="136">
        <v>4349.2700000000004</v>
      </c>
    </row>
    <row r="33" spans="1:5" s="128" customFormat="1" x14ac:dyDescent="0.25">
      <c r="A33" s="129" t="s">
        <v>296</v>
      </c>
      <c r="B33" s="136">
        <v>1</v>
      </c>
      <c r="C33" s="136" t="s">
        <v>15</v>
      </c>
      <c r="D33" s="136">
        <f t="shared" si="1"/>
        <v>724.61</v>
      </c>
      <c r="E33" s="136">
        <v>724.61</v>
      </c>
    </row>
    <row r="34" spans="1:5" s="128" customFormat="1" ht="30" x14ac:dyDescent="0.25">
      <c r="A34" s="129" t="s">
        <v>297</v>
      </c>
      <c r="B34" s="136" t="s">
        <v>24</v>
      </c>
      <c r="C34" s="136" t="s">
        <v>16</v>
      </c>
      <c r="D34" s="136">
        <f>E34</f>
        <v>2446.7399999999998</v>
      </c>
      <c r="E34" s="136">
        <v>2446.7399999999998</v>
      </c>
    </row>
    <row r="35" spans="1:5" s="128" customFormat="1" ht="30" x14ac:dyDescent="0.25">
      <c r="A35" s="129" t="s">
        <v>298</v>
      </c>
      <c r="B35" s="136">
        <v>0.01</v>
      </c>
      <c r="C35" s="136" t="s">
        <v>18</v>
      </c>
      <c r="D35" s="136">
        <f t="shared" si="1"/>
        <v>30407</v>
      </c>
      <c r="E35" s="136">
        <v>304.07</v>
      </c>
    </row>
    <row r="36" spans="1:5" s="128" customFormat="1" x14ac:dyDescent="0.25">
      <c r="A36" s="129" t="s">
        <v>299</v>
      </c>
      <c r="B36" s="136">
        <v>3.0000000000000001E-3</v>
      </c>
      <c r="C36" s="136" t="s">
        <v>19</v>
      </c>
      <c r="D36" s="136">
        <f t="shared" si="1"/>
        <v>9743.3333333333339</v>
      </c>
      <c r="E36" s="136">
        <v>29.23</v>
      </c>
    </row>
    <row r="37" spans="1:5" s="128" customFormat="1" x14ac:dyDescent="0.25">
      <c r="A37" s="129" t="s">
        <v>201</v>
      </c>
      <c r="B37" s="136">
        <v>3</v>
      </c>
      <c r="C37" s="136" t="s">
        <v>13</v>
      </c>
      <c r="D37" s="136">
        <f t="shared" si="1"/>
        <v>381.16666666666669</v>
      </c>
      <c r="E37" s="136">
        <v>1143.5</v>
      </c>
    </row>
    <row r="38" spans="1:5" s="128" customFormat="1" ht="30" x14ac:dyDescent="0.25">
      <c r="A38" s="129" t="s">
        <v>300</v>
      </c>
      <c r="B38" s="136">
        <v>0.1</v>
      </c>
      <c r="C38" s="136" t="s">
        <v>88</v>
      </c>
      <c r="D38" s="136">
        <f t="shared" si="1"/>
        <v>5608.7999999999993</v>
      </c>
      <c r="E38" s="136">
        <v>560.88</v>
      </c>
    </row>
    <row r="39" spans="1:5" s="128" customFormat="1" x14ac:dyDescent="0.25">
      <c r="A39" s="129" t="s">
        <v>301</v>
      </c>
      <c r="B39" s="136">
        <v>1</v>
      </c>
      <c r="C39" s="136" t="s">
        <v>13</v>
      </c>
      <c r="D39" s="136">
        <f t="shared" si="1"/>
        <v>981.29</v>
      </c>
      <c r="E39" s="136">
        <v>981.29</v>
      </c>
    </row>
    <row r="40" spans="1:5" s="128" customFormat="1" x14ac:dyDescent="0.25">
      <c r="A40" s="129" t="s">
        <v>203</v>
      </c>
      <c r="B40" s="136">
        <v>0.02</v>
      </c>
      <c r="C40" s="136" t="s">
        <v>18</v>
      </c>
      <c r="D40" s="136">
        <f t="shared" si="1"/>
        <v>62865</v>
      </c>
      <c r="E40" s="136">
        <v>1257.3</v>
      </c>
    </row>
    <row r="41" spans="1:5" s="128" customFormat="1" x14ac:dyDescent="0.25">
      <c r="A41" s="129" t="s">
        <v>302</v>
      </c>
      <c r="B41" s="136">
        <v>4</v>
      </c>
      <c r="C41" s="136" t="s">
        <v>84</v>
      </c>
      <c r="D41" s="136">
        <f t="shared" si="1"/>
        <v>100.8275</v>
      </c>
      <c r="E41" s="136">
        <v>403.31</v>
      </c>
    </row>
    <row r="42" spans="1:5" s="128" customFormat="1" x14ac:dyDescent="0.25">
      <c r="A42" s="129" t="s">
        <v>62</v>
      </c>
      <c r="B42" s="136">
        <v>1</v>
      </c>
      <c r="C42" s="136" t="s">
        <v>14</v>
      </c>
      <c r="D42" s="136">
        <f t="shared" si="1"/>
        <v>1012.36</v>
      </c>
      <c r="E42" s="136">
        <v>1012.36</v>
      </c>
    </row>
    <row r="43" spans="1:5" s="128" customFormat="1" x14ac:dyDescent="0.25">
      <c r="A43" s="129" t="s">
        <v>303</v>
      </c>
      <c r="B43" s="136">
        <v>0.17</v>
      </c>
      <c r="C43" s="136" t="s">
        <v>16</v>
      </c>
      <c r="D43" s="136">
        <f t="shared" si="1"/>
        <v>1813.705882352941</v>
      </c>
      <c r="E43" s="136">
        <v>308.33</v>
      </c>
    </row>
    <row r="44" spans="1:5" s="128" customFormat="1" x14ac:dyDescent="0.25">
      <c r="A44" s="129" t="s">
        <v>81</v>
      </c>
      <c r="B44" s="136">
        <v>0.27</v>
      </c>
      <c r="C44" s="136" t="s">
        <v>16</v>
      </c>
      <c r="D44" s="136">
        <f t="shared" si="1"/>
        <v>2029.037037037037</v>
      </c>
      <c r="E44" s="136">
        <v>547.84</v>
      </c>
    </row>
    <row r="45" spans="1:5" s="128" customFormat="1" x14ac:dyDescent="0.25">
      <c r="A45" s="129" t="s">
        <v>176</v>
      </c>
      <c r="B45" s="136">
        <v>2</v>
      </c>
      <c r="C45" s="136" t="s">
        <v>177</v>
      </c>
      <c r="D45" s="136">
        <f t="shared" si="1"/>
        <v>1108.58</v>
      </c>
      <c r="E45" s="136">
        <v>2217.16</v>
      </c>
    </row>
    <row r="46" spans="1:5" s="128" customFormat="1" ht="30" x14ac:dyDescent="0.25">
      <c r="A46" s="129" t="s">
        <v>304</v>
      </c>
      <c r="B46" s="136">
        <v>0.1</v>
      </c>
      <c r="C46" s="136" t="s">
        <v>16</v>
      </c>
      <c r="D46" s="136">
        <f t="shared" si="1"/>
        <v>4007.2000000000003</v>
      </c>
      <c r="E46" s="136">
        <v>400.72</v>
      </c>
    </row>
    <row r="47" spans="1:5" s="128" customFormat="1" x14ac:dyDescent="0.25">
      <c r="A47" s="129" t="s">
        <v>64</v>
      </c>
      <c r="B47" s="136">
        <v>0.06</v>
      </c>
      <c r="C47" s="136" t="s">
        <v>17</v>
      </c>
      <c r="D47" s="136">
        <f t="shared" si="1"/>
        <v>29670.833333333336</v>
      </c>
      <c r="E47" s="136">
        <v>1780.25</v>
      </c>
    </row>
    <row r="48" spans="1:5" s="128" customFormat="1" ht="30" x14ac:dyDescent="0.25">
      <c r="A48" s="129" t="s">
        <v>65</v>
      </c>
      <c r="B48" s="136">
        <v>3.66</v>
      </c>
      <c r="C48" s="136" t="s">
        <v>16</v>
      </c>
      <c r="D48" s="136">
        <f t="shared" si="1"/>
        <v>2015.3551912568305</v>
      </c>
      <c r="E48" s="136">
        <v>7376.2</v>
      </c>
    </row>
    <row r="49" spans="1:5" s="128" customFormat="1" ht="30" x14ac:dyDescent="0.25">
      <c r="A49" s="129" t="s">
        <v>179</v>
      </c>
      <c r="B49" s="136">
        <v>0.02</v>
      </c>
      <c r="C49" s="136" t="s">
        <v>18</v>
      </c>
      <c r="D49" s="136">
        <f t="shared" si="1"/>
        <v>30123</v>
      </c>
      <c r="E49" s="136">
        <v>602.46</v>
      </c>
    </row>
    <row r="50" spans="1:5" s="128" customFormat="1" x14ac:dyDescent="0.25">
      <c r="A50" s="129" t="s">
        <v>68</v>
      </c>
      <c r="B50" s="136">
        <v>0.17</v>
      </c>
      <c r="C50" s="136" t="s">
        <v>15</v>
      </c>
      <c r="D50" s="136">
        <f t="shared" si="1"/>
        <v>17451.882352941175</v>
      </c>
      <c r="E50" s="136">
        <v>2966.82</v>
      </c>
    </row>
    <row r="51" spans="1:5" s="128" customFormat="1" ht="30" x14ac:dyDescent="0.25">
      <c r="A51" s="129" t="s">
        <v>69</v>
      </c>
      <c r="B51" s="136">
        <v>5</v>
      </c>
      <c r="C51" s="136" t="s">
        <v>20</v>
      </c>
      <c r="D51" s="136">
        <f t="shared" si="1"/>
        <v>251.82600000000002</v>
      </c>
      <c r="E51" s="136">
        <v>1259.1300000000001</v>
      </c>
    </row>
    <row r="52" spans="1:5" s="128" customFormat="1" x14ac:dyDescent="0.25">
      <c r="A52" s="129" t="s">
        <v>305</v>
      </c>
      <c r="B52" s="136">
        <v>4</v>
      </c>
      <c r="C52" s="136" t="s">
        <v>84</v>
      </c>
      <c r="D52" s="136">
        <f t="shared" si="1"/>
        <v>80.97</v>
      </c>
      <c r="E52" s="136">
        <v>323.88</v>
      </c>
    </row>
    <row r="53" spans="1:5" s="128" customFormat="1" x14ac:dyDescent="0.25">
      <c r="A53" s="129" t="s">
        <v>248</v>
      </c>
      <c r="B53" s="136">
        <v>1</v>
      </c>
      <c r="C53" s="136" t="s">
        <v>13</v>
      </c>
      <c r="D53" s="136">
        <f t="shared" si="1"/>
        <v>4397.99</v>
      </c>
      <c r="E53" s="136">
        <v>4397.99</v>
      </c>
    </row>
    <row r="54" spans="1:5" s="128" customFormat="1" x14ac:dyDescent="0.25">
      <c r="A54" s="129" t="s">
        <v>86</v>
      </c>
      <c r="B54" s="136">
        <v>1</v>
      </c>
      <c r="C54" s="136" t="s">
        <v>14</v>
      </c>
      <c r="D54" s="136">
        <f t="shared" si="1"/>
        <v>11647.16</v>
      </c>
      <c r="E54" s="136">
        <v>11647.16</v>
      </c>
    </row>
    <row r="55" spans="1:5" s="128" customFormat="1" ht="30" x14ac:dyDescent="0.25">
      <c r="A55" s="129" t="s">
        <v>186</v>
      </c>
      <c r="B55" s="136">
        <v>1</v>
      </c>
      <c r="C55" s="136" t="s">
        <v>21</v>
      </c>
      <c r="D55" s="136">
        <f t="shared" si="1"/>
        <v>868.12</v>
      </c>
      <c r="E55" s="136">
        <v>868.12</v>
      </c>
    </row>
    <row r="56" spans="1:5" s="128" customFormat="1" x14ac:dyDescent="0.25">
      <c r="A56" s="129" t="s">
        <v>250</v>
      </c>
      <c r="B56" s="136">
        <v>0.01</v>
      </c>
      <c r="C56" s="136" t="s">
        <v>21</v>
      </c>
      <c r="D56" s="136">
        <f t="shared" si="1"/>
        <v>30424</v>
      </c>
      <c r="E56" s="136">
        <v>304.24</v>
      </c>
    </row>
    <row r="57" spans="1:5" s="128" customFormat="1" x14ac:dyDescent="0.25">
      <c r="A57" s="129" t="s">
        <v>71</v>
      </c>
      <c r="B57" s="136">
        <v>35</v>
      </c>
      <c r="C57" s="136" t="s">
        <v>21</v>
      </c>
      <c r="D57" s="136">
        <f t="shared" si="1"/>
        <v>300.77714285714291</v>
      </c>
      <c r="E57" s="136">
        <v>10527.2</v>
      </c>
    </row>
    <row r="58" spans="1:5" s="128" customFormat="1" ht="28.5" x14ac:dyDescent="0.25">
      <c r="A58" s="139" t="s">
        <v>251</v>
      </c>
      <c r="B58" s="135"/>
      <c r="C58" s="135"/>
      <c r="D58" s="136"/>
      <c r="E58" s="135"/>
    </row>
    <row r="59" spans="1:5" s="128" customFormat="1" x14ac:dyDescent="0.25">
      <c r="A59" s="129" t="s">
        <v>306</v>
      </c>
      <c r="B59" s="136">
        <v>0.01</v>
      </c>
      <c r="C59" s="136" t="s">
        <v>18</v>
      </c>
      <c r="D59" s="136">
        <f t="shared" si="1"/>
        <v>34295</v>
      </c>
      <c r="E59" s="136">
        <v>342.95</v>
      </c>
    </row>
    <row r="60" spans="1:5" s="128" customFormat="1" x14ac:dyDescent="0.25">
      <c r="A60" s="129" t="s">
        <v>307</v>
      </c>
      <c r="B60" s="136">
        <v>0.01</v>
      </c>
      <c r="C60" s="136" t="s">
        <v>18</v>
      </c>
      <c r="D60" s="136">
        <f t="shared" si="1"/>
        <v>31124</v>
      </c>
      <c r="E60" s="136">
        <v>311.24</v>
      </c>
    </row>
    <row r="61" spans="1:5" s="128" customFormat="1" ht="30" x14ac:dyDescent="0.25">
      <c r="A61" s="129" t="s">
        <v>127</v>
      </c>
      <c r="B61" s="136">
        <v>0.34399999999999997</v>
      </c>
      <c r="C61" s="136" t="s">
        <v>128</v>
      </c>
      <c r="D61" s="136">
        <f t="shared" si="1"/>
        <v>3478.6046511627915</v>
      </c>
      <c r="E61" s="136">
        <v>1196.6400000000001</v>
      </c>
    </row>
    <row r="62" spans="1:5" s="128" customFormat="1" ht="30" x14ac:dyDescent="0.25">
      <c r="A62" s="129" t="s">
        <v>253</v>
      </c>
      <c r="B62" s="136">
        <v>0.01</v>
      </c>
      <c r="C62" s="136" t="s">
        <v>19</v>
      </c>
      <c r="D62" s="136">
        <f t="shared" si="1"/>
        <v>33380</v>
      </c>
      <c r="E62" s="136">
        <v>333.8</v>
      </c>
    </row>
    <row r="63" spans="1:5" s="128" customFormat="1" ht="30" x14ac:dyDescent="0.25">
      <c r="A63" s="129" t="s">
        <v>297</v>
      </c>
      <c r="B63" s="136" t="s">
        <v>24</v>
      </c>
      <c r="C63" s="136" t="s">
        <v>16</v>
      </c>
      <c r="D63" s="136">
        <f>E63</f>
        <v>2565.09</v>
      </c>
      <c r="E63" s="136">
        <v>2565.09</v>
      </c>
    </row>
    <row r="64" spans="1:5" s="128" customFormat="1" x14ac:dyDescent="0.25">
      <c r="A64" s="129" t="s">
        <v>130</v>
      </c>
      <c r="B64" s="136">
        <v>0.52</v>
      </c>
      <c r="C64" s="136" t="s">
        <v>18</v>
      </c>
      <c r="D64" s="136">
        <f t="shared" si="1"/>
        <v>4593.2499999999991</v>
      </c>
      <c r="E64" s="136">
        <v>2388.4899999999998</v>
      </c>
    </row>
    <row r="65" spans="1:5" s="128" customFormat="1" x14ac:dyDescent="0.25">
      <c r="A65" s="129" t="s">
        <v>208</v>
      </c>
      <c r="B65" s="136">
        <v>0.05</v>
      </c>
      <c r="C65" s="136" t="s">
        <v>18</v>
      </c>
      <c r="D65" s="136">
        <f t="shared" si="1"/>
        <v>58820.200000000004</v>
      </c>
      <c r="E65" s="136">
        <v>2941.01</v>
      </c>
    </row>
    <row r="66" spans="1:5" s="128" customFormat="1" x14ac:dyDescent="0.25">
      <c r="A66" s="129" t="s">
        <v>255</v>
      </c>
      <c r="B66" s="136">
        <v>7.0000000000000007E-2</v>
      </c>
      <c r="C66" s="136" t="s">
        <v>18</v>
      </c>
      <c r="D66" s="136">
        <f t="shared" si="1"/>
        <v>62055.571428571428</v>
      </c>
      <c r="E66" s="136">
        <v>4343.8900000000003</v>
      </c>
    </row>
    <row r="67" spans="1:5" s="128" customFormat="1" x14ac:dyDescent="0.25">
      <c r="A67" s="129" t="s">
        <v>308</v>
      </c>
      <c r="B67" s="136">
        <v>5.5E-2</v>
      </c>
      <c r="C67" s="136" t="s">
        <v>15</v>
      </c>
      <c r="D67" s="136">
        <f t="shared" si="1"/>
        <v>52267.63636363636</v>
      </c>
      <c r="E67" s="136">
        <v>2874.72</v>
      </c>
    </row>
    <row r="68" spans="1:5" s="128" customFormat="1" x14ac:dyDescent="0.25">
      <c r="A68" s="129" t="s">
        <v>309</v>
      </c>
      <c r="B68" s="136">
        <v>1.4E-2</v>
      </c>
      <c r="C68" s="136" t="s">
        <v>19</v>
      </c>
      <c r="D68" s="136">
        <f t="shared" si="1"/>
        <v>17380.714285714286</v>
      </c>
      <c r="E68" s="136">
        <v>243.33</v>
      </c>
    </row>
    <row r="69" spans="1:5" s="128" customFormat="1" x14ac:dyDescent="0.25">
      <c r="A69" s="129" t="s">
        <v>256</v>
      </c>
      <c r="B69" s="136">
        <v>0.02</v>
      </c>
      <c r="C69" s="136" t="s">
        <v>18</v>
      </c>
      <c r="D69" s="136">
        <f t="shared" si="1"/>
        <v>57967.499999999993</v>
      </c>
      <c r="E69" s="136">
        <v>1159.3499999999999</v>
      </c>
    </row>
    <row r="70" spans="1:5" s="128" customFormat="1" ht="30" x14ac:dyDescent="0.25">
      <c r="A70" s="129" t="s">
        <v>72</v>
      </c>
      <c r="B70" s="136">
        <v>1.22</v>
      </c>
      <c r="C70" s="136" t="s">
        <v>16</v>
      </c>
      <c r="D70" s="136">
        <f t="shared" si="1"/>
        <v>2021.8852459016393</v>
      </c>
      <c r="E70" s="136">
        <v>2466.6999999999998</v>
      </c>
    </row>
    <row r="71" spans="1:5" s="128" customFormat="1" ht="30" x14ac:dyDescent="0.25">
      <c r="A71" s="129" t="s">
        <v>118</v>
      </c>
      <c r="B71" s="136">
        <v>1.22</v>
      </c>
      <c r="C71" s="136" t="s">
        <v>16</v>
      </c>
      <c r="D71" s="136">
        <f t="shared" si="1"/>
        <v>2008.0573770491803</v>
      </c>
      <c r="E71" s="136">
        <v>2449.83</v>
      </c>
    </row>
    <row r="72" spans="1:5" s="128" customFormat="1" x14ac:dyDescent="0.25">
      <c r="A72" s="129" t="s">
        <v>310</v>
      </c>
      <c r="B72" s="136">
        <v>0.01</v>
      </c>
      <c r="C72" s="136" t="s">
        <v>18</v>
      </c>
      <c r="D72" s="136">
        <f t="shared" si="1"/>
        <v>31530</v>
      </c>
      <c r="E72" s="136">
        <v>315.3</v>
      </c>
    </row>
    <row r="73" spans="1:5" s="128" customFormat="1" x14ac:dyDescent="0.25">
      <c r="A73" s="129" t="s">
        <v>196</v>
      </c>
      <c r="B73" s="136" t="s">
        <v>25</v>
      </c>
      <c r="C73" s="136" t="s">
        <v>16</v>
      </c>
      <c r="D73" s="136">
        <f>E73</f>
        <v>11835.58</v>
      </c>
      <c r="E73" s="136">
        <v>11835.58</v>
      </c>
    </row>
    <row r="74" spans="1:5" s="128" customFormat="1" ht="30" x14ac:dyDescent="0.25">
      <c r="A74" s="129" t="s">
        <v>99</v>
      </c>
      <c r="B74" s="136">
        <v>5.0000000000000001E-3</v>
      </c>
      <c r="C74" s="136" t="s">
        <v>19</v>
      </c>
      <c r="D74" s="136">
        <f t="shared" si="1"/>
        <v>212908</v>
      </c>
      <c r="E74" s="136">
        <v>1064.54</v>
      </c>
    </row>
    <row r="75" spans="1:5" s="128" customFormat="1" ht="28.5" x14ac:dyDescent="0.25">
      <c r="A75" s="139" t="s">
        <v>40</v>
      </c>
      <c r="B75" s="135"/>
      <c r="C75" s="135"/>
      <c r="D75" s="135"/>
      <c r="E75" s="135"/>
    </row>
    <row r="76" spans="1:5" s="128" customFormat="1" ht="30" x14ac:dyDescent="0.25">
      <c r="A76" s="129" t="s">
        <v>61</v>
      </c>
      <c r="B76" s="136" t="s">
        <v>214</v>
      </c>
      <c r="C76" s="136" t="s">
        <v>11</v>
      </c>
      <c r="D76" s="136">
        <f>E76</f>
        <v>6157.9</v>
      </c>
      <c r="E76" s="136">
        <v>6157.9</v>
      </c>
    </row>
    <row r="77" spans="1:5" s="128" customFormat="1" x14ac:dyDescent="0.25">
      <c r="A77" s="139" t="s">
        <v>107</v>
      </c>
      <c r="B77" s="135"/>
      <c r="C77" s="135"/>
      <c r="D77" s="136"/>
      <c r="E77" s="135"/>
    </row>
    <row r="78" spans="1:5" s="128" customFormat="1" x14ac:dyDescent="0.25">
      <c r="A78" s="129" t="s">
        <v>121</v>
      </c>
      <c r="B78" s="136" t="s">
        <v>214</v>
      </c>
      <c r="C78" s="136" t="s">
        <v>11</v>
      </c>
      <c r="D78" s="136">
        <f t="shared" ref="D78:D84" si="2">E78</f>
        <v>21600</v>
      </c>
      <c r="E78" s="136">
        <v>21600</v>
      </c>
    </row>
    <row r="79" spans="1:5" s="128" customFormat="1" ht="42.75" x14ac:dyDescent="0.25">
      <c r="A79" s="139" t="s">
        <v>311</v>
      </c>
      <c r="B79" s="135"/>
      <c r="C79" s="135"/>
      <c r="D79" s="136"/>
      <c r="E79" s="135"/>
    </row>
    <row r="80" spans="1:5" s="128" customFormat="1" ht="30" x14ac:dyDescent="0.25">
      <c r="A80" s="129" t="s">
        <v>312</v>
      </c>
      <c r="B80" s="136" t="s">
        <v>24</v>
      </c>
      <c r="C80" s="136" t="s">
        <v>11</v>
      </c>
      <c r="D80" s="136">
        <f t="shared" si="2"/>
        <v>501.96</v>
      </c>
      <c r="E80" s="136">
        <v>501.96</v>
      </c>
    </row>
    <row r="81" spans="1:7" s="128" customFormat="1" x14ac:dyDescent="0.25">
      <c r="A81" s="139" t="s">
        <v>271</v>
      </c>
      <c r="B81" s="135"/>
      <c r="C81" s="135"/>
      <c r="D81" s="136"/>
      <c r="E81" s="135"/>
    </row>
    <row r="82" spans="1:7" s="128" customFormat="1" x14ac:dyDescent="0.25">
      <c r="A82" s="129" t="s">
        <v>313</v>
      </c>
      <c r="B82" s="136" t="s">
        <v>25</v>
      </c>
      <c r="C82" s="136" t="s">
        <v>13</v>
      </c>
      <c r="D82" s="136">
        <f t="shared" si="2"/>
        <v>2576.0300000000002</v>
      </c>
      <c r="E82" s="136">
        <v>2576.0300000000002</v>
      </c>
    </row>
    <row r="83" spans="1:7" s="128" customFormat="1" x14ac:dyDescent="0.25">
      <c r="A83" s="129" t="s">
        <v>272</v>
      </c>
      <c r="B83" s="136" t="s">
        <v>25</v>
      </c>
      <c r="C83" s="136" t="s">
        <v>13</v>
      </c>
      <c r="D83" s="136">
        <f t="shared" si="2"/>
        <v>41089.760000000002</v>
      </c>
      <c r="E83" s="136">
        <v>41089.760000000002</v>
      </c>
    </row>
    <row r="84" spans="1:7" s="128" customFormat="1" x14ac:dyDescent="0.25">
      <c r="A84" s="129" t="s">
        <v>273</v>
      </c>
      <c r="B84" s="136" t="s">
        <v>25</v>
      </c>
      <c r="C84" s="136" t="s">
        <v>13</v>
      </c>
      <c r="D84" s="136">
        <f t="shared" si="2"/>
        <v>3326.02</v>
      </c>
      <c r="E84" s="136">
        <v>3326.02</v>
      </c>
    </row>
    <row r="85" spans="1:7" s="1" customFormat="1" ht="14.25" x14ac:dyDescent="0.2">
      <c r="A85" s="77" t="s">
        <v>10</v>
      </c>
      <c r="B85" s="36"/>
      <c r="C85" s="36"/>
      <c r="D85" s="36"/>
      <c r="E85" s="36"/>
      <c r="G85" s="17"/>
    </row>
    <row r="86" spans="1:7" s="1" customFormat="1" x14ac:dyDescent="0.2">
      <c r="A86" s="78" t="s">
        <v>77</v>
      </c>
      <c r="B86" s="26" t="s">
        <v>23</v>
      </c>
      <c r="C86" s="26" t="s">
        <v>11</v>
      </c>
      <c r="D86" s="26">
        <f>E86</f>
        <v>36646.531999999999</v>
      </c>
      <c r="E86" s="26">
        <f>SUM(E16:E84)*10%</f>
        <v>36646.531999999999</v>
      </c>
      <c r="G86" s="17"/>
    </row>
    <row r="87" spans="1:7" s="128" customFormat="1" x14ac:dyDescent="0.25">
      <c r="A87" s="137" t="s">
        <v>26</v>
      </c>
      <c r="B87" s="136"/>
      <c r="C87" s="136"/>
      <c r="D87" s="136"/>
      <c r="E87" s="138">
        <f>SUM(E17:E86)</f>
        <v>403111.85200000001</v>
      </c>
    </row>
    <row r="88" spans="1:7" s="128" customFormat="1" x14ac:dyDescent="0.25">
      <c r="A88" s="204"/>
      <c r="B88" s="204"/>
      <c r="C88" s="204"/>
      <c r="D88" s="204"/>
      <c r="E88" s="204"/>
    </row>
    <row r="89" spans="1:7" s="128" customFormat="1" x14ac:dyDescent="0.25">
      <c r="A89" s="204"/>
      <c r="B89" s="204"/>
      <c r="C89" s="204"/>
      <c r="D89" s="204"/>
      <c r="E89" s="204"/>
    </row>
    <row r="90" spans="1:7" s="128" customFormat="1" ht="39.75" customHeight="1" x14ac:dyDescent="0.25">
      <c r="A90" s="206" t="s">
        <v>314</v>
      </c>
      <c r="B90" s="206"/>
      <c r="C90" s="206"/>
      <c r="D90" s="206"/>
      <c r="E90" s="206"/>
    </row>
    <row r="91" spans="1:7" s="128" customFormat="1" ht="27.75" customHeight="1" x14ac:dyDescent="0.25">
      <c r="A91" s="206" t="s">
        <v>274</v>
      </c>
      <c r="B91" s="206"/>
      <c r="C91" s="206"/>
      <c r="D91" s="206"/>
      <c r="E91" s="206"/>
    </row>
    <row r="92" spans="1:7" s="128" customFormat="1" ht="24" customHeight="1" x14ac:dyDescent="0.25">
      <c r="A92" s="206" t="s">
        <v>275</v>
      </c>
      <c r="B92" s="206"/>
      <c r="C92" s="206"/>
      <c r="D92" s="206"/>
      <c r="E92" s="206"/>
    </row>
    <row r="93" spans="1:7" s="128" customFormat="1" ht="30.75" customHeight="1" x14ac:dyDescent="0.25">
      <c r="A93" s="206" t="s">
        <v>276</v>
      </c>
      <c r="B93" s="206"/>
      <c r="C93" s="206"/>
      <c r="D93" s="206"/>
      <c r="E93" s="206"/>
    </row>
    <row r="94" spans="1:7" s="128" customFormat="1" x14ac:dyDescent="0.25">
      <c r="A94" s="204"/>
      <c r="B94" s="204"/>
      <c r="C94" s="204"/>
      <c r="D94" s="204"/>
      <c r="E94" s="204"/>
    </row>
    <row r="95" spans="1:7" s="128" customFormat="1" ht="24.75" customHeight="1" x14ac:dyDescent="0.25">
      <c r="B95" s="206"/>
      <c r="C95" s="206"/>
      <c r="D95" s="206"/>
      <c r="E95" s="206"/>
    </row>
    <row r="96" spans="1:7" s="128" customFormat="1" ht="18.75" customHeight="1" x14ac:dyDescent="0.25">
      <c r="A96" s="204" t="s">
        <v>277</v>
      </c>
      <c r="B96" s="204"/>
      <c r="C96" s="204"/>
      <c r="D96" s="204"/>
      <c r="E96" s="204"/>
    </row>
    <row r="97" spans="1:5" s="128" customFormat="1" ht="15.75" customHeight="1" x14ac:dyDescent="0.25">
      <c r="A97" s="204" t="s">
        <v>315</v>
      </c>
      <c r="B97" s="204"/>
      <c r="C97" s="204"/>
      <c r="D97" s="204"/>
      <c r="E97" s="204"/>
    </row>
    <row r="98" spans="1:5" s="128" customFormat="1" ht="10.5" customHeight="1" x14ac:dyDescent="0.25">
      <c r="B98" s="204"/>
      <c r="C98" s="204"/>
      <c r="D98" s="204" t="s">
        <v>28</v>
      </c>
      <c r="E98" s="204"/>
    </row>
    <row r="99" spans="1:5" s="128" customFormat="1" x14ac:dyDescent="0.25">
      <c r="A99" s="204"/>
      <c r="B99" s="204"/>
      <c r="C99" s="204"/>
      <c r="D99" s="204"/>
      <c r="E99" s="204"/>
    </row>
    <row r="100" spans="1:5" s="128" customFormat="1" x14ac:dyDescent="0.25">
      <c r="A100" s="204" t="s">
        <v>279</v>
      </c>
      <c r="B100" s="204"/>
      <c r="C100" s="204"/>
      <c r="D100" s="204"/>
      <c r="E100" s="204"/>
    </row>
    <row r="101" spans="1:5" s="128" customFormat="1" ht="10.5" customHeight="1" x14ac:dyDescent="0.25">
      <c r="B101" s="204"/>
      <c r="C101" s="204"/>
      <c r="D101" s="204" t="s">
        <v>28</v>
      </c>
      <c r="E101" s="204"/>
    </row>
    <row r="102" spans="1:5" s="128" customFormat="1" ht="11.25" customHeight="1" x14ac:dyDescent="0.25">
      <c r="A102" s="204"/>
      <c r="B102" s="204"/>
      <c r="C102" s="204"/>
      <c r="D102" s="204"/>
      <c r="E102" s="204"/>
    </row>
  </sheetData>
  <mergeCells count="31">
    <mergeCell ref="A99:E99"/>
    <mergeCell ref="A100:E100"/>
    <mergeCell ref="B101:C101"/>
    <mergeCell ref="D101:E101"/>
    <mergeCell ref="A102:E102"/>
    <mergeCell ref="A94:E94"/>
    <mergeCell ref="B95:E95"/>
    <mergeCell ref="A96:E96"/>
    <mergeCell ref="A97:E97"/>
    <mergeCell ref="B98:C98"/>
    <mergeCell ref="D98:E98"/>
    <mergeCell ref="A6:D6"/>
    <mergeCell ref="A7:E7"/>
    <mergeCell ref="A8:E8"/>
    <mergeCell ref="A9:E9"/>
    <mergeCell ref="A93:E93"/>
    <mergeCell ref="A10:E10"/>
    <mergeCell ref="A11:E11"/>
    <mergeCell ref="A12:E12"/>
    <mergeCell ref="A13:E13"/>
    <mergeCell ref="A14:E14"/>
    <mergeCell ref="A88:E88"/>
    <mergeCell ref="A89:E89"/>
    <mergeCell ref="A90:E90"/>
    <mergeCell ref="A91:E91"/>
    <mergeCell ref="A92:E92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9" workbookViewId="0">
      <selection activeCell="A28" sqref="A28:XFD28"/>
    </sheetView>
  </sheetViews>
  <sheetFormatPr defaultColWidth="9.140625"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7" width="9.140625" style="74"/>
    <col min="8" max="8" width="13.42578125" style="74" bestFit="1" customWidth="1"/>
    <col min="9" max="16384" width="9.140625" style="74"/>
  </cols>
  <sheetData>
    <row r="1" spans="1:20" s="46" customFormat="1" ht="35.25" customHeight="1" x14ac:dyDescent="0.3">
      <c r="A1" s="185" t="s">
        <v>354</v>
      </c>
      <c r="B1" s="185"/>
      <c r="C1" s="185"/>
      <c r="D1" s="185"/>
      <c r="E1" s="185"/>
      <c r="F1" s="185"/>
    </row>
    <row r="2" spans="1:20" s="46" customFormat="1" x14ac:dyDescent="0.25">
      <c r="A2" s="47"/>
      <c r="B2" s="47"/>
      <c r="C2" s="47"/>
      <c r="D2" s="47"/>
      <c r="E2" s="47"/>
      <c r="F2" s="47"/>
    </row>
    <row r="3" spans="1:20" s="46" customFormat="1" ht="19.5" customHeight="1" x14ac:dyDescent="0.25">
      <c r="A3" s="48" t="s">
        <v>355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20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20" s="46" customFormat="1" ht="36.75" customHeight="1" x14ac:dyDescent="0.25">
      <c r="A5" s="186" t="s">
        <v>141</v>
      </c>
      <c r="B5" s="186"/>
      <c r="C5" s="186"/>
      <c r="D5" s="186"/>
      <c r="E5" s="186"/>
      <c r="F5" s="18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0"/>
    </row>
    <row r="6" spans="1:20" s="60" customFormat="1" ht="27.75" customHeight="1" x14ac:dyDescent="0.25">
      <c r="A6" s="101" t="s">
        <v>142</v>
      </c>
      <c r="B6" s="101">
        <v>3</v>
      </c>
      <c r="C6" s="101" t="s">
        <v>143</v>
      </c>
      <c r="D6" s="124">
        <v>1443</v>
      </c>
      <c r="E6" s="101" t="s">
        <v>144</v>
      </c>
      <c r="F6" s="103">
        <v>1114.0999999999999</v>
      </c>
      <c r="G6" s="51"/>
      <c r="H6" s="53"/>
      <c r="I6" s="54"/>
      <c r="J6" s="55"/>
      <c r="K6" s="132"/>
      <c r="L6" s="57"/>
      <c r="M6" s="57"/>
      <c r="N6" s="57"/>
      <c r="O6" s="51"/>
      <c r="P6" s="51"/>
      <c r="Q6" s="53"/>
      <c r="R6" s="53"/>
      <c r="S6" s="53"/>
      <c r="T6" s="166"/>
    </row>
    <row r="7" spans="1:20" s="62" customFormat="1" ht="32.25" customHeight="1" x14ac:dyDescent="0.25">
      <c r="A7" s="101" t="s">
        <v>145</v>
      </c>
      <c r="B7" s="101">
        <v>3</v>
      </c>
      <c r="C7" s="101" t="s">
        <v>146</v>
      </c>
      <c r="D7" s="124">
        <v>648.5</v>
      </c>
      <c r="E7" s="101" t="s">
        <v>147</v>
      </c>
      <c r="F7" s="103">
        <v>718.8</v>
      </c>
      <c r="G7" s="51"/>
      <c r="H7" s="53"/>
      <c r="I7" s="54"/>
      <c r="J7" s="55"/>
      <c r="K7" s="132"/>
      <c r="L7" s="57"/>
      <c r="M7" s="57"/>
      <c r="N7" s="57"/>
      <c r="O7" s="51"/>
      <c r="P7" s="51"/>
      <c r="Q7" s="53"/>
      <c r="R7" s="53"/>
      <c r="S7" s="51"/>
      <c r="T7" s="167"/>
    </row>
    <row r="8" spans="1:20" s="62" customFormat="1" ht="47.25" customHeight="1" x14ac:dyDescent="0.25">
      <c r="A8" s="101" t="s">
        <v>148</v>
      </c>
      <c r="B8" s="101">
        <v>20</v>
      </c>
      <c r="C8" s="101" t="s">
        <v>163</v>
      </c>
      <c r="D8" s="103">
        <v>165.8</v>
      </c>
      <c r="E8" s="101" t="s">
        <v>149</v>
      </c>
      <c r="F8" s="103">
        <v>335.6</v>
      </c>
      <c r="G8" s="51"/>
      <c r="H8" s="53"/>
      <c r="I8" s="54"/>
      <c r="J8" s="55"/>
      <c r="K8" s="132"/>
      <c r="L8" s="57"/>
      <c r="M8" s="57"/>
      <c r="N8" s="57"/>
      <c r="O8" s="51"/>
      <c r="P8" s="51"/>
      <c r="Q8" s="53"/>
      <c r="R8" s="53"/>
      <c r="S8" s="51"/>
      <c r="T8" s="167"/>
    </row>
    <row r="9" spans="1:20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2"/>
      <c r="L9" s="57"/>
      <c r="M9" s="57"/>
      <c r="N9" s="57"/>
      <c r="O9" s="57"/>
      <c r="P9" s="51"/>
      <c r="Q9" s="132"/>
      <c r="R9" s="133"/>
      <c r="S9" s="51"/>
    </row>
    <row r="10" spans="1:20" s="68" customFormat="1" ht="15" customHeight="1" thickBot="1" x14ac:dyDescent="0.3">
      <c r="A10" s="66"/>
      <c r="B10" s="66"/>
      <c r="C10" s="66"/>
      <c r="D10" s="66"/>
      <c r="E10" s="66"/>
      <c r="F10" s="131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20" s="68" customFormat="1" ht="30" customHeight="1" x14ac:dyDescent="0.25">
      <c r="A11" s="190" t="s">
        <v>150</v>
      </c>
      <c r="B11" s="191"/>
      <c r="C11" s="191"/>
      <c r="D11" s="191"/>
      <c r="E11" s="192"/>
      <c r="F11" s="69" t="s">
        <v>151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20" s="98" customFormat="1" ht="30" customHeight="1" x14ac:dyDescent="0.25">
      <c r="A12" s="193" t="s">
        <v>152</v>
      </c>
      <c r="B12" s="194"/>
      <c r="C12" s="194"/>
      <c r="D12" s="194"/>
      <c r="E12" s="195"/>
      <c r="F12" s="96">
        <v>-30983.767999999982</v>
      </c>
      <c r="G12" s="153"/>
    </row>
    <row r="13" spans="1:20" s="98" customFormat="1" ht="30" customHeight="1" x14ac:dyDescent="0.25">
      <c r="A13" s="193" t="s">
        <v>164</v>
      </c>
      <c r="B13" s="194"/>
      <c r="C13" s="194"/>
      <c r="D13" s="194"/>
      <c r="E13" s="195"/>
      <c r="F13" s="96">
        <v>69281.510000000009</v>
      </c>
    </row>
    <row r="14" spans="1:20" s="98" customFormat="1" ht="30" customHeight="1" x14ac:dyDescent="0.25">
      <c r="A14" s="193" t="s">
        <v>153</v>
      </c>
      <c r="B14" s="194"/>
      <c r="C14" s="194"/>
      <c r="D14" s="194"/>
      <c r="E14" s="195"/>
      <c r="F14" s="99">
        <f>SUM(F15:F17)</f>
        <v>340009.02999999997</v>
      </c>
    </row>
    <row r="15" spans="1:20" s="68" customFormat="1" ht="28.5" customHeight="1" x14ac:dyDescent="0.25">
      <c r="A15" s="182" t="s">
        <v>154</v>
      </c>
      <c r="B15" s="183"/>
      <c r="C15" s="183"/>
      <c r="D15" s="183"/>
      <c r="E15" s="184"/>
      <c r="F15" s="95">
        <v>231412.55</v>
      </c>
    </row>
    <row r="16" spans="1:20" s="68" customFormat="1" ht="24.75" customHeight="1" x14ac:dyDescent="0.25">
      <c r="A16" s="182" t="s">
        <v>155</v>
      </c>
      <c r="B16" s="183"/>
      <c r="C16" s="183"/>
      <c r="D16" s="183"/>
      <c r="E16" s="184"/>
      <c r="F16" s="95">
        <v>104006.48</v>
      </c>
    </row>
    <row r="17" spans="1:19" s="68" customFormat="1" ht="30" customHeight="1" x14ac:dyDescent="0.25">
      <c r="A17" s="182" t="s">
        <v>156</v>
      </c>
      <c r="B17" s="183"/>
      <c r="C17" s="183"/>
      <c r="D17" s="183"/>
      <c r="E17" s="184"/>
      <c r="F17" s="95">
        <v>4590</v>
      </c>
    </row>
    <row r="18" spans="1:19" s="98" customFormat="1" ht="30" customHeight="1" x14ac:dyDescent="0.25">
      <c r="A18" s="193" t="s">
        <v>157</v>
      </c>
      <c r="B18" s="194"/>
      <c r="C18" s="194"/>
      <c r="D18" s="194"/>
      <c r="E18" s="195"/>
      <c r="F18" s="99">
        <f>SUM(F19:F21)</f>
        <v>332556.62</v>
      </c>
    </row>
    <row r="19" spans="1:19" s="68" customFormat="1" ht="30" customHeight="1" x14ac:dyDescent="0.25">
      <c r="A19" s="182" t="s">
        <v>154</v>
      </c>
      <c r="B19" s="183"/>
      <c r="C19" s="183"/>
      <c r="D19" s="183"/>
      <c r="E19" s="184"/>
      <c r="F19" s="95">
        <v>223003.5</v>
      </c>
    </row>
    <row r="20" spans="1:19" s="68" customFormat="1" ht="30" customHeight="1" x14ac:dyDescent="0.25">
      <c r="A20" s="182" t="s">
        <v>155</v>
      </c>
      <c r="B20" s="183"/>
      <c r="C20" s="183"/>
      <c r="D20" s="183"/>
      <c r="E20" s="184"/>
      <c r="F20" s="95">
        <v>104615.99</v>
      </c>
    </row>
    <row r="21" spans="1:19" s="71" customFormat="1" ht="30" customHeight="1" x14ac:dyDescent="0.2">
      <c r="A21" s="182" t="s">
        <v>156</v>
      </c>
      <c r="B21" s="183"/>
      <c r="C21" s="183"/>
      <c r="D21" s="183"/>
      <c r="E21" s="184"/>
      <c r="F21" s="95">
        <v>4937.13</v>
      </c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93" t="s">
        <v>158</v>
      </c>
      <c r="B22" s="194"/>
      <c r="C22" s="194"/>
      <c r="D22" s="194"/>
      <c r="E22" s="195"/>
      <c r="F22" s="99">
        <f>F12+F18</f>
        <v>301572.85200000001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3" t="s">
        <v>159</v>
      </c>
      <c r="B23" s="194"/>
      <c r="C23" s="194"/>
      <c r="D23" s="194"/>
      <c r="E23" s="195"/>
      <c r="F23" s="99">
        <f>акт21!E98</f>
        <v>334987.32249999989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3" t="s">
        <v>287</v>
      </c>
      <c r="B24" s="194"/>
      <c r="C24" s="194"/>
      <c r="D24" s="194"/>
      <c r="E24" s="195"/>
      <c r="F24" s="99">
        <f>F22-F23</f>
        <v>-33414.470499999879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3" t="s">
        <v>165</v>
      </c>
      <c r="B25" s="194"/>
      <c r="C25" s="194"/>
      <c r="D25" s="194"/>
      <c r="E25" s="195"/>
      <c r="F25" s="96">
        <f>F13+F14-F18</f>
        <v>76733.919999999984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40.5" customHeight="1" x14ac:dyDescent="0.2">
      <c r="A27" s="196" t="s">
        <v>161</v>
      </c>
      <c r="B27" s="196"/>
      <c r="C27" s="196"/>
      <c r="D27" s="196"/>
    </row>
    <row r="28" spans="1:19" s="46" customFormat="1" ht="21.75" hidden="1" customHeight="1" x14ac:dyDescent="0.25">
      <c r="A28" s="197" t="s">
        <v>356</v>
      </c>
      <c r="B28" s="197"/>
      <c r="C28" s="197"/>
      <c r="D28" s="197"/>
    </row>
    <row r="29" spans="1:19" s="46" customFormat="1" ht="22.5" customHeight="1" x14ac:dyDescent="0.25">
      <c r="A29" s="196" t="s">
        <v>47</v>
      </c>
      <c r="B29" s="196"/>
      <c r="C29" s="196"/>
      <c r="D29" s="196"/>
    </row>
    <row r="30" spans="1:19" s="46" customFormat="1" ht="22.5" customHeight="1" x14ac:dyDescent="0.25">
      <c r="A30" s="196" t="s">
        <v>48</v>
      </c>
      <c r="B30" s="196"/>
      <c r="C30" s="196"/>
      <c r="D30" s="47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9"/>
  <sheetViews>
    <sheetView topLeftCell="A88" workbookViewId="0">
      <selection activeCell="E98" sqref="E98"/>
    </sheetView>
  </sheetViews>
  <sheetFormatPr defaultColWidth="8.140625" defaultRowHeight="15" x14ac:dyDescent="0.25"/>
  <cols>
    <col min="1" max="1" width="62.5703125" style="134" customWidth="1"/>
    <col min="2" max="5" width="16.42578125" style="134" customWidth="1"/>
    <col min="6" max="6" width="9.42578125" style="134" bestFit="1" customWidth="1"/>
    <col min="7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4"/>
      <c r="B1" s="204"/>
      <c r="C1" s="204"/>
      <c r="D1" s="204"/>
      <c r="E1" s="204"/>
    </row>
    <row r="2" spans="1:5" hidden="1" x14ac:dyDescent="0.25">
      <c r="A2" s="204" t="s">
        <v>223</v>
      </c>
      <c r="B2" s="204"/>
      <c r="C2" s="204"/>
      <c r="D2" s="204"/>
      <c r="E2" s="204"/>
    </row>
    <row r="3" spans="1:5" ht="15.75" customHeight="1" x14ac:dyDescent="0.25">
      <c r="A3" s="205" t="s">
        <v>284</v>
      </c>
      <c r="B3" s="205"/>
      <c r="C3" s="205"/>
      <c r="D3" s="205"/>
      <c r="E3" s="205"/>
    </row>
    <row r="4" spans="1:5" x14ac:dyDescent="0.25">
      <c r="A4" s="205" t="s">
        <v>224</v>
      </c>
      <c r="B4" s="205"/>
      <c r="C4" s="205"/>
      <c r="D4" s="205"/>
      <c r="E4" s="205"/>
    </row>
    <row r="5" spans="1:5" x14ac:dyDescent="0.25">
      <c r="A5" s="205" t="s">
        <v>225</v>
      </c>
      <c r="B5" s="205"/>
      <c r="C5" s="205"/>
      <c r="D5" s="205"/>
      <c r="E5" s="205"/>
    </row>
    <row r="6" spans="1:5" ht="26.25" customHeight="1" x14ac:dyDescent="0.25">
      <c r="A6" s="204" t="s">
        <v>226</v>
      </c>
      <c r="B6" s="204"/>
      <c r="C6" s="204"/>
      <c r="D6" s="204"/>
      <c r="E6" s="134" t="s">
        <v>316</v>
      </c>
    </row>
    <row r="7" spans="1:5" x14ac:dyDescent="0.25">
      <c r="A7" s="204"/>
      <c r="B7" s="204"/>
      <c r="C7" s="204"/>
      <c r="D7" s="204"/>
      <c r="E7" s="204"/>
    </row>
    <row r="8" spans="1:5" ht="28.5" customHeight="1" x14ac:dyDescent="0.25">
      <c r="A8" s="206" t="s">
        <v>228</v>
      </c>
      <c r="B8" s="206"/>
      <c r="C8" s="206"/>
      <c r="D8" s="206"/>
      <c r="E8" s="206"/>
    </row>
    <row r="9" spans="1:5" ht="29.25" customHeight="1" x14ac:dyDescent="0.25">
      <c r="A9" s="206" t="s">
        <v>229</v>
      </c>
      <c r="B9" s="206"/>
      <c r="C9" s="206"/>
      <c r="D9" s="206"/>
      <c r="E9" s="206"/>
    </row>
    <row r="10" spans="1:5" ht="30" customHeight="1" x14ac:dyDescent="0.25">
      <c r="A10" s="206" t="s">
        <v>230</v>
      </c>
      <c r="B10" s="206"/>
      <c r="C10" s="206"/>
      <c r="D10" s="206"/>
      <c r="E10" s="206"/>
    </row>
    <row r="11" spans="1:5" ht="30" customHeight="1" x14ac:dyDescent="0.25">
      <c r="A11" s="206" t="s">
        <v>231</v>
      </c>
      <c r="B11" s="206"/>
      <c r="C11" s="206"/>
      <c r="D11" s="206"/>
      <c r="E11" s="206"/>
    </row>
    <row r="12" spans="1:5" ht="29.25" customHeight="1" x14ac:dyDescent="0.25">
      <c r="A12" s="206" t="s">
        <v>232</v>
      </c>
      <c r="B12" s="206"/>
      <c r="C12" s="206"/>
      <c r="D12" s="206"/>
      <c r="E12" s="206"/>
    </row>
    <row r="13" spans="1:5" ht="28.5" customHeight="1" x14ac:dyDescent="0.25">
      <c r="A13" s="206" t="s">
        <v>233</v>
      </c>
      <c r="B13" s="206"/>
      <c r="C13" s="206"/>
      <c r="D13" s="206"/>
      <c r="E13" s="206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3" t="s">
        <v>2</v>
      </c>
      <c r="B15" s="141" t="s">
        <v>235</v>
      </c>
      <c r="C15" s="141" t="s">
        <v>0</v>
      </c>
      <c r="D15" s="141" t="s">
        <v>234</v>
      </c>
      <c r="E15" s="141" t="s">
        <v>1</v>
      </c>
    </row>
    <row r="16" spans="1:5" x14ac:dyDescent="0.25">
      <c r="A16" s="210" t="s">
        <v>8</v>
      </c>
      <c r="B16" s="211"/>
      <c r="C16" s="211"/>
      <c r="D16" s="211"/>
      <c r="E16" s="144"/>
    </row>
    <row r="17" spans="1:5" ht="15" customHeight="1" x14ac:dyDescent="0.25">
      <c r="A17" s="154" t="s">
        <v>58</v>
      </c>
      <c r="B17" s="155" t="s">
        <v>23</v>
      </c>
      <c r="C17" s="156" t="s">
        <v>11</v>
      </c>
      <c r="D17" s="157">
        <f>E17</f>
        <v>2424.2399999999998</v>
      </c>
      <c r="E17" s="158">
        <v>2424.2399999999998</v>
      </c>
    </row>
    <row r="18" spans="1:5" ht="15" customHeight="1" x14ac:dyDescent="0.25">
      <c r="A18" s="207" t="s">
        <v>236</v>
      </c>
      <c r="B18" s="208"/>
      <c r="C18" s="208"/>
      <c r="D18" s="209"/>
      <c r="E18" s="159"/>
    </row>
    <row r="19" spans="1:5" x14ac:dyDescent="0.25">
      <c r="A19" s="154" t="s">
        <v>317</v>
      </c>
      <c r="B19" s="160">
        <v>0.1</v>
      </c>
      <c r="C19" s="156" t="s">
        <v>13</v>
      </c>
      <c r="D19" s="157"/>
      <c r="E19" s="158">
        <v>287.85000000000002</v>
      </c>
    </row>
    <row r="20" spans="1:5" ht="30" x14ac:dyDescent="0.25">
      <c r="A20" s="154" t="s">
        <v>213</v>
      </c>
      <c r="B20" s="155" t="s">
        <v>24</v>
      </c>
      <c r="C20" s="156" t="s">
        <v>11</v>
      </c>
      <c r="D20" s="157">
        <f>E20</f>
        <v>561.75</v>
      </c>
      <c r="E20" s="158">
        <v>561.75</v>
      </c>
    </row>
    <row r="21" spans="1:5" ht="30" x14ac:dyDescent="0.25">
      <c r="A21" s="154" t="s">
        <v>318</v>
      </c>
      <c r="B21" s="161">
        <v>3.7999999999999999E-2</v>
      </c>
      <c r="C21" s="156" t="s">
        <v>19</v>
      </c>
      <c r="D21" s="157">
        <f t="shared" ref="D21:D23" si="0">E21/B21</f>
        <v>43356.57894736842</v>
      </c>
      <c r="E21" s="158">
        <v>1647.55</v>
      </c>
    </row>
    <row r="22" spans="1:5" x14ac:dyDescent="0.25">
      <c r="A22" s="154" t="s">
        <v>292</v>
      </c>
      <c r="B22" s="162">
        <v>1</v>
      </c>
      <c r="C22" s="156" t="s">
        <v>13</v>
      </c>
      <c r="D22" s="157">
        <f t="shared" si="0"/>
        <v>779.04</v>
      </c>
      <c r="E22" s="158">
        <v>779.04</v>
      </c>
    </row>
    <row r="23" spans="1:5" x14ac:dyDescent="0.25">
      <c r="A23" s="154" t="s">
        <v>319</v>
      </c>
      <c r="B23" s="162">
        <v>1</v>
      </c>
      <c r="C23" s="156" t="s">
        <v>13</v>
      </c>
      <c r="D23" s="157">
        <f t="shared" si="0"/>
        <v>890.69</v>
      </c>
      <c r="E23" s="158">
        <v>890.69</v>
      </c>
    </row>
    <row r="24" spans="1:5" ht="30" x14ac:dyDescent="0.25">
      <c r="A24" s="154" t="s">
        <v>320</v>
      </c>
      <c r="B24" s="155" t="s">
        <v>24</v>
      </c>
      <c r="C24" s="156" t="s">
        <v>321</v>
      </c>
      <c r="D24" s="157">
        <f>E24</f>
        <v>255.54</v>
      </c>
      <c r="E24" s="158">
        <v>255.54</v>
      </c>
    </row>
    <row r="25" spans="1:5" ht="15" customHeight="1" x14ac:dyDescent="0.25">
      <c r="A25" s="154" t="s">
        <v>240</v>
      </c>
      <c r="B25" s="155" t="s">
        <v>216</v>
      </c>
      <c r="C25" s="156" t="s">
        <v>12</v>
      </c>
      <c r="D25" s="157">
        <f>E25</f>
        <v>154792.01999999999</v>
      </c>
      <c r="E25" s="158">
        <v>154792.01999999999</v>
      </c>
    </row>
    <row r="26" spans="1:5" s="140" customFormat="1" ht="15" customHeight="1" x14ac:dyDescent="0.25">
      <c r="A26" s="154" t="s">
        <v>242</v>
      </c>
      <c r="B26" s="155" t="s">
        <v>24</v>
      </c>
      <c r="C26" s="156" t="s">
        <v>11</v>
      </c>
      <c r="D26" s="164">
        <f>E26</f>
        <v>2250</v>
      </c>
      <c r="E26" s="165">
        <f>2250</f>
        <v>2250</v>
      </c>
    </row>
    <row r="27" spans="1:5" x14ac:dyDescent="0.25">
      <c r="A27" s="207" t="s">
        <v>170</v>
      </c>
      <c r="B27" s="208"/>
      <c r="C27" s="208"/>
      <c r="D27" s="209"/>
      <c r="E27" s="159"/>
    </row>
    <row r="28" spans="1:5" ht="15" customHeight="1" x14ac:dyDescent="0.25">
      <c r="A28" s="154" t="s">
        <v>171</v>
      </c>
      <c r="B28" s="155" t="s">
        <v>24</v>
      </c>
      <c r="C28" s="156" t="s">
        <v>13</v>
      </c>
      <c r="D28" s="157">
        <f>E28</f>
        <v>100</v>
      </c>
      <c r="E28" s="158">
        <v>100</v>
      </c>
    </row>
    <row r="29" spans="1:5" x14ac:dyDescent="0.25">
      <c r="A29" s="207" t="s">
        <v>245</v>
      </c>
      <c r="B29" s="208"/>
      <c r="C29" s="208"/>
      <c r="D29" s="209"/>
      <c r="E29" s="159"/>
    </row>
    <row r="30" spans="1:5" x14ac:dyDescent="0.25">
      <c r="A30" s="154" t="s">
        <v>322</v>
      </c>
      <c r="B30" s="162">
        <v>1</v>
      </c>
      <c r="C30" s="156" t="s">
        <v>13</v>
      </c>
      <c r="D30" s="157">
        <f t="shared" ref="D30:D38" si="1">E30/B30</f>
        <v>298.67</v>
      </c>
      <c r="E30" s="158">
        <v>298.67</v>
      </c>
    </row>
    <row r="31" spans="1:5" x14ac:dyDescent="0.25">
      <c r="A31" s="154" t="s">
        <v>323</v>
      </c>
      <c r="B31" s="162">
        <v>1</v>
      </c>
      <c r="C31" s="156" t="s">
        <v>13</v>
      </c>
      <c r="D31" s="157">
        <f t="shared" si="1"/>
        <v>2936.34</v>
      </c>
      <c r="E31" s="158">
        <v>2936.34</v>
      </c>
    </row>
    <row r="32" spans="1:5" x14ac:dyDescent="0.25">
      <c r="A32" s="154" t="s">
        <v>324</v>
      </c>
      <c r="B32" s="162">
        <v>1</v>
      </c>
      <c r="C32" s="156" t="s">
        <v>13</v>
      </c>
      <c r="D32" s="157">
        <f t="shared" si="1"/>
        <v>502.81</v>
      </c>
      <c r="E32" s="158">
        <v>502.81</v>
      </c>
    </row>
    <row r="33" spans="1:5" x14ac:dyDescent="0.25">
      <c r="A33" s="154" t="s">
        <v>201</v>
      </c>
      <c r="B33" s="162">
        <v>2</v>
      </c>
      <c r="C33" s="156" t="s">
        <v>13</v>
      </c>
      <c r="D33" s="157">
        <f t="shared" si="1"/>
        <v>381.435</v>
      </c>
      <c r="E33" s="158">
        <v>762.87</v>
      </c>
    </row>
    <row r="34" spans="1:5" x14ac:dyDescent="0.25">
      <c r="A34" s="154" t="s">
        <v>325</v>
      </c>
      <c r="B34" s="162">
        <v>2</v>
      </c>
      <c r="C34" s="156" t="s">
        <v>13</v>
      </c>
      <c r="D34" s="157">
        <f t="shared" si="1"/>
        <v>750.13499999999999</v>
      </c>
      <c r="E34" s="158">
        <v>1500.27</v>
      </c>
    </row>
    <row r="35" spans="1:5" x14ac:dyDescent="0.25">
      <c r="A35" s="154" t="s">
        <v>326</v>
      </c>
      <c r="B35" s="162">
        <v>1</v>
      </c>
      <c r="C35" s="156" t="s">
        <v>13</v>
      </c>
      <c r="D35" s="157">
        <f t="shared" si="1"/>
        <v>980.34</v>
      </c>
      <c r="E35" s="158">
        <v>980.34</v>
      </c>
    </row>
    <row r="36" spans="1:5" x14ac:dyDescent="0.25">
      <c r="A36" s="154" t="s">
        <v>327</v>
      </c>
      <c r="B36" s="162">
        <v>2</v>
      </c>
      <c r="C36" s="156" t="s">
        <v>328</v>
      </c>
      <c r="D36" s="157">
        <f t="shared" si="1"/>
        <v>301.125</v>
      </c>
      <c r="E36" s="158">
        <v>602.25</v>
      </c>
    </row>
    <row r="37" spans="1:5" ht="30" x14ac:dyDescent="0.25">
      <c r="A37" s="154" t="s">
        <v>329</v>
      </c>
      <c r="B37" s="162">
        <v>2</v>
      </c>
      <c r="C37" s="156" t="s">
        <v>188</v>
      </c>
      <c r="D37" s="157">
        <f t="shared" si="1"/>
        <v>1087.82</v>
      </c>
      <c r="E37" s="158">
        <v>2175.64</v>
      </c>
    </row>
    <row r="38" spans="1:5" x14ac:dyDescent="0.25">
      <c r="A38" s="154" t="s">
        <v>330</v>
      </c>
      <c r="B38" s="162">
        <v>1</v>
      </c>
      <c r="C38" s="156" t="s">
        <v>13</v>
      </c>
      <c r="D38" s="157">
        <f t="shared" si="1"/>
        <v>1774.32</v>
      </c>
      <c r="E38" s="158">
        <v>1774.32</v>
      </c>
    </row>
    <row r="39" spans="1:5" ht="30" x14ac:dyDescent="0.25">
      <c r="A39" s="154" t="s">
        <v>331</v>
      </c>
      <c r="B39" s="163">
        <v>0.01</v>
      </c>
      <c r="C39" s="156" t="s">
        <v>18</v>
      </c>
      <c r="D39" s="157">
        <f t="shared" ref="D39:D57" si="2">E39/B39</f>
        <v>77585</v>
      </c>
      <c r="E39" s="158">
        <v>775.85</v>
      </c>
    </row>
    <row r="40" spans="1:5" x14ac:dyDescent="0.25">
      <c r="A40" s="154" t="s">
        <v>302</v>
      </c>
      <c r="B40" s="162">
        <v>3</v>
      </c>
      <c r="C40" s="156" t="s">
        <v>84</v>
      </c>
      <c r="D40" s="157">
        <f t="shared" si="2"/>
        <v>96.963333333333324</v>
      </c>
      <c r="E40" s="158">
        <v>290.89</v>
      </c>
    </row>
    <row r="41" spans="1:5" x14ac:dyDescent="0.25">
      <c r="A41" s="154" t="s">
        <v>62</v>
      </c>
      <c r="B41" s="162">
        <v>1</v>
      </c>
      <c r="C41" s="156" t="s">
        <v>14</v>
      </c>
      <c r="D41" s="157">
        <f t="shared" si="2"/>
        <v>1005.22</v>
      </c>
      <c r="E41" s="158">
        <v>1005.22</v>
      </c>
    </row>
    <row r="42" spans="1:5" x14ac:dyDescent="0.25">
      <c r="A42" s="154" t="s">
        <v>112</v>
      </c>
      <c r="B42" s="162">
        <v>1</v>
      </c>
      <c r="C42" s="156" t="s">
        <v>113</v>
      </c>
      <c r="D42" s="157">
        <f t="shared" si="2"/>
        <v>747.35</v>
      </c>
      <c r="E42" s="158">
        <v>747.35</v>
      </c>
    </row>
    <row r="43" spans="1:5" x14ac:dyDescent="0.25">
      <c r="A43" s="154" t="s">
        <v>114</v>
      </c>
      <c r="B43" s="162">
        <v>1</v>
      </c>
      <c r="C43" s="156" t="s">
        <v>15</v>
      </c>
      <c r="D43" s="157">
        <f t="shared" si="2"/>
        <v>842.77</v>
      </c>
      <c r="E43" s="158">
        <v>842.77</v>
      </c>
    </row>
    <row r="44" spans="1:5" x14ac:dyDescent="0.25">
      <c r="A44" s="154" t="s">
        <v>247</v>
      </c>
      <c r="B44" s="162">
        <v>1</v>
      </c>
      <c r="C44" s="156" t="s">
        <v>13</v>
      </c>
      <c r="D44" s="157">
        <f t="shared" si="2"/>
        <v>149.54</v>
      </c>
      <c r="E44" s="158">
        <v>149.54</v>
      </c>
    </row>
    <row r="45" spans="1:5" x14ac:dyDescent="0.25">
      <c r="A45" s="154" t="s">
        <v>176</v>
      </c>
      <c r="B45" s="162">
        <v>4</v>
      </c>
      <c r="C45" s="156" t="s">
        <v>177</v>
      </c>
      <c r="D45" s="157">
        <f t="shared" si="2"/>
        <v>1101.03</v>
      </c>
      <c r="E45" s="158">
        <v>4404.12</v>
      </c>
    </row>
    <row r="46" spans="1:5" x14ac:dyDescent="0.25">
      <c r="A46" s="154" t="s">
        <v>64</v>
      </c>
      <c r="B46" s="163">
        <v>0.11</v>
      </c>
      <c r="C46" s="156" t="s">
        <v>17</v>
      </c>
      <c r="D46" s="157">
        <f t="shared" si="2"/>
        <v>29932.909090909088</v>
      </c>
      <c r="E46" s="158">
        <v>3292.62</v>
      </c>
    </row>
    <row r="47" spans="1:5" x14ac:dyDescent="0.25">
      <c r="A47" s="154" t="s">
        <v>332</v>
      </c>
      <c r="B47" s="163">
        <v>0.02</v>
      </c>
      <c r="C47" s="156" t="s">
        <v>18</v>
      </c>
      <c r="D47" s="157">
        <f t="shared" si="2"/>
        <v>30080.5</v>
      </c>
      <c r="E47" s="158">
        <v>601.61</v>
      </c>
    </row>
    <row r="48" spans="1:5" ht="30" x14ac:dyDescent="0.25">
      <c r="A48" s="154" t="s">
        <v>65</v>
      </c>
      <c r="B48" s="163">
        <v>1.22</v>
      </c>
      <c r="C48" s="156" t="s">
        <v>16</v>
      </c>
      <c r="D48" s="157">
        <f t="shared" si="2"/>
        <v>2035.9098360655737</v>
      </c>
      <c r="E48" s="158">
        <v>2483.81</v>
      </c>
    </row>
    <row r="49" spans="1:5" x14ac:dyDescent="0.25">
      <c r="A49" s="154" t="s">
        <v>333</v>
      </c>
      <c r="B49" s="162">
        <v>1</v>
      </c>
      <c r="C49" s="156" t="s">
        <v>14</v>
      </c>
      <c r="D49" s="157">
        <f t="shared" si="2"/>
        <v>611.75</v>
      </c>
      <c r="E49" s="158">
        <v>611.75</v>
      </c>
    </row>
    <row r="50" spans="1:5" x14ac:dyDescent="0.25">
      <c r="A50" s="154" t="s">
        <v>68</v>
      </c>
      <c r="B50" s="161">
        <v>0.125</v>
      </c>
      <c r="C50" s="156" t="s">
        <v>15</v>
      </c>
      <c r="D50" s="157">
        <f t="shared" si="2"/>
        <v>17214.240000000002</v>
      </c>
      <c r="E50" s="158">
        <v>2151.7800000000002</v>
      </c>
    </row>
    <row r="51" spans="1:5" ht="30" x14ac:dyDescent="0.25">
      <c r="A51" s="154" t="s">
        <v>69</v>
      </c>
      <c r="B51" s="162">
        <v>3</v>
      </c>
      <c r="C51" s="156" t="s">
        <v>20</v>
      </c>
      <c r="D51" s="157">
        <f t="shared" si="2"/>
        <v>253.75666666666666</v>
      </c>
      <c r="E51" s="158">
        <v>761.27</v>
      </c>
    </row>
    <row r="52" spans="1:5" x14ac:dyDescent="0.25">
      <c r="A52" s="154" t="s">
        <v>305</v>
      </c>
      <c r="B52" s="162">
        <v>3</v>
      </c>
      <c r="C52" s="156" t="s">
        <v>84</v>
      </c>
      <c r="D52" s="157">
        <f t="shared" si="2"/>
        <v>77.540000000000006</v>
      </c>
      <c r="E52" s="158">
        <v>232.62</v>
      </c>
    </row>
    <row r="53" spans="1:5" x14ac:dyDescent="0.25">
      <c r="A53" s="154" t="s">
        <v>248</v>
      </c>
      <c r="B53" s="162">
        <v>1</v>
      </c>
      <c r="C53" s="156" t="s">
        <v>13</v>
      </c>
      <c r="D53" s="157">
        <f t="shared" si="2"/>
        <v>7368.26</v>
      </c>
      <c r="E53" s="158">
        <v>7368.26</v>
      </c>
    </row>
    <row r="54" spans="1:5" x14ac:dyDescent="0.25">
      <c r="A54" s="154" t="s">
        <v>86</v>
      </c>
      <c r="B54" s="162">
        <v>1</v>
      </c>
      <c r="C54" s="156" t="s">
        <v>14</v>
      </c>
      <c r="D54" s="157">
        <f t="shared" si="2"/>
        <v>10936.37</v>
      </c>
      <c r="E54" s="158">
        <v>10936.37</v>
      </c>
    </row>
    <row r="55" spans="1:5" x14ac:dyDescent="0.25">
      <c r="A55" s="154" t="s">
        <v>186</v>
      </c>
      <c r="B55" s="162">
        <v>1</v>
      </c>
      <c r="C55" s="156" t="s">
        <v>21</v>
      </c>
      <c r="D55" s="157">
        <f t="shared" si="2"/>
        <v>825.55</v>
      </c>
      <c r="E55" s="158">
        <v>825.55</v>
      </c>
    </row>
    <row r="56" spans="1:5" x14ac:dyDescent="0.25">
      <c r="A56" s="154" t="s">
        <v>250</v>
      </c>
      <c r="B56" s="162">
        <v>1</v>
      </c>
      <c r="C56" s="156" t="s">
        <v>21</v>
      </c>
      <c r="D56" s="157">
        <f t="shared" si="2"/>
        <v>598.84</v>
      </c>
      <c r="E56" s="158">
        <v>598.84</v>
      </c>
    </row>
    <row r="57" spans="1:5" x14ac:dyDescent="0.25">
      <c r="A57" s="154" t="s">
        <v>71</v>
      </c>
      <c r="B57" s="162">
        <v>41</v>
      </c>
      <c r="C57" s="156" t="s">
        <v>21</v>
      </c>
      <c r="D57" s="157">
        <f t="shared" si="2"/>
        <v>301.79926829268294</v>
      </c>
      <c r="E57" s="158">
        <v>12373.77</v>
      </c>
    </row>
    <row r="58" spans="1:5" x14ac:dyDescent="0.25">
      <c r="A58" s="207" t="s">
        <v>251</v>
      </c>
      <c r="B58" s="208"/>
      <c r="C58" s="208"/>
      <c r="D58" s="209"/>
      <c r="E58" s="159"/>
    </row>
    <row r="59" spans="1:5" x14ac:dyDescent="0.25">
      <c r="A59" s="154" t="s">
        <v>110</v>
      </c>
      <c r="B59" s="162">
        <v>1</v>
      </c>
      <c r="C59" s="156" t="s">
        <v>334</v>
      </c>
      <c r="D59" s="157">
        <f>E59/B59</f>
        <v>970.9</v>
      </c>
      <c r="E59" s="158">
        <v>970.9</v>
      </c>
    </row>
    <row r="60" spans="1:5" x14ac:dyDescent="0.25">
      <c r="A60" s="154" t="s">
        <v>335</v>
      </c>
      <c r="B60" s="161">
        <v>3.7999999999999999E-2</v>
      </c>
      <c r="C60" s="156" t="s">
        <v>19</v>
      </c>
      <c r="D60" s="157">
        <f>E60/B60</f>
        <v>26044.736842105263</v>
      </c>
      <c r="E60" s="158">
        <v>989.7</v>
      </c>
    </row>
    <row r="61" spans="1:5" x14ac:dyDescent="0.25">
      <c r="A61" s="154" t="s">
        <v>336</v>
      </c>
      <c r="B61" s="155" t="s">
        <v>24</v>
      </c>
      <c r="C61" s="156" t="s">
        <v>19</v>
      </c>
      <c r="D61" s="157">
        <f>E61</f>
        <v>367.99</v>
      </c>
      <c r="E61" s="158">
        <v>367.99</v>
      </c>
    </row>
    <row r="62" spans="1:5" x14ac:dyDescent="0.25">
      <c r="A62" s="154" t="s">
        <v>253</v>
      </c>
      <c r="B62" s="163">
        <v>0.01</v>
      </c>
      <c r="C62" s="156" t="s">
        <v>19</v>
      </c>
      <c r="D62" s="157">
        <f t="shared" ref="D62:D71" si="3">E62/B62</f>
        <v>34226</v>
      </c>
      <c r="E62" s="158">
        <v>342.26</v>
      </c>
    </row>
    <row r="63" spans="1:5" x14ac:dyDescent="0.25">
      <c r="A63" s="154" t="s">
        <v>337</v>
      </c>
      <c r="B63" s="163">
        <v>0.01</v>
      </c>
      <c r="C63" s="156" t="s">
        <v>18</v>
      </c>
      <c r="D63" s="157">
        <f t="shared" si="3"/>
        <v>57983</v>
      </c>
      <c r="E63" s="158">
        <v>579.83000000000004</v>
      </c>
    </row>
    <row r="64" spans="1:5" x14ac:dyDescent="0.25">
      <c r="A64" s="154" t="s">
        <v>338</v>
      </c>
      <c r="B64" s="162">
        <v>1</v>
      </c>
      <c r="C64" s="156" t="s">
        <v>334</v>
      </c>
      <c r="D64" s="157">
        <f t="shared" si="3"/>
        <v>708.9</v>
      </c>
      <c r="E64" s="158">
        <v>708.9</v>
      </c>
    </row>
    <row r="65" spans="1:5" x14ac:dyDescent="0.25">
      <c r="A65" s="154" t="s">
        <v>339</v>
      </c>
      <c r="B65" s="160">
        <v>5.4</v>
      </c>
      <c r="C65" s="156" t="s">
        <v>340</v>
      </c>
      <c r="D65" s="157">
        <f t="shared" si="3"/>
        <v>129.13888888888889</v>
      </c>
      <c r="E65" s="158">
        <v>697.35</v>
      </c>
    </row>
    <row r="66" spans="1:5" x14ac:dyDescent="0.25">
      <c r="A66" s="154" t="s">
        <v>130</v>
      </c>
      <c r="B66" s="163">
        <v>0.12</v>
      </c>
      <c r="C66" s="156" t="s">
        <v>18</v>
      </c>
      <c r="D66" s="157">
        <f t="shared" si="3"/>
        <v>4313.75</v>
      </c>
      <c r="E66" s="158">
        <v>517.65</v>
      </c>
    </row>
    <row r="67" spans="1:5" ht="30" x14ac:dyDescent="0.25">
      <c r="A67" s="154" t="s">
        <v>341</v>
      </c>
      <c r="B67" s="161">
        <v>0.126</v>
      </c>
      <c r="C67" s="156" t="s">
        <v>19</v>
      </c>
      <c r="D67" s="157">
        <f t="shared" si="3"/>
        <v>21288.174603174604</v>
      </c>
      <c r="E67" s="158">
        <v>2682.31</v>
      </c>
    </row>
    <row r="68" spans="1:5" x14ac:dyDescent="0.25">
      <c r="A68" s="154" t="s">
        <v>342</v>
      </c>
      <c r="B68" s="162">
        <v>3</v>
      </c>
      <c r="C68" s="156" t="s">
        <v>13</v>
      </c>
      <c r="D68" s="157">
        <f t="shared" si="3"/>
        <v>422.08333333333331</v>
      </c>
      <c r="E68" s="158">
        <v>1266.25</v>
      </c>
    </row>
    <row r="69" spans="1:5" x14ac:dyDescent="0.25">
      <c r="A69" s="154" t="s">
        <v>308</v>
      </c>
      <c r="B69" s="161">
        <v>2.1999999999999999E-2</v>
      </c>
      <c r="C69" s="156" t="s">
        <v>15</v>
      </c>
      <c r="D69" s="157">
        <f t="shared" si="3"/>
        <v>51469.090909090912</v>
      </c>
      <c r="E69" s="158">
        <v>1132.32</v>
      </c>
    </row>
    <row r="70" spans="1:5" x14ac:dyDescent="0.25">
      <c r="A70" s="154" t="s">
        <v>256</v>
      </c>
      <c r="B70" s="163">
        <v>0.02</v>
      </c>
      <c r="C70" s="156" t="s">
        <v>18</v>
      </c>
      <c r="D70" s="157">
        <f t="shared" si="3"/>
        <v>53516.499999999993</v>
      </c>
      <c r="E70" s="158">
        <v>1070.33</v>
      </c>
    </row>
    <row r="71" spans="1:5" x14ac:dyDescent="0.25">
      <c r="A71" s="154" t="s">
        <v>343</v>
      </c>
      <c r="B71" s="162">
        <v>1</v>
      </c>
      <c r="C71" s="156" t="s">
        <v>13</v>
      </c>
      <c r="D71" s="157">
        <f t="shared" si="3"/>
        <v>3351.03</v>
      </c>
      <c r="E71" s="158">
        <v>3351.03</v>
      </c>
    </row>
    <row r="72" spans="1:5" x14ac:dyDescent="0.25">
      <c r="A72" s="154" t="s">
        <v>344</v>
      </c>
      <c r="B72" s="160">
        <v>0.2</v>
      </c>
      <c r="C72" s="156" t="s">
        <v>88</v>
      </c>
      <c r="D72" s="157">
        <f t="shared" ref="D72:D82" si="4">E72/B72</f>
        <v>3663.1499999999996</v>
      </c>
      <c r="E72" s="158">
        <v>732.63</v>
      </c>
    </row>
    <row r="73" spans="1:5" x14ac:dyDescent="0.25">
      <c r="A73" s="154" t="s">
        <v>262</v>
      </c>
      <c r="B73" s="160">
        <v>0.1</v>
      </c>
      <c r="C73" s="156" t="s">
        <v>88</v>
      </c>
      <c r="D73" s="157">
        <f t="shared" si="4"/>
        <v>2287.2999999999997</v>
      </c>
      <c r="E73" s="158">
        <v>228.73</v>
      </c>
    </row>
    <row r="74" spans="1:5" ht="30" x14ac:dyDescent="0.25">
      <c r="A74" s="154" t="s">
        <v>72</v>
      </c>
      <c r="B74" s="163">
        <v>1.22</v>
      </c>
      <c r="C74" s="156" t="s">
        <v>16</v>
      </c>
      <c r="D74" s="157">
        <f t="shared" si="4"/>
        <v>2012</v>
      </c>
      <c r="E74" s="158">
        <v>2454.64</v>
      </c>
    </row>
    <row r="75" spans="1:5" ht="30" x14ac:dyDescent="0.25">
      <c r="A75" s="154" t="s">
        <v>345</v>
      </c>
      <c r="B75" s="163">
        <v>1.22</v>
      </c>
      <c r="C75" s="156" t="s">
        <v>16</v>
      </c>
      <c r="D75" s="157">
        <f t="shared" si="4"/>
        <v>2022.1147540983607</v>
      </c>
      <c r="E75" s="158">
        <v>2466.98</v>
      </c>
    </row>
    <row r="76" spans="1:5" ht="30" x14ac:dyDescent="0.25">
      <c r="A76" s="154" t="s">
        <v>346</v>
      </c>
      <c r="B76" s="161">
        <f>2*2.228</f>
        <v>4.4560000000000004</v>
      </c>
      <c r="C76" s="156" t="s">
        <v>16</v>
      </c>
      <c r="D76" s="157">
        <f t="shared" si="4"/>
        <v>1831.0682226211848</v>
      </c>
      <c r="E76" s="158">
        <f>2*4079.62</f>
        <v>8159.24</v>
      </c>
    </row>
    <row r="77" spans="1:5" ht="30" x14ac:dyDescent="0.25">
      <c r="A77" s="154" t="s">
        <v>65</v>
      </c>
      <c r="B77" s="163">
        <v>1.22</v>
      </c>
      <c r="C77" s="156" t="s">
        <v>16</v>
      </c>
      <c r="D77" s="157">
        <f t="shared" si="4"/>
        <v>2005.549180327869</v>
      </c>
      <c r="E77" s="158">
        <v>2446.77</v>
      </c>
    </row>
    <row r="78" spans="1:5" x14ac:dyDescent="0.25">
      <c r="A78" s="154" t="s">
        <v>347</v>
      </c>
      <c r="B78" s="162">
        <v>60</v>
      </c>
      <c r="C78" s="156" t="s">
        <v>193</v>
      </c>
      <c r="D78" s="157">
        <f t="shared" si="4"/>
        <v>81.42049999999999</v>
      </c>
      <c r="E78" s="158">
        <v>4885.2299999999996</v>
      </c>
    </row>
    <row r="79" spans="1:5" ht="30" x14ac:dyDescent="0.25">
      <c r="A79" s="154" t="s">
        <v>119</v>
      </c>
      <c r="B79" s="161">
        <f>1.832</f>
        <v>1.8320000000000001</v>
      </c>
      <c r="C79" s="156" t="s">
        <v>16</v>
      </c>
      <c r="D79" s="157">
        <f t="shared" si="4"/>
        <v>1947.2325327510916</v>
      </c>
      <c r="E79" s="158">
        <v>3567.33</v>
      </c>
    </row>
    <row r="80" spans="1:5" x14ac:dyDescent="0.25">
      <c r="A80" s="154" t="s">
        <v>90</v>
      </c>
      <c r="B80" s="163">
        <v>0.02</v>
      </c>
      <c r="C80" s="156" t="s">
        <v>57</v>
      </c>
      <c r="D80" s="157">
        <f t="shared" si="4"/>
        <v>36417.5</v>
      </c>
      <c r="E80" s="158">
        <v>728.35</v>
      </c>
    </row>
    <row r="81" spans="1:7" x14ac:dyDescent="0.25">
      <c r="A81" s="154" t="s">
        <v>348</v>
      </c>
      <c r="B81" s="163">
        <v>0.02</v>
      </c>
      <c r="C81" s="156" t="s">
        <v>18</v>
      </c>
      <c r="D81" s="157">
        <f t="shared" si="4"/>
        <v>54963.5</v>
      </c>
      <c r="E81" s="158">
        <v>1099.27</v>
      </c>
    </row>
    <row r="82" spans="1:7" ht="30" x14ac:dyDescent="0.25">
      <c r="A82" s="154" t="s">
        <v>99</v>
      </c>
      <c r="B82" s="163">
        <v>0.01</v>
      </c>
      <c r="C82" s="156" t="s">
        <v>19</v>
      </c>
      <c r="D82" s="157">
        <f t="shared" si="4"/>
        <v>217523.99999999997</v>
      </c>
      <c r="E82" s="158">
        <v>2175.2399999999998</v>
      </c>
    </row>
    <row r="83" spans="1:7" x14ac:dyDescent="0.25">
      <c r="A83" s="154" t="s">
        <v>349</v>
      </c>
      <c r="B83" s="163">
        <v>0.01</v>
      </c>
      <c r="C83" s="156" t="s">
        <v>57</v>
      </c>
      <c r="D83" s="157">
        <f>E83/B83</f>
        <v>37598</v>
      </c>
      <c r="E83" s="158">
        <v>375.98</v>
      </c>
    </row>
    <row r="84" spans="1:7" ht="15" customHeight="1" x14ac:dyDescent="0.25">
      <c r="A84" s="207" t="s">
        <v>40</v>
      </c>
      <c r="B84" s="208"/>
      <c r="C84" s="208"/>
      <c r="D84" s="209"/>
      <c r="E84" s="159"/>
    </row>
    <row r="85" spans="1:7" ht="30" x14ac:dyDescent="0.25">
      <c r="A85" s="154" t="s">
        <v>61</v>
      </c>
      <c r="B85" s="155" t="s">
        <v>214</v>
      </c>
      <c r="C85" s="156" t="s">
        <v>11</v>
      </c>
      <c r="D85" s="157">
        <f>E85</f>
        <v>5969.41</v>
      </c>
      <c r="E85" s="158">
        <v>5969.41</v>
      </c>
    </row>
    <row r="86" spans="1:7" x14ac:dyDescent="0.25">
      <c r="A86" s="207" t="s">
        <v>172</v>
      </c>
      <c r="B86" s="208"/>
      <c r="C86" s="208"/>
      <c r="D86" s="209"/>
      <c r="E86" s="159"/>
    </row>
    <row r="87" spans="1:7" ht="15" customHeight="1" x14ac:dyDescent="0.25">
      <c r="A87" s="154" t="s">
        <v>173</v>
      </c>
      <c r="B87" s="155" t="s">
        <v>214</v>
      </c>
      <c r="C87" s="156" t="s">
        <v>244</v>
      </c>
      <c r="D87" s="157">
        <f>E87</f>
        <v>2760</v>
      </c>
      <c r="E87" s="158">
        <v>2760</v>
      </c>
    </row>
    <row r="88" spans="1:7" x14ac:dyDescent="0.25">
      <c r="A88" s="207" t="s">
        <v>107</v>
      </c>
      <c r="B88" s="208"/>
      <c r="C88" s="208"/>
      <c r="D88" s="209"/>
      <c r="E88" s="159"/>
    </row>
    <row r="89" spans="1:7" ht="15" customHeight="1" x14ac:dyDescent="0.25">
      <c r="A89" s="154" t="s">
        <v>121</v>
      </c>
      <c r="B89" s="155" t="s">
        <v>214</v>
      </c>
      <c r="C89" s="156" t="s">
        <v>11</v>
      </c>
      <c r="D89" s="157">
        <f>E89</f>
        <v>21600</v>
      </c>
      <c r="E89" s="158">
        <v>21600</v>
      </c>
    </row>
    <row r="90" spans="1:7" ht="15" customHeight="1" x14ac:dyDescent="0.25">
      <c r="A90" s="207" t="s">
        <v>311</v>
      </c>
      <c r="B90" s="208"/>
      <c r="C90" s="208"/>
      <c r="D90" s="209"/>
      <c r="E90" s="159"/>
    </row>
    <row r="91" spans="1:7" ht="15" customHeight="1" thickBot="1" x14ac:dyDescent="0.3">
      <c r="A91" s="154" t="s">
        <v>73</v>
      </c>
      <c r="B91" s="155" t="s">
        <v>24</v>
      </c>
      <c r="C91" s="156" t="s">
        <v>11</v>
      </c>
      <c r="D91" s="157">
        <f>E91</f>
        <v>319.99</v>
      </c>
      <c r="E91" s="158">
        <v>319.99</v>
      </c>
    </row>
    <row r="92" spans="1:7" ht="30" x14ac:dyDescent="0.25">
      <c r="A92" s="154" t="s">
        <v>312</v>
      </c>
      <c r="B92" s="155" t="s">
        <v>24</v>
      </c>
      <c r="C92" s="156" t="s">
        <v>11</v>
      </c>
      <c r="D92" s="157">
        <f>E92</f>
        <v>489.41</v>
      </c>
      <c r="E92" s="158">
        <v>489.41</v>
      </c>
      <c r="F92" s="145">
        <f>SUM(E17:E92)</f>
        <v>301112.1999999999</v>
      </c>
      <c r="G92" s="142" t="s">
        <v>350</v>
      </c>
    </row>
    <row r="93" spans="1:7" s="1" customFormat="1" ht="14.25" x14ac:dyDescent="0.2">
      <c r="A93" s="212" t="s">
        <v>10</v>
      </c>
      <c r="B93" s="213"/>
      <c r="C93" s="213"/>
      <c r="D93" s="213"/>
      <c r="E93" s="214"/>
      <c r="G93" s="17"/>
    </row>
    <row r="94" spans="1:7" s="1" customFormat="1" x14ac:dyDescent="0.2">
      <c r="A94" s="78" t="s">
        <v>77</v>
      </c>
      <c r="B94" s="26" t="s">
        <v>23</v>
      </c>
      <c r="C94" s="26" t="s">
        <v>11</v>
      </c>
      <c r="D94" s="26">
        <f>E94</f>
        <v>33875.12249999999</v>
      </c>
      <c r="E94" s="26">
        <f>SUM(E17:E92)*11.25%</f>
        <v>33875.12249999999</v>
      </c>
      <c r="G94" s="17"/>
    </row>
    <row r="95" spans="1:7" x14ac:dyDescent="0.25">
      <c r="A95" s="137" t="s">
        <v>26</v>
      </c>
      <c r="B95" s="136"/>
      <c r="C95" s="136"/>
      <c r="D95" s="136"/>
      <c r="E95" s="138">
        <f>F92+E94</f>
        <v>334987.32249999989</v>
      </c>
    </row>
    <row r="96" spans="1:7" x14ac:dyDescent="0.25">
      <c r="A96" s="204"/>
      <c r="B96" s="204"/>
      <c r="C96" s="204"/>
      <c r="D96" s="204"/>
      <c r="E96" s="204"/>
    </row>
    <row r="97" spans="1:6" x14ac:dyDescent="0.25">
      <c r="A97" s="204"/>
      <c r="B97" s="204"/>
      <c r="C97" s="204"/>
      <c r="D97" s="204"/>
      <c r="E97" s="204"/>
    </row>
    <row r="98" spans="1:6" s="148" customFormat="1" ht="21.75" customHeight="1" x14ac:dyDescent="0.25">
      <c r="A98" s="216" t="s">
        <v>352</v>
      </c>
      <c r="B98" s="216"/>
      <c r="C98" s="216"/>
      <c r="D98" s="216"/>
      <c r="E98" s="146">
        <f>E95</f>
        <v>334987.32249999989</v>
      </c>
      <c r="F98" s="147"/>
    </row>
    <row r="99" spans="1:6" s="148" customFormat="1" ht="20.25" customHeight="1" x14ac:dyDescent="0.25">
      <c r="A99" s="215" t="s">
        <v>357</v>
      </c>
      <c r="B99" s="215"/>
      <c r="C99" s="215"/>
      <c r="D99" s="215"/>
      <c r="E99" s="215"/>
      <c r="F99" s="149"/>
    </row>
    <row r="100" spans="1:6" s="148" customFormat="1" ht="24.75" customHeight="1" x14ac:dyDescent="0.25">
      <c r="A100" s="216" t="s">
        <v>274</v>
      </c>
      <c r="B100" s="216"/>
      <c r="C100" s="216"/>
      <c r="D100" s="216"/>
      <c r="E100" s="216"/>
      <c r="F100" s="150"/>
    </row>
    <row r="101" spans="1:6" s="148" customFormat="1" ht="24" customHeight="1" x14ac:dyDescent="0.25">
      <c r="A101" s="216" t="s">
        <v>275</v>
      </c>
      <c r="B101" s="216"/>
      <c r="C101" s="216"/>
      <c r="D101" s="216"/>
      <c r="E101" s="216"/>
      <c r="F101" s="150"/>
    </row>
    <row r="102" spans="1:6" s="148" customFormat="1" ht="30.75" customHeight="1" x14ac:dyDescent="0.25">
      <c r="A102" s="216" t="s">
        <v>276</v>
      </c>
      <c r="B102" s="216"/>
      <c r="C102" s="216"/>
      <c r="D102" s="216"/>
      <c r="E102" s="216"/>
      <c r="F102" s="150"/>
    </row>
    <row r="103" spans="1:6" s="148" customFormat="1" x14ac:dyDescent="0.25">
      <c r="A103" s="151"/>
      <c r="B103" s="151"/>
      <c r="C103" s="151"/>
      <c r="D103" s="151"/>
      <c r="E103" s="151"/>
      <c r="F103" s="151"/>
    </row>
    <row r="104" spans="1:6" s="148" customFormat="1" ht="24.75" customHeight="1" x14ac:dyDescent="0.25">
      <c r="A104" s="216" t="s">
        <v>351</v>
      </c>
      <c r="B104" s="216"/>
      <c r="C104" s="216"/>
      <c r="D104" s="216"/>
      <c r="E104" s="216"/>
      <c r="F104" s="150"/>
    </row>
    <row r="105" spans="1:6" ht="18.75" customHeight="1" x14ac:dyDescent="0.25">
      <c r="A105" s="152" t="s">
        <v>277</v>
      </c>
      <c r="B105" s="152"/>
      <c r="C105" s="152"/>
      <c r="D105" s="152"/>
      <c r="E105" s="152"/>
    </row>
    <row r="106" spans="1:6" ht="24.75" customHeight="1" x14ac:dyDescent="0.25">
      <c r="A106" s="152" t="s">
        <v>353</v>
      </c>
      <c r="B106" s="152"/>
      <c r="C106" s="152"/>
      <c r="D106" s="152"/>
      <c r="E106" s="152"/>
    </row>
    <row r="107" spans="1:6" ht="15" customHeight="1" x14ac:dyDescent="0.25">
      <c r="B107" s="152"/>
      <c r="C107" s="152"/>
      <c r="D107" s="152" t="s">
        <v>28</v>
      </c>
      <c r="E107" s="152"/>
    </row>
    <row r="108" spans="1:6" x14ac:dyDescent="0.25">
      <c r="A108" s="204" t="s">
        <v>279</v>
      </c>
      <c r="B108" s="204"/>
      <c r="C108" s="204"/>
      <c r="D108" s="204"/>
      <c r="E108" s="204"/>
    </row>
    <row r="109" spans="1:6" ht="13.5" customHeight="1" x14ac:dyDescent="0.25">
      <c r="B109" s="204"/>
      <c r="C109" s="204"/>
      <c r="D109" s="204" t="s">
        <v>28</v>
      </c>
      <c r="E109" s="204"/>
    </row>
  </sheetData>
  <mergeCells count="35">
    <mergeCell ref="A108:E108"/>
    <mergeCell ref="B109:C109"/>
    <mergeCell ref="D109:E109"/>
    <mergeCell ref="A102:E102"/>
    <mergeCell ref="A104:E104"/>
    <mergeCell ref="A96:E96"/>
    <mergeCell ref="A97:E97"/>
    <mergeCell ref="A99:E99"/>
    <mergeCell ref="A100:E100"/>
    <mergeCell ref="A101:E101"/>
    <mergeCell ref="A98:D98"/>
    <mergeCell ref="A93:E93"/>
    <mergeCell ref="A90:D90"/>
    <mergeCell ref="A86:D86"/>
    <mergeCell ref="A88:D88"/>
    <mergeCell ref="A84:D84"/>
    <mergeCell ref="A11:E11"/>
    <mergeCell ref="A12:E12"/>
    <mergeCell ref="A13:E13"/>
    <mergeCell ref="A14:E14"/>
    <mergeCell ref="A58:D58"/>
    <mergeCell ref="A27:D27"/>
    <mergeCell ref="A29:D29"/>
    <mergeCell ref="A16:D16"/>
    <mergeCell ref="A18:D18"/>
    <mergeCell ref="A7:E7"/>
    <mergeCell ref="A8:E8"/>
    <mergeCell ref="A9:E9"/>
    <mergeCell ref="A5:E5"/>
    <mergeCell ref="A10:E10"/>
    <mergeCell ref="A1:E1"/>
    <mergeCell ref="A2:E2"/>
    <mergeCell ref="A4:E4"/>
    <mergeCell ref="A3:E3"/>
    <mergeCell ref="A6:D6"/>
  </mergeCells>
  <pageMargins left="0.70866141732283472" right="0.31496062992125984" top="0.35433070866141736" bottom="0.35433070866141736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Лист1</vt:lpstr>
      <vt:lpstr>2020</vt:lpstr>
      <vt:lpstr>Лист2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2022-04-09T18:22:37Z</dcterms:modified>
</cp:coreProperties>
</file>