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285" windowWidth="17280" windowHeight="11760" firstSheet="3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Акт!$A$1:$E$99</definedName>
    <definedName name="_xlnm.Print_Area" localSheetId="3">'Акт (2)'!$A$1:$E$118</definedName>
    <definedName name="_xlnm.Print_Area" localSheetId="9">акт21!$A$3:$E$99</definedName>
    <definedName name="_xlnm.Print_Area" localSheetId="1">Бюджет!$A$1:$D$33</definedName>
    <definedName name="_xlnm.Print_Area" localSheetId="7">Лист1!$A$3:$E$97</definedName>
  </definedNames>
  <calcPr calcId="145621"/>
</workbook>
</file>

<file path=xl/calcChain.xml><?xml version="1.0" encoding="utf-8"?>
<calcChain xmlns="http://schemas.openxmlformats.org/spreadsheetml/2006/main">
  <c r="E38" i="10" l="1"/>
  <c r="B38" i="10"/>
  <c r="F14" i="9"/>
  <c r="F18" i="9"/>
  <c r="F22" i="9" s="1"/>
  <c r="D7" i="9"/>
  <c r="F25" i="9" l="1"/>
  <c r="E83" i="10" l="1"/>
  <c r="F81" i="10"/>
  <c r="D50" i="10"/>
  <c r="D29" i="10"/>
  <c r="D28" i="10"/>
  <c r="D27" i="10"/>
  <c r="D26" i="10"/>
  <c r="D25" i="10"/>
  <c r="D24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58" i="10"/>
  <c r="D57" i="10"/>
  <c r="D56" i="10"/>
  <c r="D55" i="10"/>
  <c r="D54" i="10"/>
  <c r="D53" i="10"/>
  <c r="D52" i="10"/>
  <c r="D51" i="10"/>
  <c r="D49" i="10"/>
  <c r="D59" i="10"/>
  <c r="D60" i="10"/>
  <c r="D61" i="10"/>
  <c r="D62" i="10"/>
  <c r="D63" i="10"/>
  <c r="D64" i="10"/>
  <c r="D65" i="10"/>
  <c r="D66" i="10"/>
  <c r="D67" i="10"/>
  <c r="D68" i="10"/>
  <c r="D69" i="10"/>
  <c r="D70" i="10"/>
  <c r="D71" i="10"/>
  <c r="D72" i="10"/>
  <c r="D81" i="10"/>
  <c r="D80" i="10"/>
  <c r="D78" i="10"/>
  <c r="D74" i="10"/>
  <c r="D76" i="10"/>
  <c r="D21" i="10"/>
  <c r="D22" i="10"/>
  <c r="D20" i="10"/>
  <c r="D17" i="10"/>
  <c r="E84" i="10" l="1"/>
  <c r="E87" i="10" s="1"/>
  <c r="F23" i="9" s="1"/>
  <c r="F24" i="9" s="1"/>
  <c r="D83" i="10"/>
  <c r="H25" i="7"/>
  <c r="D76" i="8"/>
  <c r="D78" i="8"/>
  <c r="D79" i="8"/>
  <c r="D74" i="8"/>
  <c r="D69" i="8"/>
  <c r="D61" i="8"/>
  <c r="D60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9" i="8"/>
  <c r="D62" i="8"/>
  <c r="D63" i="8"/>
  <c r="D64" i="8"/>
  <c r="D65" i="8"/>
  <c r="D66" i="8"/>
  <c r="D67" i="8"/>
  <c r="D68" i="8"/>
  <c r="D70" i="8"/>
  <c r="D71" i="8"/>
  <c r="D72" i="8"/>
  <c r="D33" i="8"/>
  <c r="D20" i="8"/>
  <c r="D21" i="8"/>
  <c r="D22" i="8"/>
  <c r="D23" i="8"/>
  <c r="D24" i="8"/>
  <c r="D25" i="8"/>
  <c r="D27" i="8"/>
  <c r="D29" i="8"/>
  <c r="D31" i="8"/>
  <c r="D32" i="8"/>
  <c r="D19" i="8"/>
  <c r="A88" i="10"/>
  <c r="E81" i="8" l="1"/>
  <c r="E82" i="8" s="1"/>
  <c r="F23" i="7" s="1"/>
  <c r="D81" i="8" l="1"/>
  <c r="F19" i="7"/>
  <c r="F15" i="7"/>
  <c r="D7" i="7"/>
  <c r="F18" i="7"/>
  <c r="F22" i="7" s="1"/>
  <c r="F24" i="7" s="1"/>
  <c r="F14" i="7"/>
  <c r="F25" i="7" l="1"/>
  <c r="E93" i="3"/>
  <c r="E94" i="3" s="1"/>
  <c r="F23" i="6" s="1"/>
  <c r="F19" i="6"/>
  <c r="F15" i="6"/>
  <c r="D86" i="3"/>
  <c r="D88" i="3"/>
  <c r="D90" i="3"/>
  <c r="D84" i="3"/>
  <c r="D76" i="3"/>
  <c r="D51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2" i="3"/>
  <c r="D53" i="3"/>
  <c r="D54" i="3"/>
  <c r="D55" i="3"/>
  <c r="D56" i="3"/>
  <c r="D57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7" i="3"/>
  <c r="D78" i="3"/>
  <c r="D79" i="3"/>
  <c r="D80" i="3"/>
  <c r="D81" i="3"/>
  <c r="D82" i="3"/>
  <c r="D28" i="3"/>
  <c r="D22" i="3"/>
  <c r="D23" i="3"/>
  <c r="D25" i="3"/>
  <c r="D26" i="3"/>
  <c r="D21" i="3"/>
  <c r="D20" i="3"/>
  <c r="D19" i="3"/>
  <c r="F18" i="6"/>
  <c r="F14" i="6"/>
  <c r="D93" i="3" l="1"/>
  <c r="F25" i="6"/>
  <c r="F22" i="6"/>
  <c r="F24" i="6" s="1"/>
  <c r="D91" i="5"/>
  <c r="D93" i="5"/>
  <c r="D95" i="5"/>
  <c r="D96" i="5"/>
  <c r="D98" i="5"/>
  <c r="D90" i="5"/>
  <c r="D80" i="5"/>
  <c r="D55" i="5"/>
  <c r="D45" i="5"/>
  <c r="E17" i="5"/>
  <c r="D13" i="5"/>
  <c r="D15" i="5"/>
  <c r="D17" i="5"/>
  <c r="D11" i="5"/>
  <c r="D7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9" i="5"/>
  <c r="D40" i="5"/>
  <c r="D41" i="5"/>
  <c r="D42" i="5"/>
  <c r="D43" i="5"/>
  <c r="D44" i="5"/>
  <c r="D46" i="5"/>
  <c r="D47" i="5"/>
  <c r="D48" i="5"/>
  <c r="D49" i="5"/>
  <c r="D50" i="5"/>
  <c r="D51" i="5"/>
  <c r="D52" i="5"/>
  <c r="D53" i="5"/>
  <c r="D57" i="5"/>
  <c r="D58" i="5"/>
  <c r="D59" i="5"/>
  <c r="D60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1" i="5"/>
  <c r="D82" i="5"/>
  <c r="D83" i="5"/>
  <c r="D84" i="5"/>
  <c r="D85" i="5"/>
  <c r="D86" i="5"/>
  <c r="D87" i="5"/>
  <c r="D88" i="5"/>
  <c r="D19" i="5"/>
  <c r="D9" i="5"/>
  <c r="E101" i="5" l="1"/>
  <c r="F23" i="4" s="1"/>
  <c r="E100" i="5"/>
  <c r="D100" i="5" s="1"/>
  <c r="F15" i="4"/>
  <c r="F13" i="4"/>
  <c r="F18" i="4" l="1"/>
  <c r="F22" i="4" s="1"/>
  <c r="F24" i="4" s="1"/>
  <c r="F14" i="4"/>
  <c r="F25" i="4" l="1"/>
  <c r="B25" i="2" l="1"/>
  <c r="B24" i="2"/>
  <c r="B23" i="2"/>
  <c r="B22" i="2"/>
  <c r="B21" i="2"/>
  <c r="B20" i="2"/>
  <c r="B19" i="2"/>
  <c r="B18" i="2"/>
  <c r="B17" i="2"/>
  <c r="B16" i="2"/>
  <c r="B15" i="2"/>
  <c r="B14" i="2"/>
  <c r="B13" i="2"/>
  <c r="D26" i="2"/>
  <c r="E82" i="1"/>
  <c r="D81" i="1" l="1"/>
  <c r="D79" i="1"/>
  <c r="D77" i="1"/>
  <c r="D75" i="1"/>
  <c r="D74" i="1"/>
  <c r="D72" i="1"/>
  <c r="D71" i="1"/>
  <c r="D70" i="1"/>
  <c r="D69" i="1"/>
  <c r="D68" i="1"/>
  <c r="D67" i="1"/>
  <c r="D66" i="1"/>
  <c r="D65" i="1"/>
  <c r="D63" i="1"/>
  <c r="D62" i="1"/>
  <c r="D61" i="1"/>
  <c r="D60" i="1"/>
  <c r="D59" i="1"/>
  <c r="D58" i="1"/>
  <c r="D57" i="1"/>
  <c r="D56" i="1"/>
  <c r="D55" i="1"/>
  <c r="D54" i="1"/>
  <c r="D53" i="1"/>
  <c r="D51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18" i="1"/>
  <c r="D16" i="1"/>
  <c r="D14" i="1"/>
  <c r="D10" i="1"/>
  <c r="D11" i="1"/>
  <c r="D12" i="1"/>
  <c r="D9" i="1"/>
  <c r="D7" i="1"/>
  <c r="B26" i="2"/>
  <c r="E27" i="2" s="1"/>
  <c r="C26" i="2"/>
</calcChain>
</file>

<file path=xl/sharedStrings.xml><?xml version="1.0" encoding="utf-8"?>
<sst xmlns="http://schemas.openxmlformats.org/spreadsheetml/2006/main" count="1099" uniqueCount="381">
  <si>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</si>
  <si>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</si>
  <si>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</si>
  <si>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</si>
  <si>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</si>
  <si>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</si>
  <si>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</si>
  <si>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</si>
  <si>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</si>
  <si>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</si>
  <si>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</si>
  <si>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</si>
  <si>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</si>
  <si>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</si>
  <si>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</si>
  <si>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</si>
  <si>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</si>
  <si>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квартир</t>
  </si>
  <si>
    <t>100 шт.</t>
  </si>
  <si>
    <t>100 м2</t>
  </si>
  <si>
    <t>узел</t>
  </si>
  <si>
    <t>1 ИТП</t>
  </si>
  <si>
    <t xml:space="preserve"> </t>
  </si>
  <si>
    <t>Ежедневно</t>
  </si>
  <si>
    <t>По факту</t>
  </si>
  <si>
    <t>По плану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</si>
  <si>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</si>
  <si>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</si>
  <si>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</si>
  <si>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</si>
  <si>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</si>
  <si>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</si>
  <si>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</si>
  <si>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</si>
  <si>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</si>
  <si>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</si>
  <si>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</si>
  <si>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</si>
  <si>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</si>
  <si>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</si>
  <si>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</si>
  <si>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</si>
  <si>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</si>
  <si>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</si>
  <si>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Текущий ремонт конструктивных элементов жилых зданий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</si>
  <si>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</si>
  <si>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</si>
  <si>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</si>
  <si>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</si>
  <si>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</si>
  <si>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</si>
  <si>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Техническое обслуживание нежилых помещений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</si>
  <si>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</si>
  <si>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</si>
  <si>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</si>
  <si>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</si>
  <si>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</si>
  <si>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>100 приборов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</si>
  <si>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</si>
  <si>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</si>
  <si>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</si>
  <si>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</si>
  <si>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</si>
  <si>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Осмотр системы центрального отопления, устройств в чердачных и подвальных помещениях.</t>
  </si>
  <si>
    <t xml:space="preserve">     Осмотр СТО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</si>
  <si>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</si>
  <si>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</si>
  <si>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</si>
  <si>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Очистка канализационной сети: внутренней</t>
  </si>
  <si>
    <t xml:space="preserve">     Перевод отопления с подачи на обратку или с обратки на подачу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</si>
  <si>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</si>
  <si>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</si>
  <si>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</si>
  <si>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>1 м 2 основания</t>
  </si>
  <si>
    <t xml:space="preserve">     Очистка фильтра от накипи (отложений)</t>
  </si>
  <si>
    <t xml:space="preserve">     Услуги а/вышки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</si>
  <si>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</si>
  <si>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</si>
  <si>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</si>
  <si>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</si>
  <si>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</si>
  <si>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Обслуживание ВДГО</t>
  </si>
  <si>
    <t xml:space="preserve">     Осмотр подвальных помещений (засоры, подпоры) прим.</t>
  </si>
  <si>
    <t xml:space="preserve">     Смена дверных приборов: навесного замка</t>
  </si>
  <si>
    <t>Резерв на 01.01.2017 г.</t>
  </si>
  <si>
    <t>Отчет по бюджету № 75/1-2017</t>
  </si>
  <si>
    <t>Аренда общего имущества МКД</t>
  </si>
  <si>
    <t>Обслуживание ОДПУ</t>
  </si>
  <si>
    <t>Уборка лестничных клеток</t>
  </si>
  <si>
    <t>Задолженность по оплате за содержание и текущий ремонт на 01.01.2018 г. - 39 552,09 руб.</t>
  </si>
  <si>
    <t>АКТ № 75/1-2017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</si>
  <si>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1 квартала 75.</t>
  </si>
  <si>
    <t xml:space="preserve">     Окраска скамейки со спинкой</t>
  </si>
  <si>
    <t xml:space="preserve">     Очистка вручную поверхности фасадов от перхлорвиниловых и масляных красок: с люлей</t>
  </si>
  <si>
    <t xml:space="preserve">     Устройство скамейки со спинкой</t>
  </si>
  <si>
    <t xml:space="preserve">     Демонтаж: унитазов и писсуаров</t>
  </si>
  <si>
    <t xml:space="preserve">     Запуск потока воды: отопление, ГВС</t>
  </si>
  <si>
    <t>1 узел</t>
  </si>
  <si>
    <t xml:space="preserve">     Ликвидация воздушных пробок в системе отопления, в стояке</t>
  </si>
  <si>
    <t>1 стояк</t>
  </si>
  <si>
    <t xml:space="preserve">     Наполнение водой системы отопления: без осмотра системы</t>
  </si>
  <si>
    <t>1000 м3 здания, 100 приб.</t>
  </si>
  <si>
    <t xml:space="preserve">     Опрессовка ТУ диаметром: до 100 мм</t>
  </si>
  <si>
    <t xml:space="preserve">     Осмотр отремонтрированных приборов отопления при наполнении системы водой</t>
  </si>
  <si>
    <t xml:space="preserve">     Перекрытие потока воды: отопление, ГВС</t>
  </si>
  <si>
    <t xml:space="preserve">     Подготовка элеваторного узла Д-80 к зиме</t>
  </si>
  <si>
    <t xml:space="preserve">     Проверка на прогрев отопительных приборов с регулировкой.</t>
  </si>
  <si>
    <t xml:space="preserve">     Промывка трубопровода системы отопления</t>
  </si>
  <si>
    <t>м3</t>
  </si>
  <si>
    <t xml:space="preserve">     Закрытие подъездного окна</t>
  </si>
  <si>
    <t>10 шт.</t>
  </si>
  <si>
    <t xml:space="preserve">     Осмотр квартир (вентиляция)</t>
  </si>
  <si>
    <t xml:space="preserve">     Осмотр кровли, чердака, подъездов, подвального помещения -подготовка к зиме</t>
  </si>
  <si>
    <t xml:space="preserve">     Очистка желобов от мусора: вручную (при расчете 1 кг. мусора = 1 м 1 желоба) с вышки</t>
  </si>
  <si>
    <t>м</t>
  </si>
  <si>
    <t xml:space="preserve">     Очистка желобов от мусора: вручную (при расчете 1 кг. мусора = 3 м 1 желоба)</t>
  </si>
  <si>
    <t xml:space="preserve">     Очистка кровли от снега толщ. 10 см, сбивание сосулей (вышка)</t>
  </si>
  <si>
    <t xml:space="preserve">     Очистка кровли от снега, сбивание сосулей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</si>
  <si>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</si>
  <si>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Проверка наличия тяги в ДВ и вент. каналах</t>
  </si>
  <si>
    <t xml:space="preserve">     Техническое обслуживание ОДПУ</t>
  </si>
  <si>
    <t xml:space="preserve">     Замена сборки Д-20 без спускника</t>
  </si>
  <si>
    <t xml:space="preserve">     Замена сборки Д-20 со спускником</t>
  </si>
  <si>
    <t xml:space="preserve">     Прокладка трубопроводов канализационных из полиэтиленовых труб высокой плотности: 110 мм</t>
  </si>
  <si>
    <t xml:space="preserve">     Прочистка вентиляционных каналов.</t>
  </si>
  <si>
    <t xml:space="preserve">     Смена вентилей и клапанов обратных муфтовых д. 40мм</t>
  </si>
  <si>
    <t xml:space="preserve">     Смена внутренних трубопроводов из стальных труб д. 25 мм</t>
  </si>
  <si>
    <t xml:space="preserve">     Смена отдельных участков трубопроводов диаметром: 15 мм</t>
  </si>
  <si>
    <t>1 участок</t>
  </si>
  <si>
    <t xml:space="preserve">     Смена шарового крана Д-80</t>
  </si>
  <si>
    <t xml:space="preserve">     Установка вентилей и клапанов обратных муфтовых д. до 15 мм (для предохр. клапана)</t>
  </si>
  <si>
    <t xml:space="preserve">     Установка заглушек на трубопроводах д. до 100мм</t>
  </si>
  <si>
    <t xml:space="preserve">     Заделка выбоин в цементных полах площадью до: 1,0 м2</t>
  </si>
  <si>
    <t>100 мест</t>
  </si>
  <si>
    <t xml:space="preserve">     Приготовление растворов вручную.</t>
  </si>
  <si>
    <t>1 м3</t>
  </si>
  <si>
    <t xml:space="preserve">     Протравка фасадов: простых с люлек</t>
  </si>
  <si>
    <t xml:space="preserve">     Смена дверных приборов: накладка дверная</t>
  </si>
  <si>
    <t xml:space="preserve">     Смена оконных приборов: петли</t>
  </si>
  <si>
    <t xml:space="preserve">     Установка рам слухового окна с изготовлением</t>
  </si>
  <si>
    <t xml:space="preserve">     Устройство трапов и лестниц на кровле</t>
  </si>
  <si>
    <t xml:space="preserve">     Уборка л/клеток</t>
  </si>
  <si>
    <t>Ежемесячно</t>
  </si>
  <si>
    <t>Еженедельно</t>
  </si>
  <si>
    <t>на общую сумму 390 144,33 руб. (Триста девяносто тысяч сто сорок четыре рубля 33 копейки).</t>
  </si>
  <si>
    <t>Резерв (доходы за минусом расходов) на  01.01.2018 г. - 93 322,83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</si>
  <si>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</si>
  <si>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</si>
  <si>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</si>
  <si>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</si>
  <si>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</si>
  <si>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</si>
  <si>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</si>
  <si>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</si>
  <si>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</si>
  <si>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</si>
  <si>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</si>
  <si>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</si>
  <si>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</si>
  <si>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</si>
  <si>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</si>
  <si>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</si>
  <si>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</si>
  <si>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</si>
  <si>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</si>
  <si>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</si>
  <si>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</si>
  <si>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</si>
  <si>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</si>
  <si>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</si>
  <si>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</si>
  <si>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</si>
  <si>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75/1-2018</t>
  </si>
  <si>
    <t>АКТ № 75/1-2018</t>
  </si>
  <si>
    <t>"31" марта 2019 г.</t>
  </si>
  <si>
    <t xml:space="preserve">     Окраска известковыми составами: по кирпичу и бетону (бордюр. столбики, столбы)</t>
  </si>
  <si>
    <t xml:space="preserve">     Вывоз и утилизация ТКО, в т.ч. крупногабаритный мусор</t>
  </si>
  <si>
    <t>Изготовление плана благоустройства</t>
  </si>
  <si>
    <t xml:space="preserve">     Изготовление плана благоустройства</t>
  </si>
  <si>
    <t>Обслуживание газового оборудования</t>
  </si>
  <si>
    <t xml:space="preserve">     Техобслуживание газового оборудования</t>
  </si>
  <si>
    <t xml:space="preserve">     Опрессовка ТУ диаметром: до 50 мм</t>
  </si>
  <si>
    <t xml:space="preserve">     Осмотр выпусков канализации  (засоры, подпоры) прим.</t>
  </si>
  <si>
    <t xml:space="preserve">     Осмотр, проверка работы приборов ИТП</t>
  </si>
  <si>
    <t xml:space="preserve">     Подготовка элеваторного узла Д-50 к зиме</t>
  </si>
  <si>
    <t xml:space="preserve">     Регулировка системы отопления</t>
  </si>
  <si>
    <t xml:space="preserve">     Регулировка смывных бачков.</t>
  </si>
  <si>
    <t xml:space="preserve">     Сдача ИТП представителю энергоснабжающей организации</t>
  </si>
  <si>
    <t xml:space="preserve">     Снятие замеров температуры воздуха в квартире</t>
  </si>
  <si>
    <t>1 замер</t>
  </si>
  <si>
    <t xml:space="preserve">     Осмотр квартир</t>
  </si>
  <si>
    <t xml:space="preserve">     Осмотр кровли, чердака, люков</t>
  </si>
  <si>
    <t xml:space="preserve">     Очистка  кровли от снега, сбивание сосулей</t>
  </si>
  <si>
    <t xml:space="preserve">     Очистка желобов от мусора: вручную (при расчете 1 кг. мусора = 3 м 1 желоба) - в.</t>
  </si>
  <si>
    <t xml:space="preserve">     Очистка канализационного стояка от наледи</t>
  </si>
  <si>
    <t xml:space="preserve">     Плановые проверки вентиляционных каналов и оголовков</t>
  </si>
  <si>
    <t xml:space="preserve">     Проверка исправности канализационных вытяжек (по жалобе)</t>
  </si>
  <si>
    <t xml:space="preserve">     Прочистка вентиляционных каналов</t>
  </si>
  <si>
    <t xml:space="preserve">     Смена дверных приборов: пружин</t>
  </si>
  <si>
    <t xml:space="preserve">     Укрепление дверных приборов: петли (шарниры), шпингалеты, ручки накладные</t>
  </si>
  <si>
    <t xml:space="preserve">     Укрепление козырька над входной дверью в подъезд</t>
  </si>
  <si>
    <t>т</t>
  </si>
  <si>
    <t xml:space="preserve">     Демонтаж монтаж унитазов</t>
  </si>
  <si>
    <t xml:space="preserve">     Изоляция трубопровода матами с совмещенным покрывным  слоем</t>
  </si>
  <si>
    <t xml:space="preserve">     Осмотр замеры рамок холодной воды</t>
  </si>
  <si>
    <t>чел.-ч</t>
  </si>
  <si>
    <t xml:space="preserve">     Смена отдельных участков трубопроводов диаметром: 32 мм</t>
  </si>
  <si>
    <t xml:space="preserve">     Антисептирование древесины: пастами на каменноугольном лаке</t>
  </si>
  <si>
    <t xml:space="preserve">     Демонтаж монтаж частей канализационных вытяжек</t>
  </si>
  <si>
    <t xml:space="preserve">     Демонтаж п/ящиков (1 блок, 4 секции)</t>
  </si>
  <si>
    <t xml:space="preserve">     Железнение цементных покрытий</t>
  </si>
  <si>
    <t xml:space="preserve">     Монтаж п/ящиков (1 блок, 4 секции)</t>
  </si>
  <si>
    <t xml:space="preserve">     Огрунтовка ранее окрашенных фасадов под окраску перхлорвиниловыми красками: простых с земли и лесов</t>
  </si>
  <si>
    <t xml:space="preserve">     Окраска известковыми составами ранее окрашенных фасадов простых: по штукатурке с земли и лесов</t>
  </si>
  <si>
    <t xml:space="preserve">     Окраска перхлорвиниловыми красками по подготовленной пов-ти фасадов: простых за 1р с земли и  лесов</t>
  </si>
  <si>
    <t xml:space="preserve">     Очистка вручную поверхности фасадов от перхлорвиниловых и масляных красок: с земли и лесов</t>
  </si>
  <si>
    <t xml:space="preserve">     Перетирка штукатурки: фасадов и тяг с земли и лесов</t>
  </si>
  <si>
    <t xml:space="preserve">     Подшивка потолков: досками обшивки</t>
  </si>
  <si>
    <t xml:space="preserve">     Приготовление тяжелого бетона: на гравии класса В20 (М250)</t>
  </si>
  <si>
    <t>100 м3</t>
  </si>
  <si>
    <t xml:space="preserve">     Разборка покрытий полов: цементных</t>
  </si>
  <si>
    <t xml:space="preserve">     Разборка слуховых окон: прямоугольных односкатных</t>
  </si>
  <si>
    <t xml:space="preserve">     Ремонт дверных полотен (выдергивание гвоздей, подгонка, установка, укрепление притворной планки)</t>
  </si>
  <si>
    <t xml:space="preserve">     Ремонт отдельных мест скатной кровли (материалом Технониколь)</t>
  </si>
  <si>
    <t xml:space="preserve">     Ремонт примыканий отмостки к цоколю (прим)</t>
  </si>
  <si>
    <t xml:space="preserve">     Ремонт существующего крыльца железобетоном</t>
  </si>
  <si>
    <t xml:space="preserve">     Ремонт чердачного перекрытия</t>
  </si>
  <si>
    <t xml:space="preserve">     Ремонт штукатурки цоколя площадью отдельных мест до 5м2 толщиной слоя до 20 мм</t>
  </si>
  <si>
    <t xml:space="preserve">     Рыхление шлака на чердаке - обследование перекрытия</t>
  </si>
  <si>
    <t xml:space="preserve">     Смена засыпки перекрытия с укладкой толя</t>
  </si>
  <si>
    <t xml:space="preserve">     Установка аншлага</t>
  </si>
  <si>
    <t xml:space="preserve">     Установка, укрепление лестниц (б/у) к слуховым окнам, чердачным люкам, к люкам выхода на кровлю</t>
  </si>
  <si>
    <t xml:space="preserve">     Устройство тепло- и звукоизоляции сплошной из плит: или матов минераловатные</t>
  </si>
  <si>
    <t xml:space="preserve">     Устройство: трапов ходовых на крыльце</t>
  </si>
  <si>
    <t>100 п. м ходов</t>
  </si>
  <si>
    <t xml:space="preserve">     Шпатлевка стен по штукатурке</t>
  </si>
  <si>
    <t xml:space="preserve">     Услуги  по вывозу и утилизации листвы, веток, деревьев, скошенной травы , смета и др.</t>
  </si>
  <si>
    <t>Уборка чердаков и подвалов</t>
  </si>
  <si>
    <t xml:space="preserve">     Уборка, очистка чердаков и подвалов</t>
  </si>
  <si>
    <t>По договору</t>
  </si>
  <si>
    <t>По смете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</si>
  <si>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</si>
  <si>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</si>
  <si>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t>Всего  за период с "01" января 2018 г. по "31"декабря 2018 г. выполнено работ (оказано услуг) на общую сумму 441 846,92 руб. (Четыреста сорок одна тысяча восемьсот сорок шесть рублей 92 копейки)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</si>
  <si>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</si>
  <si>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</si>
  <si>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</si>
  <si>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</si>
  <si>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</si>
  <si>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</si>
  <si>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</si>
  <si>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</si>
  <si>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</si>
  <si>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</si>
  <si>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</si>
  <si>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</si>
  <si>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</si>
  <si>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</si>
  <si>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Валка деревьев в городских условиях: (липа, сосна, кедр, тополь) д. до 300мм</t>
  </si>
  <si>
    <t xml:space="preserve">     Разделка древесины мягких пород, полученной от валки леса, диам. стволов: до 16 см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</si>
  <si>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</si>
  <si>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</si>
  <si>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</si>
  <si>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 xml:space="preserve">     Диагностирование газового оборудования</t>
  </si>
  <si>
    <t>16 стояков</t>
  </si>
  <si>
    <t>Обслуживание и текущий ремонт инженерного оборудования</t>
  </si>
  <si>
    <t xml:space="preserve">     Врезка  с установкой вентиля д. 15 мм (для манометров)</t>
  </si>
  <si>
    <t xml:space="preserve">     Замена сборки Д-25 без спускника</t>
  </si>
  <si>
    <t xml:space="preserve">     Приварка проушины</t>
  </si>
  <si>
    <t xml:space="preserve">     Регулировка температуры отопления в ИТП вентилями</t>
  </si>
  <si>
    <t xml:space="preserve">     Смена внутренних трубопроводов из стальных труб д. 40 мм</t>
  </si>
  <si>
    <t xml:space="preserve">     Смена внутренних трубопроводов из стальных труб д. 50 мм</t>
  </si>
  <si>
    <t xml:space="preserve">     Смена отдельных участков трубопроводов диаметром: 20 мм</t>
  </si>
  <si>
    <t xml:space="preserve">     Осмотр и устранение мелких неисправностей на РХВ</t>
  </si>
  <si>
    <t xml:space="preserve">     Осмотр подвальных помещений и выпуска при подпоре</t>
  </si>
  <si>
    <t>1 осмотр</t>
  </si>
  <si>
    <t xml:space="preserve">     Осмотр подъездов, подвального помещения - по жалобе</t>
  </si>
  <si>
    <t xml:space="preserve">     Перемотка сгона со сливом стояка</t>
  </si>
  <si>
    <t>1 соединение</t>
  </si>
  <si>
    <t xml:space="preserve">     Ремонт смесителя без душа, без снятия с места, смена прокладок</t>
  </si>
  <si>
    <t>1 смеситель</t>
  </si>
  <si>
    <t xml:space="preserve">     Сдача РХВ представителю водоканала, составление акта</t>
  </si>
  <si>
    <t xml:space="preserve">     Смена отдельных участков трубопроводов (Разборка, приварка патрубков с шаровым крм к труб-ду) д:40м</t>
  </si>
  <si>
    <t>Обслуживание и текущий ремонт конструктивных элементов</t>
  </si>
  <si>
    <t xml:space="preserve">     Демонтаж-монтаж частей фановых труб</t>
  </si>
  <si>
    <t xml:space="preserve">     Окраска стен: цементным молочком</t>
  </si>
  <si>
    <t xml:space="preserve">     Окраска фасадов ВДК с подготовкой</t>
  </si>
  <si>
    <t xml:space="preserve">     Постановка заклепок в местах соединения труб</t>
  </si>
  <si>
    <t xml:space="preserve">     Ремонт выправка дверок п/я</t>
  </si>
  <si>
    <t>1 секция</t>
  </si>
  <si>
    <t xml:space="preserve">     Ремонт штукатурки фасадов</t>
  </si>
  <si>
    <t xml:space="preserve">     Смена воронки с вышки</t>
  </si>
  <si>
    <t xml:space="preserve">     Осмотр оголовков вентиляционных каналов с целью предотвращения их замерзания и закупорки в зимнее вр</t>
  </si>
  <si>
    <t xml:space="preserve">     Очистка  кровли от снега толщ. 10см, сбивание сосулей вышка</t>
  </si>
  <si>
    <t>1 м 1 основания</t>
  </si>
  <si>
    <t xml:space="preserve">     Очистка  кровли от снега, сбивание сосулей вышка</t>
  </si>
  <si>
    <t xml:space="preserve">     Проверка исправности канализационных вытяжек</t>
  </si>
  <si>
    <t>1 кв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</si>
  <si>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</si>
  <si>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</si>
  <si>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>Текущий ремонт</t>
  </si>
  <si>
    <t xml:space="preserve">     Ремонт изоляции</t>
  </si>
  <si>
    <t xml:space="preserve">     Ремонт цоколя, отмостки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</si>
  <si>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</si>
  <si>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</si>
  <si>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</si>
  <si>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</si>
  <si>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 xml:space="preserve">                         ________________________________________________________________________________      ____________________________________</t>
  </si>
  <si>
    <t>Заказчик -         ________________________________________   __________________________________</t>
  </si>
  <si>
    <t>АКТ № 75/1</t>
  </si>
  <si>
    <t>По графику</t>
  </si>
  <si>
    <t>Отчет по бюджету № 75/1-2019</t>
  </si>
  <si>
    <t>Период: с 01.01.2019 по 31.12.2019 года.</t>
  </si>
  <si>
    <t xml:space="preserve">     Услугу по контролю капитального ремонта</t>
  </si>
  <si>
    <t xml:space="preserve">           2. Всего за период с "01"января 2019 г. по "31"декабря 2019 г. выполнено работ на общую сумму 418660.50 руб. (Четыреста восемнадцать тысяч шестьсот шестьдесят рублей 50 копеек)</t>
  </si>
  <si>
    <t>Отчет по бюджету № 75/1-2020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</si>
  <si>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</si>
  <si>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</si>
  <si>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</si>
  <si>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</si>
  <si>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</si>
  <si>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Окраска известковыми составами: по кирпичу и бетону (бордюр. столбики, столбы) за 2019 год</t>
  </si>
  <si>
    <t xml:space="preserve">     Окраска МАФ (песочницы, скамейки, качели, турники и т.д.)</t>
  </si>
  <si>
    <t>Дезинсекция и дератизация</t>
  </si>
  <si>
    <t xml:space="preserve">     Дезинсекция и дератизация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</si>
  <si>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</si>
  <si>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</si>
  <si>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</si>
  <si>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Прокладка трубопроводов канализационных из полиэтиленовых труб высокой плотности: 50 мм</t>
  </si>
  <si>
    <t xml:space="preserve">     Разборка трубопровода из чугунных канализационных труб. диаметром 50мм</t>
  </si>
  <si>
    <t xml:space="preserve">     Смена внутренних трубопроводов из стальных труб д. до 15мм</t>
  </si>
  <si>
    <t xml:space="preserve">     Смена отдельных участков трубопроводов канализации из полиетиленовых труб высокой плотности:д 100 мм</t>
  </si>
  <si>
    <t xml:space="preserve">     Установка заглушек на трубопроводах д.  100мм</t>
  </si>
  <si>
    <t xml:space="preserve">     Установка заглушек на трубопроводах д. до 50мм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</si>
  <si>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</si>
  <si>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</si>
  <si>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 подъездов, подвального помещения, чердачного помещения - по жалобе</t>
  </si>
  <si>
    <t xml:space="preserve">     Осмотр, замеры, опломбировка ПУ Т/У с представителем</t>
  </si>
  <si>
    <t xml:space="preserve">     Перекрытие потока воды: отопление, ГВС, ХВС</t>
  </si>
  <si>
    <t xml:space="preserve">     Подготовка элеваторного узла</t>
  </si>
  <si>
    <t xml:space="preserve">     Притирка запорной арматуры без снятия с места: клапан вентиля диаметром до 26-50 мм</t>
  </si>
  <si>
    <t xml:space="preserve">     Погрузо-разгрузочные работы (кор-ка за 2019 год)</t>
  </si>
  <si>
    <t xml:space="preserve">     Ремонт и восстановление герметизации дверных и оконных проемов</t>
  </si>
  <si>
    <t xml:space="preserve">     Ремонт МАФ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</si>
  <si>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</si>
  <si>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</si>
  <si>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           2. Всего за период с "01"января 2020 г. по "31"декабря 2020 г. выполнено работ на общую сумму 352711.04 руб. (Триста пятьдесят две тысячи семьсот одиннадцать рублей 4 копейки)</t>
  </si>
  <si>
    <t xml:space="preserve">                         ___________________________________________      ____________________________________</t>
  </si>
  <si>
    <t>31 марта 2022 г.</t>
  </si>
  <si>
    <t xml:space="preserve">     Ремонт деревянной капитальной горки (Прим)</t>
  </si>
  <si>
    <t>100 м досок</t>
  </si>
  <si>
    <t xml:space="preserve">     Ручная односторонняя сварка деталей контейнера из листовой стали</t>
  </si>
  <si>
    <t>10 м</t>
  </si>
  <si>
    <t xml:space="preserve">     Смена вентилей и клапанов обратных муфтовых д. 15мм</t>
  </si>
  <si>
    <t xml:space="preserve">     Смена отдельных участков трубопроводов (Разборка, приварка патрубков с шаровым крм к труб-ду) д:32 м</t>
  </si>
  <si>
    <t xml:space="preserve">     Установка манометров</t>
  </si>
  <si>
    <t xml:space="preserve">     Установка термометра</t>
  </si>
  <si>
    <t>комплект</t>
  </si>
  <si>
    <t xml:space="preserve">     Вскрытие элеваторов со снятием с места и замером сопла (прим)</t>
  </si>
  <si>
    <t xml:space="preserve">     Отключение системы отопления</t>
  </si>
  <si>
    <t xml:space="preserve">     Замена наличников с изготовлением</t>
  </si>
  <si>
    <t>1 м изделий</t>
  </si>
  <si>
    <t xml:space="preserve">     Окраска контейнера</t>
  </si>
  <si>
    <t xml:space="preserve">     Окраска масляными составами  по дереву: доски объявления</t>
  </si>
  <si>
    <t xml:space="preserve">     Окраска эмалевыми составами по дереву с подготовкой поверхности: заполнений дверных проемов</t>
  </si>
  <si>
    <t xml:space="preserve">     Смена частей водосточных труб: отливов (отметов)</t>
  </si>
  <si>
    <t xml:space="preserve">     Смена: колен водосточных труб</t>
  </si>
  <si>
    <t xml:space="preserve">     Смена: прямых звеньев водосточных труб</t>
  </si>
  <si>
    <t xml:space="preserve">     Установка досок объявлений с изготовлением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</si>
  <si>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</si>
  <si>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</si>
  <si>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 кровли от снега, сбивание сосулей с выходом на кровлю</t>
  </si>
  <si>
    <t xml:space="preserve">     Очистка воронки и колен от мусора, снега</t>
  </si>
  <si>
    <t xml:space="preserve">     Укладка (установка) щитов</t>
  </si>
  <si>
    <t>304095.08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</si>
  <si>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</si>
  <si>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</si>
  <si>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</si>
  <si>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по бюджету № 75/1-2021</t>
  </si>
  <si>
    <t>Период: с 01.01.2021 по 31.12.2021 года.</t>
  </si>
  <si>
    <t>Отчет составил: экономист                               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</si>
</sst>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_р_._-;\-* #,##0.00_р_._-;_-* &quot;-&quot;??_р_._-;_-@_-"/>
    <numFmt numFmtId="165" formatCode="_-* #,##0_р_._-;\-* #,##0_р_._-;_-* &quot;-&quot;??_р_._-;_-@_-"/>
    <numFmt numFmtId="166" formatCode="0.00;[Red]\-0.00"/>
    <numFmt numFmtId="167" formatCode="0.000;[Red]\-0.000"/>
    <numFmt numFmtId="168" formatCode="0;[Red]\-0"/>
    <numFmt numFmtId="169" formatCode="0.0;[Red]\-0.0"/>
    <numFmt numFmtId="170" formatCode="_-* #,##0.000_р_._-;\-* #,##0.000_р_._-;_-* &quot;-&quot;??_р_.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17" fillId="0" borderId="0">
      <alignment horizontal="center" vertical="center"/>
    </xf>
    <xf numFmtId="0" fontId="1" fillId="0" borderId="0"/>
    <xf numFmtId="0" fontId="19" fillId="0" borderId="0">
      <alignment horizontal="left" vertical="top"/>
    </xf>
    <xf numFmtId="0" fontId="19" fillId="0" borderId="0">
      <alignment horizontal="right" vertical="top"/>
    </xf>
    <xf numFmtId="0" fontId="19" fillId="3" borderId="0">
      <alignment horizontal="right" vertical="top"/>
    </xf>
    <xf numFmtId="0" fontId="19" fillId="0" borderId="0">
      <alignment horizontal="right" vertical="top"/>
    </xf>
    <xf numFmtId="0" fontId="19" fillId="0" borderId="0">
      <alignment horizontal="left" vertical="top"/>
    </xf>
    <xf numFmtId="0" fontId="19" fillId="0" borderId="0">
      <alignment horizontal="left" vertical="top"/>
    </xf>
  </cellStyleXfs>
  <cellXfs count="204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2" fontId="3" fillId="0" borderId="0" xfId="0" applyNumberFormat="1" applyFont="1"/>
    <xf numFmtId="0" fontId="9" fillId="0" borderId="1" xfId="2" applyFont="1" applyBorder="1" applyAlignment="1">
      <alignment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4" fillId="0" borderId="1" xfId="2" applyFont="1" applyBorder="1" applyAlignment="1">
      <alignment vertical="center"/>
    </xf>
    <xf numFmtId="2" fontId="14" fillId="0" borderId="1" xfId="2" applyNumberFormat="1" applyFont="1" applyBorder="1" applyAlignment="1">
      <alignment horizontal="right" vertical="center"/>
    </xf>
    <xf numFmtId="164" fontId="14" fillId="0" borderId="1" xfId="1" applyFont="1" applyBorder="1" applyAlignment="1">
      <alignment horizontal="center" vertical="center"/>
    </xf>
    <xf numFmtId="164" fontId="14" fillId="2" borderId="1" xfId="1" applyFont="1" applyFill="1" applyBorder="1" applyAlignment="1">
      <alignment horizontal="center" vertical="center" wrapText="1"/>
    </xf>
    <xf numFmtId="164" fontId="12" fillId="0" borderId="1" xfId="1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164" fontId="9" fillId="0" borderId="1" xfId="1" applyFont="1" applyBorder="1" applyAlignment="1">
      <alignment horizontal="right" vertical="center"/>
    </xf>
    <xf numFmtId="0" fontId="10" fillId="0" borderId="1" xfId="2" applyFont="1" applyBorder="1" applyAlignment="1">
      <alignment horizontal="left" vertical="center"/>
    </xf>
    <xf numFmtId="164" fontId="10" fillId="0" borderId="1" xfId="1" applyFont="1" applyBorder="1" applyAlignment="1">
      <alignment horizontal="right" vertical="center"/>
    </xf>
    <xf numFmtId="0" fontId="4" fillId="0" borderId="0" xfId="0" applyFont="1" applyAlignment="1">
      <alignment horizontal="left" vertical="center" wrapText="1"/>
    </xf>
    <xf numFmtId="0" fontId="14" fillId="2" borderId="1" xfId="2" applyFont="1" applyFill="1" applyBorder="1" applyAlignment="1">
      <alignment vertical="center" wrapText="1"/>
    </xf>
    <xf numFmtId="0" fontId="12" fillId="0" borderId="1" xfId="2" applyFont="1" applyBorder="1" applyAlignment="1">
      <alignment vertical="center" wrapText="1"/>
    </xf>
    <xf numFmtId="0" fontId="14" fillId="2" borderId="1" xfId="2" applyFont="1" applyFill="1" applyBorder="1" applyAlignment="1">
      <alignment vertical="center"/>
    </xf>
    <xf numFmtId="164" fontId="14" fillId="2" borderId="1" xfId="1" applyFont="1" applyFill="1" applyBorder="1" applyAlignment="1">
      <alignment horizontal="center" vertical="center"/>
    </xf>
    <xf numFmtId="2" fontId="14" fillId="2" borderId="1" xfId="1" applyNumberFormat="1" applyFont="1" applyFill="1" applyBorder="1" applyAlignment="1">
      <alignment horizontal="center" vertical="center" wrapText="1"/>
    </xf>
    <xf numFmtId="2" fontId="12" fillId="0" borderId="1" xfId="1" applyNumberFormat="1" applyFont="1" applyBorder="1" applyAlignment="1">
      <alignment horizontal="center" vertical="center"/>
    </xf>
    <xf numFmtId="2" fontId="14" fillId="2" borderId="1" xfId="1" applyNumberFormat="1" applyFont="1" applyFill="1" applyBorder="1" applyAlignment="1">
      <alignment horizontal="center" vertical="center"/>
    </xf>
    <xf numFmtId="0" fontId="15" fillId="0" borderId="1" xfId="2" applyFont="1" applyBorder="1" applyAlignment="1">
      <alignment vertical="top" wrapText="1"/>
    </xf>
    <xf numFmtId="164" fontId="15" fillId="0" borderId="1" xfId="1" applyFont="1" applyBorder="1" applyAlignment="1">
      <alignment horizontal="right" vertical="center"/>
    </xf>
    <xf numFmtId="164" fontId="0" fillId="0" borderId="0" xfId="0" applyNumberFormat="1" applyAlignment="1"/>
    <xf numFmtId="0" fontId="13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16" fillId="0" borderId="0" xfId="2" applyFont="1" applyAlignment="1"/>
    <xf numFmtId="0" fontId="12" fillId="0" borderId="0" xfId="2" applyFont="1" applyBorder="1" applyAlignment="1">
      <alignment horizontal="left"/>
    </xf>
    <xf numFmtId="0" fontId="16" fillId="0" borderId="0" xfId="2" applyFont="1" applyBorder="1" applyAlignment="1">
      <alignment horizontal="left"/>
    </xf>
    <xf numFmtId="0" fontId="4" fillId="0" borderId="0" xfId="0" applyFont="1" applyBorder="1"/>
    <xf numFmtId="0" fontId="4" fillId="0" borderId="0" xfId="4" applyFont="1" applyBorder="1" applyAlignment="1">
      <alignment wrapText="1"/>
    </xf>
    <xf numFmtId="0" fontId="20" fillId="0" borderId="0" xfId="5" quotePrefix="1" applyFont="1" applyAlignment="1">
      <alignment horizontal="right" vertical="top" wrapText="1"/>
    </xf>
    <xf numFmtId="0" fontId="20" fillId="0" borderId="0" xfId="5" quotePrefix="1" applyFont="1" applyBorder="1" applyAlignment="1">
      <alignment vertical="top" wrapText="1"/>
    </xf>
    <xf numFmtId="0" fontId="20" fillId="0" borderId="0" xfId="5" quotePrefix="1" applyFont="1" applyAlignment="1">
      <alignment vertical="top" wrapText="1"/>
    </xf>
    <xf numFmtId="0" fontId="20" fillId="0" borderId="0" xfId="6" quotePrefix="1" applyFont="1" applyBorder="1" applyAlignment="1">
      <alignment horizontal="right" vertical="top" wrapText="1"/>
    </xf>
    <xf numFmtId="0" fontId="20" fillId="0" borderId="0" xfId="5" quotePrefix="1" applyFont="1" applyAlignment="1">
      <alignment horizontal="left" vertical="top" wrapText="1"/>
    </xf>
    <xf numFmtId="0" fontId="4" fillId="0" borderId="0" xfId="4" applyFont="1" applyAlignment="1">
      <alignment wrapText="1"/>
    </xf>
    <xf numFmtId="0" fontId="4" fillId="0" borderId="5" xfId="4" applyFont="1" applyBorder="1" applyAlignment="1">
      <alignment wrapText="1"/>
    </xf>
    <xf numFmtId="0" fontId="20" fillId="0" borderId="7" xfId="10" quotePrefix="1" applyFont="1" applyBorder="1" applyAlignment="1">
      <alignment vertical="top" wrapText="1"/>
    </xf>
    <xf numFmtId="0" fontId="16" fillId="0" borderId="0" xfId="0" applyFont="1" applyAlignment="1">
      <alignment horizontal="left" vertical="center"/>
    </xf>
    <xf numFmtId="165" fontId="4" fillId="0" borderId="1" xfId="1" applyNumberFormat="1" applyFont="1" applyBorder="1" applyAlignment="1">
      <alignment wrapText="1"/>
    </xf>
    <xf numFmtId="0" fontId="16" fillId="0" borderId="0" xfId="0" applyFont="1" applyAlignment="1">
      <alignment horizontal="left" vertical="top"/>
    </xf>
    <xf numFmtId="0" fontId="20" fillId="0" borderId="0" xfId="9" quotePrefix="1" applyFont="1" applyAlignment="1">
      <alignment horizontal="right" vertical="top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8" applyNumberFormat="1" applyFont="1" applyBorder="1" applyAlignment="1">
      <alignment horizontal="right" vertical="top" wrapText="1"/>
    </xf>
    <xf numFmtId="0" fontId="20" fillId="0" borderId="0" xfId="5" quotePrefix="1" applyFont="1" applyBorder="1" applyAlignment="1">
      <alignment horizontal="right" vertical="top" wrapText="1"/>
    </xf>
    <xf numFmtId="0" fontId="20" fillId="0" borderId="0" xfId="8" applyNumberFormat="1" applyFont="1" applyBorder="1" applyAlignment="1">
      <alignment vertical="top" wrapText="1"/>
    </xf>
    <xf numFmtId="0" fontId="20" fillId="0" borderId="0" xfId="9" quotePrefix="1" applyFont="1" applyBorder="1" applyAlignment="1">
      <alignment horizontal="left" vertical="top" wrapText="1"/>
    </xf>
    <xf numFmtId="165" fontId="4" fillId="0" borderId="0" xfId="1" applyNumberFormat="1" applyFont="1" applyBorder="1" applyAlignment="1">
      <alignment wrapText="1"/>
    </xf>
    <xf numFmtId="0" fontId="12" fillId="0" borderId="0" xfId="2" applyFont="1" applyAlignment="1">
      <alignment horizontal="left"/>
    </xf>
    <xf numFmtId="0" fontId="16" fillId="0" borderId="0" xfId="2" applyFont="1" applyAlignment="1">
      <alignment horizontal="left"/>
    </xf>
    <xf numFmtId="0" fontId="21" fillId="0" borderId="0" xfId="0" applyFont="1" applyAlignment="1">
      <alignment horizontal="left" vertical="top"/>
    </xf>
    <xf numFmtId="0" fontId="22" fillId="4" borderId="11" xfId="0" applyFont="1" applyFill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3" fillId="0" borderId="0" xfId="0" applyFont="1"/>
    <xf numFmtId="0" fontId="21" fillId="0" borderId="0" xfId="0" applyFont="1" applyAlignment="1">
      <alignment horizontal="left"/>
    </xf>
    <xf numFmtId="0" fontId="23" fillId="0" borderId="0" xfId="0" applyFont="1" applyAlignment="1"/>
    <xf numFmtId="0" fontId="4" fillId="0" borderId="0" xfId="0" applyFont="1" applyFill="1" applyAlignment="1"/>
    <xf numFmtId="0" fontId="16" fillId="0" borderId="16" xfId="0" applyFont="1" applyFill="1" applyBorder="1" applyAlignment="1">
      <alignment vertical="top" wrapText="1"/>
    </xf>
    <xf numFmtId="0" fontId="16" fillId="0" borderId="1" xfId="0" applyFont="1" applyFill="1" applyBorder="1" applyAlignment="1">
      <alignment horizontal="center" vertical="center"/>
    </xf>
    <xf numFmtId="166" fontId="16" fillId="0" borderId="1" xfId="0" applyNumberFormat="1" applyFont="1" applyFill="1" applyBorder="1" applyAlignment="1">
      <alignment horizontal="center" vertical="center"/>
    </xf>
    <xf numFmtId="167" fontId="16" fillId="0" borderId="1" xfId="0" applyNumberFormat="1" applyFont="1" applyFill="1" applyBorder="1" applyAlignment="1">
      <alignment horizontal="center" vertical="center"/>
    </xf>
    <xf numFmtId="168" fontId="16" fillId="0" borderId="1" xfId="0" applyNumberFormat="1" applyFont="1" applyFill="1" applyBorder="1" applyAlignment="1">
      <alignment horizontal="center" vertical="center"/>
    </xf>
    <xf numFmtId="169" fontId="16" fillId="0" borderId="1" xfId="0" applyNumberFormat="1" applyFont="1" applyFill="1" applyBorder="1" applyAlignment="1">
      <alignment horizontal="center" vertical="center"/>
    </xf>
    <xf numFmtId="2" fontId="16" fillId="0" borderId="1" xfId="0" applyNumberFormat="1" applyFont="1" applyFill="1" applyBorder="1" applyAlignment="1">
      <alignment horizontal="center" vertical="center"/>
    </xf>
    <xf numFmtId="0" fontId="24" fillId="0" borderId="16" xfId="0" applyFont="1" applyFill="1" applyBorder="1" applyAlignment="1">
      <alignment vertical="top" wrapText="1"/>
    </xf>
    <xf numFmtId="0" fontId="24" fillId="0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/>
    <xf numFmtId="164" fontId="21" fillId="0" borderId="15" xfId="1" applyFont="1" applyBorder="1" applyAlignment="1">
      <alignment horizontal="center" vertical="top" wrapText="1"/>
    </xf>
    <xf numFmtId="164" fontId="22" fillId="0" borderId="15" xfId="1" applyFont="1" applyBorder="1" applyAlignment="1">
      <alignment horizontal="center" vertical="top"/>
    </xf>
    <xf numFmtId="0" fontId="22" fillId="5" borderId="0" xfId="0" applyFont="1" applyFill="1" applyAlignment="1">
      <alignment horizontal="left" vertical="top"/>
    </xf>
    <xf numFmtId="0" fontId="22" fillId="0" borderId="0" xfId="0" applyFont="1" applyAlignment="1">
      <alignment horizontal="left" vertical="top"/>
    </xf>
    <xf numFmtId="164" fontId="22" fillId="0" borderId="15" xfId="1" applyFont="1" applyBorder="1" applyAlignment="1">
      <alignment horizontal="center" vertical="top" wrapText="1"/>
    </xf>
    <xf numFmtId="0" fontId="25" fillId="0" borderId="0" xfId="0" applyFont="1"/>
    <xf numFmtId="0" fontId="20" fillId="0" borderId="0" xfId="5" quotePrefix="1" applyFont="1" applyBorder="1" applyAlignment="1">
      <alignment horizontal="left" vertical="top" wrapText="1"/>
    </xf>
    <xf numFmtId="0" fontId="20" fillId="0" borderId="0" xfId="6" quotePrefix="1" applyFont="1" applyBorder="1" applyAlignment="1">
      <alignment horizontal="left" vertical="top" wrapText="1"/>
    </xf>
    <xf numFmtId="0" fontId="20" fillId="3" borderId="0" xfId="7" applyNumberFormat="1" applyFont="1" applyBorder="1" applyAlignment="1">
      <alignment horizontal="left" vertical="top" wrapText="1"/>
    </xf>
    <xf numFmtId="0" fontId="20" fillId="0" borderId="0" xfId="8" applyNumberFormat="1" applyFont="1" applyBorder="1" applyAlignment="1">
      <alignment horizontal="left" vertical="top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6" fillId="0" borderId="0" xfId="2" applyFont="1" applyAlignment="1">
      <alignment horizontal="left"/>
    </xf>
    <xf numFmtId="0" fontId="16" fillId="0" borderId="0" xfId="0" applyFont="1" applyFill="1" applyAlignment="1">
      <alignment horizontal="justify" vertical="center"/>
    </xf>
    <xf numFmtId="0" fontId="0" fillId="0" borderId="0" xfId="0" applyFill="1" applyAlignment="1"/>
    <xf numFmtId="0" fontId="16" fillId="0" borderId="1" xfId="0" applyFont="1" applyFill="1" applyBorder="1" applyAlignment="1">
      <alignment vertical="center" wrapText="1"/>
    </xf>
    <xf numFmtId="0" fontId="24" fillId="0" borderId="1" xfId="0" applyFont="1" applyFill="1" applyBorder="1" applyAlignment="1">
      <alignment vertical="center" wrapText="1"/>
    </xf>
    <xf numFmtId="0" fontId="14" fillId="0" borderId="0" xfId="0" applyFont="1" applyFill="1" applyAlignment="1">
      <alignment horizontal="justify" vertical="center"/>
    </xf>
    <xf numFmtId="0" fontId="14" fillId="0" borderId="1" xfId="0" applyFont="1" applyFill="1" applyBorder="1" applyAlignment="1">
      <alignment vertical="center"/>
    </xf>
    <xf numFmtId="170" fontId="16" fillId="0" borderId="0" xfId="1" applyNumberFormat="1" applyFont="1" applyFill="1" applyAlignment="1">
      <alignment horizontal="center" vertical="center"/>
    </xf>
    <xf numFmtId="170" fontId="16" fillId="0" borderId="1" xfId="1" applyNumberFormat="1" applyFont="1" applyFill="1" applyBorder="1" applyAlignment="1">
      <alignment horizontal="center" vertical="center" wrapText="1"/>
    </xf>
    <xf numFmtId="170" fontId="24" fillId="0" borderId="1" xfId="1" applyNumberFormat="1" applyFont="1" applyFill="1" applyBorder="1" applyAlignment="1">
      <alignment horizontal="center" vertical="center" wrapText="1"/>
    </xf>
    <xf numFmtId="170" fontId="16" fillId="0" borderId="1" xfId="1" applyNumberFormat="1" applyFont="1" applyFill="1" applyBorder="1" applyAlignment="1">
      <alignment horizontal="center" vertical="center"/>
    </xf>
    <xf numFmtId="170" fontId="14" fillId="0" borderId="1" xfId="1" applyNumberFormat="1" applyFont="1" applyFill="1" applyBorder="1" applyAlignment="1">
      <alignment horizontal="center" vertical="center"/>
    </xf>
    <xf numFmtId="164" fontId="16" fillId="0" borderId="0" xfId="1" applyNumberFormat="1" applyFont="1" applyFill="1" applyAlignment="1">
      <alignment horizontal="center" vertical="center"/>
    </xf>
    <xf numFmtId="164" fontId="16" fillId="0" borderId="1" xfId="1" applyNumberFormat="1" applyFont="1" applyFill="1" applyBorder="1" applyAlignment="1">
      <alignment horizontal="center" vertical="center" wrapText="1"/>
    </xf>
    <xf numFmtId="164" fontId="24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4" fontId="14" fillId="0" borderId="1" xfId="1" applyNumberFormat="1" applyFont="1" applyFill="1" applyBorder="1" applyAlignment="1">
      <alignment horizontal="center" vertical="center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6" fillId="0" borderId="0" xfId="1" applyNumberFormat="1" applyFont="1" applyFill="1" applyAlignment="1">
      <alignment horizontal="center" vertical="center" wrapText="1"/>
    </xf>
    <xf numFmtId="0" fontId="16" fillId="0" borderId="0" xfId="0" applyFont="1" applyFill="1" applyAlignment="1">
      <alignment horizontal="justify" vertical="center" wrapText="1"/>
    </xf>
    <xf numFmtId="0" fontId="20" fillId="0" borderId="0" xfId="7" applyNumberFormat="1" applyFont="1" applyFill="1" applyBorder="1" applyAlignment="1">
      <alignment horizontal="left" vertical="top" wrapText="1"/>
    </xf>
    <xf numFmtId="0" fontId="16" fillId="0" borderId="3" xfId="0" applyFont="1" applyFill="1" applyBorder="1" applyAlignment="1">
      <alignment vertical="center" wrapText="1"/>
    </xf>
    <xf numFmtId="0" fontId="16" fillId="0" borderId="17" xfId="0" applyFont="1" applyFill="1" applyBorder="1" applyAlignment="1">
      <alignment horizontal="center" vertical="center"/>
    </xf>
    <xf numFmtId="2" fontId="16" fillId="0" borderId="17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6" fillId="0" borderId="0" xfId="2" applyFont="1" applyAlignment="1">
      <alignment horizontal="left"/>
    </xf>
    <xf numFmtId="0" fontId="16" fillId="0" borderId="0" xfId="0" applyFont="1" applyAlignment="1">
      <alignment horizontal="justify"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0" xfId="2" applyFont="1" applyAlignment="1">
      <alignment horizontal="left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6" fillId="0" borderId="0" xfId="0" applyFont="1" applyAlignment="1">
      <alignment horizontal="justify" vertical="center"/>
    </xf>
    <xf numFmtId="164" fontId="12" fillId="0" borderId="1" xfId="1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/>
    </xf>
    <xf numFmtId="164" fontId="14" fillId="0" borderId="1" xfId="1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Continuous" vertical="center" wrapText="1"/>
    </xf>
    <xf numFmtId="0" fontId="16" fillId="0" borderId="21" xfId="0" applyFont="1" applyBorder="1" applyAlignment="1">
      <alignment horizontal="left" vertical="center"/>
    </xf>
    <xf numFmtId="0" fontId="16" fillId="0" borderId="18" xfId="0" applyFont="1" applyBorder="1" applyAlignment="1">
      <alignment horizontal="center" vertical="center" wrapText="1"/>
    </xf>
    <xf numFmtId="0" fontId="12" fillId="0" borderId="27" xfId="0" applyFont="1" applyBorder="1" applyAlignment="1">
      <alignment vertical="center" wrapText="1"/>
    </xf>
    <xf numFmtId="166" fontId="16" fillId="0" borderId="0" xfId="0" applyNumberFormat="1" applyFont="1" applyAlignment="1">
      <alignment horizontal="justify" vertical="center"/>
    </xf>
    <xf numFmtId="164" fontId="14" fillId="6" borderId="0" xfId="0" applyNumberFormat="1" applyFont="1" applyFill="1" applyAlignment="1">
      <alignment vertical="center" wrapText="1"/>
    </xf>
    <xf numFmtId="164" fontId="16" fillId="6" borderId="0" xfId="0" applyNumberFormat="1" applyFont="1" applyFill="1" applyAlignment="1">
      <alignment vertical="center" wrapText="1"/>
    </xf>
    <xf numFmtId="0" fontId="16" fillId="6" borderId="0" xfId="0" applyFont="1" applyFill="1" applyAlignment="1">
      <alignment horizontal="justify" vertical="center"/>
    </xf>
    <xf numFmtId="0" fontId="16" fillId="6" borderId="0" xfId="0" applyFont="1" applyFill="1" applyAlignment="1">
      <alignment horizontal="justify" vertical="center" wrapText="1"/>
    </xf>
    <xf numFmtId="0" fontId="16" fillId="6" borderId="0" xfId="0" applyFont="1" applyFill="1" applyAlignment="1">
      <alignment vertical="center" wrapText="1"/>
    </xf>
    <xf numFmtId="0" fontId="16" fillId="6" borderId="0" xfId="0" applyFont="1" applyFill="1" applyAlignment="1">
      <alignment vertical="center"/>
    </xf>
    <xf numFmtId="0" fontId="16" fillId="0" borderId="0" xfId="0" applyFont="1" applyAlignment="1">
      <alignment vertical="center"/>
    </xf>
    <xf numFmtId="0" fontId="16" fillId="6" borderId="20" xfId="0" applyFont="1" applyFill="1" applyBorder="1" applyAlignment="1">
      <alignment horizontal="left" vertical="center" wrapText="1"/>
    </xf>
    <xf numFmtId="0" fontId="16" fillId="6" borderId="24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166" fontId="16" fillId="6" borderId="1" xfId="0" applyNumberFormat="1" applyFont="1" applyFill="1" applyBorder="1" applyAlignment="1">
      <alignment horizontal="center" vertical="center"/>
    </xf>
    <xf numFmtId="166" fontId="16" fillId="6" borderId="28" xfId="0" applyNumberFormat="1" applyFont="1" applyFill="1" applyBorder="1" applyAlignment="1">
      <alignment horizontal="center" vertical="center"/>
    </xf>
    <xf numFmtId="166" fontId="12" fillId="6" borderId="23" xfId="0" applyNumberFormat="1" applyFont="1" applyFill="1" applyBorder="1" applyAlignment="1">
      <alignment horizontal="center" vertical="center" wrapText="1"/>
    </xf>
    <xf numFmtId="167" fontId="16" fillId="6" borderId="24" xfId="0" applyNumberFormat="1" applyFont="1" applyFill="1" applyBorder="1" applyAlignment="1">
      <alignment horizontal="center" vertical="center"/>
    </xf>
    <xf numFmtId="168" fontId="16" fillId="6" borderId="24" xfId="0" applyNumberFormat="1" applyFont="1" applyFill="1" applyBorder="1" applyAlignment="1">
      <alignment horizontal="center" vertical="center"/>
    </xf>
    <xf numFmtId="166" fontId="16" fillId="6" borderId="24" xfId="0" applyNumberFormat="1" applyFont="1" applyFill="1" applyBorder="1" applyAlignment="1">
      <alignment horizontal="center" vertical="center"/>
    </xf>
    <xf numFmtId="169" fontId="16" fillId="6" borderId="24" xfId="0" applyNumberFormat="1" applyFont="1" applyFill="1" applyBorder="1" applyAlignment="1">
      <alignment horizontal="center" vertical="center"/>
    </xf>
    <xf numFmtId="0" fontId="22" fillId="6" borderId="0" xfId="0" applyFont="1" applyFill="1" applyAlignment="1">
      <alignment horizontal="left" vertical="top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6" fillId="0" borderId="0" xfId="2" applyFont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49" fontId="21" fillId="0" borderId="12" xfId="0" applyNumberFormat="1" applyFont="1" applyBorder="1" applyAlignment="1">
      <alignment horizontal="left" vertical="top" wrapText="1"/>
    </xf>
    <xf numFmtId="49" fontId="21" fillId="0" borderId="13" xfId="0" applyNumberFormat="1" applyFont="1" applyBorder="1" applyAlignment="1">
      <alignment horizontal="left" vertical="top" wrapText="1"/>
    </xf>
    <xf numFmtId="49" fontId="21" fillId="0" borderId="14" xfId="0" applyNumberFormat="1" applyFont="1" applyBorder="1" applyAlignment="1">
      <alignment horizontal="left" vertical="top" wrapText="1"/>
    </xf>
    <xf numFmtId="0" fontId="18" fillId="0" borderId="0" xfId="3" quotePrefix="1" applyFont="1" applyBorder="1" applyAlignment="1">
      <alignment horizontal="center" vertical="center" wrapText="1"/>
    </xf>
    <xf numFmtId="0" fontId="20" fillId="0" borderId="0" xfId="9" quotePrefix="1" applyFont="1" applyAlignment="1">
      <alignment horizontal="left" vertical="top" wrapText="1"/>
    </xf>
    <xf numFmtId="0" fontId="20" fillId="0" borderId="6" xfId="9" quotePrefix="1" applyFont="1" applyBorder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22" fillId="4" borderId="8" xfId="0" applyFont="1" applyFill="1" applyBorder="1" applyAlignment="1">
      <alignment horizontal="left" vertical="center"/>
    </xf>
    <xf numFmtId="0" fontId="22" fillId="4" borderId="9" xfId="0" applyFont="1" applyFill="1" applyBorder="1" applyAlignment="1">
      <alignment horizontal="left" vertical="center"/>
    </xf>
    <xf numFmtId="0" fontId="22" fillId="4" borderId="10" xfId="0" applyFont="1" applyFill="1" applyBorder="1" applyAlignment="1">
      <alignment horizontal="left" vertical="center"/>
    </xf>
    <xf numFmtId="0" fontId="22" fillId="0" borderId="12" xfId="0" applyFont="1" applyBorder="1" applyAlignment="1">
      <alignment horizontal="left" vertical="top" wrapText="1"/>
    </xf>
    <xf numFmtId="0" fontId="22" fillId="0" borderId="13" xfId="0" applyFont="1" applyBorder="1" applyAlignment="1">
      <alignment horizontal="left" vertical="top" wrapText="1"/>
    </xf>
    <xf numFmtId="0" fontId="22" fillId="0" borderId="14" xfId="0" applyFont="1" applyBorder="1" applyAlignment="1">
      <alignment horizontal="left" vertical="top" wrapText="1"/>
    </xf>
    <xf numFmtId="0" fontId="14" fillId="0" borderId="0" xfId="2" applyFont="1" applyAlignment="1">
      <alignment horizontal="left"/>
    </xf>
    <xf numFmtId="0" fontId="16" fillId="0" borderId="0" xfId="2" applyFont="1" applyAlignment="1">
      <alignment horizontal="left"/>
    </xf>
    <xf numFmtId="0" fontId="4" fillId="0" borderId="0" xfId="0" applyFont="1" applyAlignment="1">
      <alignment horizontal="left" vertical="top" wrapText="1"/>
    </xf>
    <xf numFmtId="0" fontId="4" fillId="0" borderId="0" xfId="0" applyFont="1" applyBorder="1" applyAlignment="1">
      <alignment horizontal="left" vertical="center" wrapText="1"/>
    </xf>
    <xf numFmtId="164" fontId="16" fillId="0" borderId="0" xfId="1" applyNumberFormat="1" applyFont="1" applyFill="1" applyAlignment="1">
      <alignment horizontal="center" vertical="center"/>
    </xf>
    <xf numFmtId="0" fontId="16" fillId="0" borderId="0" xfId="0" applyFont="1" applyFill="1" applyAlignment="1">
      <alignment horizontal="justify" vertical="center"/>
    </xf>
    <xf numFmtId="0" fontId="16" fillId="0" borderId="0" xfId="0" applyFont="1" applyFill="1" applyAlignment="1">
      <alignment horizontal="justify" vertical="center" wrapText="1"/>
    </xf>
    <xf numFmtId="164" fontId="16" fillId="0" borderId="0" xfId="1" applyNumberFormat="1" applyFont="1" applyFill="1" applyAlignment="1">
      <alignment horizontal="center" vertical="center" wrapText="1"/>
    </xf>
    <xf numFmtId="0" fontId="16" fillId="0" borderId="0" xfId="0" applyFont="1" applyAlignment="1">
      <alignment horizontal="justify"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justify" vertical="center" wrapText="1"/>
    </xf>
    <xf numFmtId="0" fontId="24" fillId="6" borderId="22" xfId="0" applyFont="1" applyFill="1" applyBorder="1" applyAlignment="1">
      <alignment horizontal="left" vertical="center" wrapText="1"/>
    </xf>
    <xf numFmtId="0" fontId="24" fillId="6" borderId="3" xfId="0" applyFont="1" applyFill="1" applyBorder="1" applyAlignment="1">
      <alignment horizontal="left" vertical="center" wrapText="1"/>
    </xf>
    <xf numFmtId="0" fontId="24" fillId="6" borderId="4" xfId="0" applyFont="1" applyFill="1" applyBorder="1" applyAlignment="1">
      <alignment horizontal="left" vertical="center" wrapText="1"/>
    </xf>
    <xf numFmtId="0" fontId="24" fillId="0" borderId="25" xfId="0" applyFont="1" applyBorder="1" applyAlignment="1">
      <alignment horizontal="left" vertical="center" wrapText="1"/>
    </xf>
    <xf numFmtId="0" fontId="24" fillId="0" borderId="26" xfId="0" applyFont="1" applyBorder="1" applyAlignment="1">
      <alignment horizontal="left" vertical="center" wrapText="1"/>
    </xf>
    <xf numFmtId="0" fontId="16" fillId="6" borderId="0" xfId="0" applyFont="1" applyFill="1" applyAlignment="1">
      <alignment horizontal="left" vertical="center" wrapText="1"/>
    </xf>
    <xf numFmtId="0" fontId="14" fillId="6" borderId="0" xfId="0" applyFont="1" applyFill="1" applyAlignment="1">
      <alignment horizontal="left" vertical="center" wrapText="1"/>
    </xf>
  </cellXfs>
  <cellStyles count="11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NUM2TEXT"/>
    </sheetNames>
    <definedNames>
      <definedName name="Сумма_прописью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8"/>
  <sheetViews>
    <sheetView view="pageBreakPreview" topLeftCell="A64" zoomScaleSheetLayoutView="100" workbookViewId="0">
      <selection activeCell="A86" sqref="A86:E86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60" t="s">
        <v>90</v>
      </c>
      <c r="B1" s="160"/>
      <c r="C1" s="160"/>
      <c r="D1" s="160"/>
      <c r="E1" s="160"/>
      <c r="I1" s="3"/>
    </row>
    <row r="2" spans="1:9" ht="29.25" customHeight="1" x14ac:dyDescent="0.2">
      <c r="A2" s="159" t="s">
        <v>91</v>
      </c>
      <c r="B2" s="159"/>
      <c r="C2" s="159"/>
      <c r="D2" s="159"/>
      <c r="E2" s="159"/>
      <c r="I2" s="3"/>
    </row>
    <row r="3" spans="1:9" ht="14.25" x14ac:dyDescent="0.2">
      <c r="A3" s="19" t="s">
        <v>6</v>
      </c>
      <c r="B3" s="20"/>
      <c r="C3" s="20"/>
      <c r="D3" s="161" t="s">
        <v>7</v>
      </c>
      <c r="E3" s="161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1" t="s">
        <v>2</v>
      </c>
      <c r="B5" s="21" t="s">
        <v>3</v>
      </c>
      <c r="C5" s="21" t="s">
        <v>0</v>
      </c>
      <c r="D5" s="21" t="s">
        <v>4</v>
      </c>
      <c r="E5" s="21" t="s">
        <v>1</v>
      </c>
      <c r="I5" s="3"/>
    </row>
    <row r="6" spans="1:9" ht="14.25" x14ac:dyDescent="0.2">
      <c r="A6" s="33" t="s">
        <v>8</v>
      </c>
      <c r="B6" s="37"/>
      <c r="C6" s="37"/>
      <c r="D6" s="37"/>
      <c r="E6" s="25"/>
      <c r="F6" s="3"/>
    </row>
    <row r="7" spans="1:9" ht="15" x14ac:dyDescent="0.2">
      <c r="A7" s="34" t="s">
        <v>58</v>
      </c>
      <c r="B7" s="38" t="s">
        <v>23</v>
      </c>
      <c r="C7" s="38" t="s">
        <v>11</v>
      </c>
      <c r="D7" s="38">
        <f>E7</f>
        <v>3938.38</v>
      </c>
      <c r="E7" s="26">
        <v>3938.38</v>
      </c>
      <c r="G7" s="17"/>
    </row>
    <row r="8" spans="1:9" ht="14.25" x14ac:dyDescent="0.2">
      <c r="A8" s="33" t="s">
        <v>39</v>
      </c>
      <c r="B8" s="37"/>
      <c r="C8" s="37"/>
      <c r="D8" s="37"/>
      <c r="E8" s="25"/>
      <c r="G8" s="17"/>
    </row>
    <row r="9" spans="1:9" ht="15" x14ac:dyDescent="0.2">
      <c r="A9" s="34" t="s">
        <v>59</v>
      </c>
      <c r="B9" s="38">
        <v>614</v>
      </c>
      <c r="C9" s="38" t="s">
        <v>12</v>
      </c>
      <c r="D9" s="38">
        <f>E9/B9</f>
        <v>3.95</v>
      </c>
      <c r="E9" s="26">
        <v>2425.3000000000002</v>
      </c>
      <c r="G9" s="17"/>
    </row>
    <row r="10" spans="1:9" ht="15" x14ac:dyDescent="0.2">
      <c r="A10" s="34" t="s">
        <v>92</v>
      </c>
      <c r="B10" s="38">
        <v>1</v>
      </c>
      <c r="C10" s="38" t="s">
        <v>13</v>
      </c>
      <c r="D10" s="38">
        <f t="shared" ref="D10:D12" si="0">E10/B10</f>
        <v>510.59</v>
      </c>
      <c r="E10" s="26">
        <v>510.59</v>
      </c>
      <c r="G10" s="17"/>
    </row>
    <row r="11" spans="1:9" ht="30" x14ac:dyDescent="0.2">
      <c r="A11" s="34" t="s">
        <v>93</v>
      </c>
      <c r="B11" s="38">
        <v>0.02</v>
      </c>
      <c r="C11" s="38" t="s">
        <v>19</v>
      </c>
      <c r="D11" s="38">
        <f t="shared" si="0"/>
        <v>38428</v>
      </c>
      <c r="E11" s="26">
        <v>768.56</v>
      </c>
      <c r="G11" s="17"/>
    </row>
    <row r="12" spans="1:9" ht="15" x14ac:dyDescent="0.2">
      <c r="A12" s="34" t="s">
        <v>94</v>
      </c>
      <c r="B12" s="38">
        <v>1</v>
      </c>
      <c r="C12" s="38" t="s">
        <v>13</v>
      </c>
      <c r="D12" s="38">
        <f t="shared" si="0"/>
        <v>2420.59</v>
      </c>
      <c r="E12" s="26">
        <v>2420.59</v>
      </c>
      <c r="G12" s="17"/>
    </row>
    <row r="13" spans="1:9" ht="14.25" x14ac:dyDescent="0.2">
      <c r="A13" s="35" t="s">
        <v>56</v>
      </c>
      <c r="B13" s="39"/>
      <c r="C13" s="39"/>
      <c r="D13" s="39"/>
      <c r="E13" s="36"/>
      <c r="G13" s="17"/>
    </row>
    <row r="14" spans="1:9" ht="30" x14ac:dyDescent="0.2">
      <c r="A14" s="34" t="s">
        <v>60</v>
      </c>
      <c r="B14" s="38" t="s">
        <v>23</v>
      </c>
      <c r="C14" s="38" t="s">
        <v>11</v>
      </c>
      <c r="D14" s="38">
        <f>E14</f>
        <v>60590.400000000001</v>
      </c>
      <c r="E14" s="26">
        <v>60590.400000000001</v>
      </c>
      <c r="G14" s="17"/>
    </row>
    <row r="15" spans="1:9" ht="14.25" x14ac:dyDescent="0.2">
      <c r="A15" s="35" t="s">
        <v>40</v>
      </c>
      <c r="B15" s="39"/>
      <c r="C15" s="39"/>
      <c r="D15" s="39"/>
      <c r="E15" s="36"/>
      <c r="G15" s="17"/>
    </row>
    <row r="16" spans="1:9" ht="30" x14ac:dyDescent="0.2">
      <c r="A16" s="34" t="s">
        <v>61</v>
      </c>
      <c r="B16" s="38" t="s">
        <v>25</v>
      </c>
      <c r="C16" s="38" t="s">
        <v>11</v>
      </c>
      <c r="D16" s="38">
        <f>E16</f>
        <v>3604.48</v>
      </c>
      <c r="E16" s="26">
        <v>3604.48</v>
      </c>
      <c r="G16" s="17"/>
    </row>
    <row r="17" spans="1:7" ht="14.25" x14ac:dyDescent="0.2">
      <c r="A17" s="35" t="s">
        <v>41</v>
      </c>
      <c r="B17" s="39"/>
      <c r="C17" s="39"/>
      <c r="D17" s="39"/>
      <c r="E17" s="36"/>
      <c r="G17" s="17"/>
    </row>
    <row r="18" spans="1:7" ht="15" x14ac:dyDescent="0.2">
      <c r="A18" s="34" t="s">
        <v>95</v>
      </c>
      <c r="B18" s="38">
        <v>0.01</v>
      </c>
      <c r="C18" s="38" t="s">
        <v>57</v>
      </c>
      <c r="D18" s="38">
        <f>E18/B18</f>
        <v>24877</v>
      </c>
      <c r="E18" s="26">
        <v>248.77</v>
      </c>
      <c r="G18" s="17"/>
    </row>
    <row r="19" spans="1:7" ht="15" x14ac:dyDescent="0.2">
      <c r="A19" s="34" t="s">
        <v>96</v>
      </c>
      <c r="B19" s="38">
        <v>1</v>
      </c>
      <c r="C19" s="38" t="s">
        <v>97</v>
      </c>
      <c r="D19" s="38">
        <f t="shared" ref="D19:D49" si="1">E19/B19</f>
        <v>77.47</v>
      </c>
      <c r="E19" s="26">
        <v>77.47</v>
      </c>
      <c r="G19" s="17"/>
    </row>
    <row r="20" spans="1:7" ht="15" x14ac:dyDescent="0.2">
      <c r="A20" s="34" t="s">
        <v>62</v>
      </c>
      <c r="B20" s="38">
        <v>1</v>
      </c>
      <c r="C20" s="38" t="s">
        <v>14</v>
      </c>
      <c r="D20" s="38">
        <f t="shared" si="1"/>
        <v>796.94</v>
      </c>
      <c r="E20" s="26">
        <v>796.94</v>
      </c>
      <c r="G20" s="17"/>
    </row>
    <row r="21" spans="1:7" ht="33.75" customHeight="1" x14ac:dyDescent="0.2">
      <c r="A21" s="34" t="s">
        <v>98</v>
      </c>
      <c r="B21" s="38">
        <v>4</v>
      </c>
      <c r="C21" s="38" t="s">
        <v>99</v>
      </c>
      <c r="D21" s="38">
        <f t="shared" si="1"/>
        <v>426.51499999999999</v>
      </c>
      <c r="E21" s="26">
        <v>1706.06</v>
      </c>
      <c r="G21" s="17"/>
    </row>
    <row r="22" spans="1:7" ht="30" x14ac:dyDescent="0.2">
      <c r="A22" s="34" t="s">
        <v>100</v>
      </c>
      <c r="B22" s="38">
        <v>9.67</v>
      </c>
      <c r="C22" s="38" t="s">
        <v>101</v>
      </c>
      <c r="D22" s="38">
        <f t="shared" si="1"/>
        <v>82.234746639089977</v>
      </c>
      <c r="E22" s="26">
        <v>795.21</v>
      </c>
      <c r="G22" s="17"/>
    </row>
    <row r="23" spans="1:7" ht="15" x14ac:dyDescent="0.2">
      <c r="A23" s="34" t="s">
        <v>102</v>
      </c>
      <c r="B23" s="38">
        <v>0.09</v>
      </c>
      <c r="C23" s="38" t="s">
        <v>15</v>
      </c>
      <c r="D23" s="38">
        <f t="shared" si="1"/>
        <v>3725.8888888888887</v>
      </c>
      <c r="E23" s="26">
        <v>335.33</v>
      </c>
      <c r="G23" s="17"/>
    </row>
    <row r="24" spans="1:7" ht="30" x14ac:dyDescent="0.2">
      <c r="A24" s="34" t="s">
        <v>103</v>
      </c>
      <c r="B24" s="38">
        <v>0.01</v>
      </c>
      <c r="C24" s="38" t="s">
        <v>57</v>
      </c>
      <c r="D24" s="38">
        <f t="shared" si="1"/>
        <v>9306</v>
      </c>
      <c r="E24" s="26">
        <v>93.06</v>
      </c>
      <c r="G24" s="17"/>
    </row>
    <row r="25" spans="1:7" ht="30" x14ac:dyDescent="0.2">
      <c r="A25" s="34" t="s">
        <v>82</v>
      </c>
      <c r="B25" s="38">
        <v>1.62</v>
      </c>
      <c r="C25" s="38" t="s">
        <v>16</v>
      </c>
      <c r="D25" s="38">
        <f t="shared" si="1"/>
        <v>1522.9259259259256</v>
      </c>
      <c r="E25" s="26">
        <v>2467.14</v>
      </c>
      <c r="G25" s="17"/>
    </row>
    <row r="26" spans="1:7" ht="45" x14ac:dyDescent="0.2">
      <c r="A26" s="34" t="s">
        <v>63</v>
      </c>
      <c r="B26" s="38">
        <v>1.5229999999999999</v>
      </c>
      <c r="C26" s="38" t="s">
        <v>16</v>
      </c>
      <c r="D26" s="38">
        <f t="shared" si="1"/>
        <v>1581.8319107025609</v>
      </c>
      <c r="E26" s="26">
        <v>2409.13</v>
      </c>
      <c r="G26" s="17"/>
    </row>
    <row r="27" spans="1:7" ht="15" x14ac:dyDescent="0.2">
      <c r="A27" s="34" t="s">
        <v>64</v>
      </c>
      <c r="B27" s="38">
        <v>0.05</v>
      </c>
      <c r="C27" s="38" t="s">
        <v>17</v>
      </c>
      <c r="D27" s="38">
        <f t="shared" si="1"/>
        <v>22461.999999999996</v>
      </c>
      <c r="E27" s="26">
        <v>1123.0999999999999</v>
      </c>
      <c r="G27" s="17"/>
    </row>
    <row r="28" spans="1:7" ht="30" x14ac:dyDescent="0.2">
      <c r="A28" s="34" t="s">
        <v>65</v>
      </c>
      <c r="B28" s="38">
        <v>1.1000000000000001</v>
      </c>
      <c r="C28" s="38" t="s">
        <v>16</v>
      </c>
      <c r="D28" s="38">
        <f t="shared" si="1"/>
        <v>1559.1</v>
      </c>
      <c r="E28" s="26">
        <v>1715.01</v>
      </c>
      <c r="G28" s="17"/>
    </row>
    <row r="29" spans="1:7" ht="15" x14ac:dyDescent="0.2">
      <c r="A29" s="34" t="s">
        <v>66</v>
      </c>
      <c r="B29" s="38">
        <v>0.01</v>
      </c>
      <c r="C29" s="38" t="s">
        <v>18</v>
      </c>
      <c r="D29" s="38">
        <f t="shared" si="1"/>
        <v>24653</v>
      </c>
      <c r="E29" s="26">
        <v>246.53</v>
      </c>
      <c r="G29" s="17"/>
    </row>
    <row r="30" spans="1:7" ht="30" x14ac:dyDescent="0.2">
      <c r="A30" s="34" t="s">
        <v>67</v>
      </c>
      <c r="B30" s="38">
        <v>1</v>
      </c>
      <c r="C30" s="38" t="s">
        <v>14</v>
      </c>
      <c r="D30" s="38">
        <f t="shared" si="1"/>
        <v>384.58</v>
      </c>
      <c r="E30" s="26">
        <v>384.58</v>
      </c>
      <c r="G30" s="17"/>
    </row>
    <row r="31" spans="1:7" ht="15" x14ac:dyDescent="0.2">
      <c r="A31" s="34" t="s">
        <v>68</v>
      </c>
      <c r="B31" s="38">
        <v>0.11</v>
      </c>
      <c r="C31" s="38" t="s">
        <v>15</v>
      </c>
      <c r="D31" s="38">
        <f t="shared" si="1"/>
        <v>14587.181818181818</v>
      </c>
      <c r="E31" s="26">
        <v>1604.59</v>
      </c>
      <c r="G31" s="17"/>
    </row>
    <row r="32" spans="1:7" ht="30" x14ac:dyDescent="0.2">
      <c r="A32" s="34" t="s">
        <v>69</v>
      </c>
      <c r="B32" s="38">
        <v>5</v>
      </c>
      <c r="C32" s="38" t="s">
        <v>20</v>
      </c>
      <c r="D32" s="38">
        <f t="shared" si="1"/>
        <v>156.648</v>
      </c>
      <c r="E32" s="26">
        <v>783.24</v>
      </c>
      <c r="G32" s="17"/>
    </row>
    <row r="33" spans="1:7" ht="15" x14ac:dyDescent="0.2">
      <c r="A33" s="34" t="s">
        <v>104</v>
      </c>
      <c r="B33" s="38">
        <v>1</v>
      </c>
      <c r="C33" s="38" t="s">
        <v>97</v>
      </c>
      <c r="D33" s="38">
        <f t="shared" si="1"/>
        <v>62.2</v>
      </c>
      <c r="E33" s="26">
        <v>62.2</v>
      </c>
      <c r="G33" s="17"/>
    </row>
    <row r="34" spans="1:7" ht="15" x14ac:dyDescent="0.2">
      <c r="A34" s="34" t="s">
        <v>105</v>
      </c>
      <c r="B34" s="38">
        <v>1</v>
      </c>
      <c r="C34" s="38" t="s">
        <v>13</v>
      </c>
      <c r="D34" s="38">
        <f t="shared" si="1"/>
        <v>4138.46</v>
      </c>
      <c r="E34" s="26">
        <v>4138.46</v>
      </c>
      <c r="G34" s="17"/>
    </row>
    <row r="35" spans="1:7" ht="30" x14ac:dyDescent="0.2">
      <c r="A35" s="34" t="s">
        <v>106</v>
      </c>
      <c r="B35" s="38">
        <v>0.04</v>
      </c>
      <c r="C35" s="38" t="s">
        <v>57</v>
      </c>
      <c r="D35" s="38">
        <f t="shared" si="1"/>
        <v>6184</v>
      </c>
      <c r="E35" s="26">
        <v>247.36</v>
      </c>
      <c r="G35" s="17"/>
    </row>
    <row r="36" spans="1:7" ht="15" x14ac:dyDescent="0.2">
      <c r="A36" s="34" t="s">
        <v>107</v>
      </c>
      <c r="B36" s="38">
        <v>9674</v>
      </c>
      <c r="C36" s="38" t="s">
        <v>108</v>
      </c>
      <c r="D36" s="38">
        <f t="shared" si="1"/>
        <v>1.3102470539590656</v>
      </c>
      <c r="E36" s="26">
        <v>12675.33</v>
      </c>
      <c r="G36" s="17"/>
    </row>
    <row r="37" spans="1:7" ht="30" x14ac:dyDescent="0.2">
      <c r="A37" s="34" t="s">
        <v>70</v>
      </c>
      <c r="B37" s="38">
        <v>1</v>
      </c>
      <c r="C37" s="38" t="s">
        <v>21</v>
      </c>
      <c r="D37" s="38">
        <f t="shared" si="1"/>
        <v>438.91</v>
      </c>
      <c r="E37" s="26">
        <v>438.91</v>
      </c>
      <c r="G37" s="17"/>
    </row>
    <row r="38" spans="1:7" ht="15" x14ac:dyDescent="0.2">
      <c r="A38" s="34" t="s">
        <v>71</v>
      </c>
      <c r="B38" s="38">
        <v>30</v>
      </c>
      <c r="C38" s="38" t="s">
        <v>21</v>
      </c>
      <c r="D38" s="38">
        <f t="shared" si="1"/>
        <v>227.21933333333334</v>
      </c>
      <c r="E38" s="26">
        <v>6816.58</v>
      </c>
      <c r="G38" s="17"/>
    </row>
    <row r="39" spans="1:7" ht="15" x14ac:dyDescent="0.2">
      <c r="A39" s="34" t="s">
        <v>42</v>
      </c>
      <c r="B39" s="38"/>
      <c r="C39" s="38"/>
      <c r="D39" s="38" t="e">
        <f t="shared" si="1"/>
        <v>#DIV/0!</v>
      </c>
      <c r="E39" s="26"/>
      <c r="G39" s="17"/>
    </row>
    <row r="40" spans="1:7" ht="15" x14ac:dyDescent="0.2">
      <c r="A40" s="34" t="s">
        <v>109</v>
      </c>
      <c r="B40" s="38">
        <v>0.3</v>
      </c>
      <c r="C40" s="38" t="s">
        <v>110</v>
      </c>
      <c r="D40" s="38">
        <f t="shared" si="1"/>
        <v>1813.2000000000003</v>
      </c>
      <c r="E40" s="26">
        <v>543.96</v>
      </c>
      <c r="G40" s="17"/>
    </row>
    <row r="41" spans="1:7" ht="15" x14ac:dyDescent="0.2">
      <c r="A41" s="34" t="s">
        <v>111</v>
      </c>
      <c r="B41" s="38">
        <v>0.01</v>
      </c>
      <c r="C41" s="38" t="s">
        <v>17</v>
      </c>
      <c r="D41" s="38">
        <f t="shared" si="1"/>
        <v>23412</v>
      </c>
      <c r="E41" s="26">
        <v>234.12</v>
      </c>
      <c r="G41" s="17"/>
    </row>
    <row r="42" spans="1:7" ht="30" x14ac:dyDescent="0.2">
      <c r="A42" s="34" t="s">
        <v>72</v>
      </c>
      <c r="B42" s="38">
        <v>1.2529999999999999</v>
      </c>
      <c r="C42" s="38" t="s">
        <v>16</v>
      </c>
      <c r="D42" s="38">
        <f t="shared" si="1"/>
        <v>1641.5163607342381</v>
      </c>
      <c r="E42" s="26">
        <v>2056.8200000000002</v>
      </c>
      <c r="G42" s="17"/>
    </row>
    <row r="43" spans="1:7" ht="30" x14ac:dyDescent="0.2">
      <c r="A43" s="34" t="s">
        <v>112</v>
      </c>
      <c r="B43" s="38">
        <v>1.6539999999999999</v>
      </c>
      <c r="C43" s="38" t="s">
        <v>16</v>
      </c>
      <c r="D43" s="38">
        <f t="shared" si="1"/>
        <v>1568.8754534461912</v>
      </c>
      <c r="E43" s="26">
        <v>2594.92</v>
      </c>
      <c r="G43" s="17"/>
    </row>
    <row r="44" spans="1:7" ht="30" x14ac:dyDescent="0.2">
      <c r="A44" s="34" t="s">
        <v>113</v>
      </c>
      <c r="B44" s="38">
        <v>5</v>
      </c>
      <c r="C44" s="38" t="s">
        <v>114</v>
      </c>
      <c r="D44" s="38">
        <f t="shared" si="1"/>
        <v>226.048</v>
      </c>
      <c r="E44" s="26">
        <v>1130.24</v>
      </c>
      <c r="G44" s="17"/>
    </row>
    <row r="45" spans="1:7" ht="30" x14ac:dyDescent="0.2">
      <c r="A45" s="34" t="s">
        <v>115</v>
      </c>
      <c r="B45" s="38">
        <v>29</v>
      </c>
      <c r="C45" s="38" t="s">
        <v>114</v>
      </c>
      <c r="D45" s="38">
        <f t="shared" si="1"/>
        <v>41.491379310344826</v>
      </c>
      <c r="E45" s="26">
        <v>1203.25</v>
      </c>
      <c r="G45" s="17"/>
    </row>
    <row r="46" spans="1:7" ht="30" x14ac:dyDescent="0.2">
      <c r="A46" s="34" t="s">
        <v>116</v>
      </c>
      <c r="B46" s="38">
        <v>90</v>
      </c>
      <c r="C46" s="38" t="s">
        <v>73</v>
      </c>
      <c r="D46" s="38">
        <f t="shared" si="1"/>
        <v>67.36699999999999</v>
      </c>
      <c r="E46" s="26">
        <v>6063.03</v>
      </c>
      <c r="G46" s="17"/>
    </row>
    <row r="47" spans="1:7" ht="15" x14ac:dyDescent="0.2">
      <c r="A47" s="34" t="s">
        <v>117</v>
      </c>
      <c r="B47" s="38">
        <v>438</v>
      </c>
      <c r="C47" s="38" t="s">
        <v>73</v>
      </c>
      <c r="D47" s="38">
        <f t="shared" si="1"/>
        <v>47.008881278538809</v>
      </c>
      <c r="E47" s="26">
        <v>20589.89</v>
      </c>
      <c r="G47" s="17"/>
    </row>
    <row r="48" spans="1:7" ht="45" x14ac:dyDescent="0.2">
      <c r="A48" s="34" t="s">
        <v>118</v>
      </c>
      <c r="B48" s="38">
        <v>1.1319999999999999</v>
      </c>
      <c r="C48" s="38" t="s">
        <v>16</v>
      </c>
      <c r="D48" s="38">
        <f t="shared" si="1"/>
        <v>2058.9134275618376</v>
      </c>
      <c r="E48" s="26">
        <v>2330.69</v>
      </c>
      <c r="G48" s="17"/>
    </row>
    <row r="49" spans="1:7" ht="15" x14ac:dyDescent="0.2">
      <c r="A49" s="34" t="s">
        <v>119</v>
      </c>
      <c r="B49" s="38">
        <v>0.05</v>
      </c>
      <c r="C49" s="38" t="s">
        <v>16</v>
      </c>
      <c r="D49" s="38">
        <f t="shared" si="1"/>
        <v>1635.6</v>
      </c>
      <c r="E49" s="26">
        <v>81.78</v>
      </c>
      <c r="G49" s="17"/>
    </row>
    <row r="50" spans="1:7" ht="14.25" x14ac:dyDescent="0.2">
      <c r="A50" s="35" t="s">
        <v>87</v>
      </c>
      <c r="B50" s="39"/>
      <c r="C50" s="39"/>
      <c r="D50" s="39"/>
      <c r="E50" s="36"/>
      <c r="G50" s="17"/>
    </row>
    <row r="51" spans="1:7" ht="15" x14ac:dyDescent="0.2">
      <c r="A51" s="34" t="s">
        <v>120</v>
      </c>
      <c r="B51" s="38" t="s">
        <v>142</v>
      </c>
      <c r="C51" s="38" t="s">
        <v>11</v>
      </c>
      <c r="D51" s="38">
        <f>E51</f>
        <v>21600</v>
      </c>
      <c r="E51" s="26">
        <v>21600</v>
      </c>
      <c r="G51" s="17"/>
    </row>
    <row r="52" spans="1:7" ht="14.25" x14ac:dyDescent="0.2">
      <c r="A52" s="35" t="s">
        <v>43</v>
      </c>
      <c r="B52" s="39"/>
      <c r="C52" s="39"/>
      <c r="D52" s="39"/>
      <c r="E52" s="36"/>
      <c r="G52" s="17"/>
    </row>
    <row r="53" spans="1:7" ht="15" x14ac:dyDescent="0.2">
      <c r="A53" s="34" t="s">
        <v>121</v>
      </c>
      <c r="B53" s="38">
        <v>1</v>
      </c>
      <c r="C53" s="38" t="s">
        <v>13</v>
      </c>
      <c r="D53" s="38">
        <f t="shared" ref="D53:D63" si="2">E53/B53</f>
        <v>1615.79</v>
      </c>
      <c r="E53" s="26">
        <v>1615.79</v>
      </c>
      <c r="G53" s="17"/>
    </row>
    <row r="54" spans="1:7" ht="15" x14ac:dyDescent="0.2">
      <c r="A54" s="34" t="s">
        <v>122</v>
      </c>
      <c r="B54" s="38">
        <v>1</v>
      </c>
      <c r="C54" s="38" t="s">
        <v>13</v>
      </c>
      <c r="D54" s="38">
        <f t="shared" si="2"/>
        <v>2210.4699999999998</v>
      </c>
      <c r="E54" s="26">
        <v>2210.4699999999998</v>
      </c>
      <c r="G54" s="17"/>
    </row>
    <row r="55" spans="1:7" ht="15" x14ac:dyDescent="0.2">
      <c r="A55" s="34" t="s">
        <v>74</v>
      </c>
      <c r="B55" s="38">
        <v>2</v>
      </c>
      <c r="C55" s="38" t="s">
        <v>13</v>
      </c>
      <c r="D55" s="38">
        <f t="shared" si="2"/>
        <v>936.9</v>
      </c>
      <c r="E55" s="26">
        <v>1873.8</v>
      </c>
      <c r="G55" s="17"/>
    </row>
    <row r="56" spans="1:7" ht="30" x14ac:dyDescent="0.2">
      <c r="A56" s="34" t="s">
        <v>123</v>
      </c>
      <c r="B56" s="38">
        <v>5.0000000000000001E-3</v>
      </c>
      <c r="C56" s="38" t="s">
        <v>15</v>
      </c>
      <c r="D56" s="38">
        <f t="shared" si="2"/>
        <v>52272</v>
      </c>
      <c r="E56" s="26">
        <v>261.36</v>
      </c>
      <c r="G56" s="17"/>
    </row>
    <row r="57" spans="1:7" ht="15" x14ac:dyDescent="0.2">
      <c r="A57" s="34" t="s">
        <v>124</v>
      </c>
      <c r="B57" s="38">
        <v>0.01</v>
      </c>
      <c r="C57" s="38" t="s">
        <v>15</v>
      </c>
      <c r="D57" s="38">
        <f t="shared" si="2"/>
        <v>9862</v>
      </c>
      <c r="E57" s="26">
        <v>98.62</v>
      </c>
      <c r="G57" s="17"/>
    </row>
    <row r="58" spans="1:7" ht="30" x14ac:dyDescent="0.2">
      <c r="A58" s="34" t="s">
        <v>125</v>
      </c>
      <c r="B58" s="38">
        <v>0.01</v>
      </c>
      <c r="C58" s="38" t="s">
        <v>18</v>
      </c>
      <c r="D58" s="38">
        <f t="shared" si="2"/>
        <v>153404</v>
      </c>
      <c r="E58" s="26">
        <v>1534.04</v>
      </c>
      <c r="G58" s="17"/>
    </row>
    <row r="59" spans="1:7" ht="30" x14ac:dyDescent="0.2">
      <c r="A59" s="34" t="s">
        <v>126</v>
      </c>
      <c r="B59" s="38">
        <v>5.1999999999999998E-2</v>
      </c>
      <c r="C59" s="38" t="s">
        <v>15</v>
      </c>
      <c r="D59" s="38">
        <f t="shared" si="2"/>
        <v>63206.153846153844</v>
      </c>
      <c r="E59" s="26">
        <v>3286.72</v>
      </c>
      <c r="G59" s="17"/>
    </row>
    <row r="60" spans="1:7" ht="30" x14ac:dyDescent="0.2">
      <c r="A60" s="34" t="s">
        <v>127</v>
      </c>
      <c r="B60" s="38">
        <v>1</v>
      </c>
      <c r="C60" s="38" t="s">
        <v>128</v>
      </c>
      <c r="D60" s="38">
        <f t="shared" si="2"/>
        <v>830.64</v>
      </c>
      <c r="E60" s="26">
        <v>830.64</v>
      </c>
      <c r="G60" s="17"/>
    </row>
    <row r="61" spans="1:7" ht="15" x14ac:dyDescent="0.2">
      <c r="A61" s="34" t="s">
        <v>129</v>
      </c>
      <c r="B61" s="38">
        <v>1</v>
      </c>
      <c r="C61" s="38" t="s">
        <v>13</v>
      </c>
      <c r="D61" s="38">
        <f t="shared" si="2"/>
        <v>6633.16</v>
      </c>
      <c r="E61" s="26">
        <v>6633.16</v>
      </c>
      <c r="G61" s="17"/>
    </row>
    <row r="62" spans="1:7" ht="30" x14ac:dyDescent="0.2">
      <c r="A62" s="34" t="s">
        <v>130</v>
      </c>
      <c r="B62" s="38">
        <v>1</v>
      </c>
      <c r="C62" s="38" t="s">
        <v>13</v>
      </c>
      <c r="D62" s="38">
        <f t="shared" si="2"/>
        <v>539.19000000000005</v>
      </c>
      <c r="E62" s="26">
        <v>539.19000000000005</v>
      </c>
      <c r="G62" s="17"/>
    </row>
    <row r="63" spans="1:7" ht="30" x14ac:dyDescent="0.2">
      <c r="A63" s="34" t="s">
        <v>131</v>
      </c>
      <c r="B63" s="38">
        <v>0.01</v>
      </c>
      <c r="C63" s="38" t="s">
        <v>18</v>
      </c>
      <c r="D63" s="38">
        <f t="shared" si="2"/>
        <v>53990</v>
      </c>
      <c r="E63" s="26">
        <v>539.9</v>
      </c>
      <c r="G63" s="17"/>
    </row>
    <row r="64" spans="1:7" ht="14.25" x14ac:dyDescent="0.2">
      <c r="A64" s="35" t="s">
        <v>44</v>
      </c>
      <c r="B64" s="39"/>
      <c r="C64" s="39"/>
      <c r="D64" s="39"/>
      <c r="E64" s="36"/>
      <c r="G64" s="17"/>
    </row>
    <row r="65" spans="1:7" ht="30" x14ac:dyDescent="0.2">
      <c r="A65" s="34" t="s">
        <v>132</v>
      </c>
      <c r="B65" s="38">
        <v>0.01</v>
      </c>
      <c r="C65" s="38" t="s">
        <v>133</v>
      </c>
      <c r="D65" s="38">
        <f t="shared" ref="D65:D72" si="3">E65/B65</f>
        <v>57042.999999999993</v>
      </c>
      <c r="E65" s="26">
        <v>570.42999999999995</v>
      </c>
      <c r="G65" s="17"/>
    </row>
    <row r="66" spans="1:7" ht="15" x14ac:dyDescent="0.2">
      <c r="A66" s="34" t="s">
        <v>134</v>
      </c>
      <c r="B66" s="38">
        <v>5.2999999999999999E-2</v>
      </c>
      <c r="C66" s="38" t="s">
        <v>135</v>
      </c>
      <c r="D66" s="38">
        <f t="shared" si="3"/>
        <v>4586.2264150943392</v>
      </c>
      <c r="E66" s="26">
        <v>243.07</v>
      </c>
      <c r="G66" s="17"/>
    </row>
    <row r="67" spans="1:7" ht="15" x14ac:dyDescent="0.2">
      <c r="A67" s="34" t="s">
        <v>136</v>
      </c>
      <c r="B67" s="38">
        <v>0.02</v>
      </c>
      <c r="C67" s="38" t="s">
        <v>19</v>
      </c>
      <c r="D67" s="38">
        <f t="shared" si="3"/>
        <v>17111</v>
      </c>
      <c r="E67" s="26">
        <v>342.22</v>
      </c>
      <c r="G67" s="17"/>
    </row>
    <row r="68" spans="1:7" ht="15" x14ac:dyDescent="0.2">
      <c r="A68" s="34" t="s">
        <v>83</v>
      </c>
      <c r="B68" s="38">
        <v>0.01</v>
      </c>
      <c r="C68" s="38" t="s">
        <v>57</v>
      </c>
      <c r="D68" s="38">
        <f t="shared" si="3"/>
        <v>29110</v>
      </c>
      <c r="E68" s="26">
        <v>291.10000000000002</v>
      </c>
      <c r="G68" s="17"/>
    </row>
    <row r="69" spans="1:7" ht="15" x14ac:dyDescent="0.2">
      <c r="A69" s="34" t="s">
        <v>137</v>
      </c>
      <c r="B69" s="38">
        <v>0.02</v>
      </c>
      <c r="C69" s="38" t="s">
        <v>57</v>
      </c>
      <c r="D69" s="38">
        <f t="shared" si="3"/>
        <v>31111</v>
      </c>
      <c r="E69" s="26">
        <v>622.22</v>
      </c>
      <c r="G69" s="17"/>
    </row>
    <row r="70" spans="1:7" ht="15" x14ac:dyDescent="0.2">
      <c r="A70" s="34" t="s">
        <v>138</v>
      </c>
      <c r="B70" s="38">
        <v>0.02</v>
      </c>
      <c r="C70" s="38" t="s">
        <v>18</v>
      </c>
      <c r="D70" s="38">
        <f t="shared" si="3"/>
        <v>45666</v>
      </c>
      <c r="E70" s="26">
        <v>913.32</v>
      </c>
      <c r="G70" s="17"/>
    </row>
    <row r="71" spans="1:7" ht="30" x14ac:dyDescent="0.2">
      <c r="A71" s="34" t="s">
        <v>139</v>
      </c>
      <c r="B71" s="38">
        <v>1</v>
      </c>
      <c r="C71" s="38" t="s">
        <v>13</v>
      </c>
      <c r="D71" s="38">
        <f t="shared" si="3"/>
        <v>886.86</v>
      </c>
      <c r="E71" s="26">
        <v>886.86</v>
      </c>
      <c r="G71" s="17"/>
    </row>
    <row r="72" spans="1:7" ht="15" x14ac:dyDescent="0.2">
      <c r="A72" s="34" t="s">
        <v>140</v>
      </c>
      <c r="B72" s="38">
        <v>2.4E-2</v>
      </c>
      <c r="C72" s="38" t="s">
        <v>19</v>
      </c>
      <c r="D72" s="38">
        <f t="shared" si="3"/>
        <v>11343.75</v>
      </c>
      <c r="E72" s="26">
        <v>272.25</v>
      </c>
      <c r="G72" s="17"/>
    </row>
    <row r="73" spans="1:7" ht="14.25" x14ac:dyDescent="0.2">
      <c r="A73" s="35" t="s">
        <v>45</v>
      </c>
      <c r="B73" s="39"/>
      <c r="C73" s="39"/>
      <c r="D73" s="39"/>
      <c r="E73" s="36"/>
      <c r="G73" s="17"/>
    </row>
    <row r="74" spans="1:7" ht="15" x14ac:dyDescent="0.2">
      <c r="A74" s="34" t="s">
        <v>75</v>
      </c>
      <c r="B74" s="38" t="s">
        <v>24</v>
      </c>
      <c r="C74" s="38" t="s">
        <v>11</v>
      </c>
      <c r="D74" s="38">
        <f>E74</f>
        <v>3609.04</v>
      </c>
      <c r="E74" s="26">
        <v>3609.04</v>
      </c>
      <c r="G74" s="17"/>
    </row>
    <row r="75" spans="1:7" ht="15" x14ac:dyDescent="0.2">
      <c r="A75" s="34" t="s">
        <v>76</v>
      </c>
      <c r="B75" s="38" t="s">
        <v>24</v>
      </c>
      <c r="C75" s="38" t="s">
        <v>11</v>
      </c>
      <c r="D75" s="38">
        <f>E75</f>
        <v>3495.84</v>
      </c>
      <c r="E75" s="26">
        <v>3495.84</v>
      </c>
      <c r="G75" s="17"/>
    </row>
    <row r="76" spans="1:7" ht="14.25" x14ac:dyDescent="0.2">
      <c r="A76" s="35" t="s">
        <v>88</v>
      </c>
      <c r="B76" s="39"/>
      <c r="C76" s="39"/>
      <c r="D76" s="39"/>
      <c r="E76" s="36"/>
      <c r="G76" s="17"/>
    </row>
    <row r="77" spans="1:7" ht="15" x14ac:dyDescent="0.2">
      <c r="A77" s="34" t="s">
        <v>141</v>
      </c>
      <c r="B77" s="38" t="s">
        <v>143</v>
      </c>
      <c r="C77" s="38" t="s">
        <v>12</v>
      </c>
      <c r="D77" s="38">
        <f>E77</f>
        <v>52713.65</v>
      </c>
      <c r="E77" s="26">
        <v>52713.65</v>
      </c>
      <c r="G77" s="17"/>
    </row>
    <row r="78" spans="1:7" ht="14.25" x14ac:dyDescent="0.2">
      <c r="A78" s="35" t="s">
        <v>9</v>
      </c>
      <c r="B78" s="39"/>
      <c r="C78" s="39"/>
      <c r="D78" s="39"/>
      <c r="E78" s="36"/>
      <c r="G78" s="17"/>
    </row>
    <row r="79" spans="1:7" ht="15" x14ac:dyDescent="0.2">
      <c r="A79" s="34" t="s">
        <v>77</v>
      </c>
      <c r="B79" s="38" t="s">
        <v>143</v>
      </c>
      <c r="C79" s="38" t="s">
        <v>12</v>
      </c>
      <c r="D79" s="38">
        <f>E79</f>
        <v>95429.88</v>
      </c>
      <c r="E79" s="26">
        <v>95429.88</v>
      </c>
      <c r="G79" s="17"/>
    </row>
    <row r="80" spans="1:7" ht="14.25" x14ac:dyDescent="0.2">
      <c r="A80" s="35" t="s">
        <v>10</v>
      </c>
      <c r="B80" s="39"/>
      <c r="C80" s="39"/>
      <c r="D80" s="39"/>
      <c r="E80" s="36"/>
      <c r="G80" s="17"/>
    </row>
    <row r="81" spans="1:7" ht="15" x14ac:dyDescent="0.2">
      <c r="A81" s="34" t="s">
        <v>78</v>
      </c>
      <c r="B81" s="38" t="s">
        <v>23</v>
      </c>
      <c r="C81" s="38" t="s">
        <v>11</v>
      </c>
      <c r="D81" s="38">
        <f>E81</f>
        <v>39478.76</v>
      </c>
      <c r="E81" s="26">
        <v>39478.76</v>
      </c>
      <c r="G81" s="17"/>
    </row>
    <row r="82" spans="1:7" ht="14.25" x14ac:dyDescent="0.2">
      <c r="A82" s="22" t="s">
        <v>26</v>
      </c>
      <c r="B82" s="23"/>
      <c r="C82" s="22"/>
      <c r="D82" s="23"/>
      <c r="E82" s="24">
        <f>SUM(E7:E81)</f>
        <v>390144.33000000007</v>
      </c>
    </row>
    <row r="84" spans="1:7" ht="15" x14ac:dyDescent="0.2">
      <c r="A84" s="162" t="s">
        <v>32</v>
      </c>
      <c r="B84" s="162"/>
      <c r="C84" s="162"/>
      <c r="D84" s="162"/>
      <c r="E84" s="162"/>
    </row>
    <row r="85" spans="1:7" ht="15" x14ac:dyDescent="0.2">
      <c r="A85" s="162" t="s">
        <v>144</v>
      </c>
      <c r="B85" s="162"/>
      <c r="C85" s="162"/>
      <c r="D85" s="162"/>
      <c r="E85" s="162"/>
    </row>
    <row r="86" spans="1:7" ht="15" x14ac:dyDescent="0.2">
      <c r="A86" s="162" t="s">
        <v>33</v>
      </c>
      <c r="B86" s="162"/>
      <c r="C86" s="162"/>
      <c r="D86" s="162"/>
      <c r="E86" s="162"/>
    </row>
    <row r="87" spans="1:7" ht="15" x14ac:dyDescent="0.2">
      <c r="A87" s="162" t="s">
        <v>34</v>
      </c>
      <c r="B87" s="162"/>
      <c r="C87" s="162"/>
      <c r="D87" s="162"/>
      <c r="E87" s="162"/>
    </row>
    <row r="88" spans="1:7" ht="15" customHeight="1" x14ac:dyDescent="0.2">
      <c r="A88" s="165" t="s">
        <v>79</v>
      </c>
      <c r="B88" s="165"/>
      <c r="C88" s="165"/>
      <c r="D88" s="165"/>
      <c r="E88" s="165"/>
    </row>
    <row r="89" spans="1:7" ht="15" x14ac:dyDescent="0.2">
      <c r="A89" s="165" t="s">
        <v>80</v>
      </c>
      <c r="B89" s="165"/>
      <c r="C89" s="165"/>
      <c r="D89" s="165"/>
      <c r="E89" s="165"/>
    </row>
    <row r="90" spans="1:7" ht="15" x14ac:dyDescent="0.2">
      <c r="A90" s="32"/>
      <c r="B90" s="32"/>
      <c r="C90" s="32"/>
      <c r="D90" s="32"/>
      <c r="E90" s="32"/>
    </row>
    <row r="91" spans="1:7" ht="15" x14ac:dyDescent="0.25">
      <c r="A91" s="5" t="s">
        <v>27</v>
      </c>
      <c r="B91" s="2"/>
      <c r="C91" s="2"/>
      <c r="D91" s="2"/>
      <c r="E91" s="2"/>
    </row>
    <row r="92" spans="1:7" ht="15" x14ac:dyDescent="0.25">
      <c r="A92" s="5"/>
      <c r="B92" s="2"/>
      <c r="C92" s="2"/>
      <c r="D92" s="2"/>
      <c r="E92" s="2"/>
    </row>
    <row r="93" spans="1:7" ht="15" x14ac:dyDescent="0.2">
      <c r="A93" s="166" t="s">
        <v>53</v>
      </c>
      <c r="B93" s="166"/>
      <c r="C93" s="164" t="s">
        <v>31</v>
      </c>
      <c r="D93" s="164"/>
      <c r="E93" s="4"/>
    </row>
    <row r="94" spans="1:7" ht="15" x14ac:dyDescent="0.25">
      <c r="A94" s="164" t="s">
        <v>54</v>
      </c>
      <c r="B94" s="164"/>
      <c r="C94" s="163" t="s">
        <v>28</v>
      </c>
      <c r="D94" s="163"/>
      <c r="E94" s="2"/>
    </row>
    <row r="95" spans="1:7" ht="15" x14ac:dyDescent="0.25">
      <c r="A95" s="5"/>
      <c r="B95" s="2"/>
      <c r="C95" s="2"/>
      <c r="D95" s="2"/>
      <c r="E95" s="2"/>
    </row>
    <row r="96" spans="1:7" ht="15" x14ac:dyDescent="0.25">
      <c r="A96" s="166" t="s">
        <v>30</v>
      </c>
      <c r="B96" s="166"/>
      <c r="C96" s="164" t="s">
        <v>31</v>
      </c>
      <c r="D96" s="164"/>
      <c r="E96" s="2"/>
    </row>
    <row r="97" spans="1:5" ht="15" x14ac:dyDescent="0.25">
      <c r="A97" s="12" t="s">
        <v>29</v>
      </c>
      <c r="B97" s="4"/>
      <c r="C97" s="163" t="s">
        <v>28</v>
      </c>
      <c r="D97" s="163"/>
      <c r="E97" s="2"/>
    </row>
    <row r="98" spans="1:5" ht="15" x14ac:dyDescent="0.25">
      <c r="A98" s="2"/>
      <c r="B98" s="2"/>
      <c r="C98" s="2"/>
      <c r="D98" s="2"/>
      <c r="E98" s="2"/>
    </row>
  </sheetData>
  <mergeCells count="16">
    <mergeCell ref="A2:E2"/>
    <mergeCell ref="A1:E1"/>
    <mergeCell ref="D3:E3"/>
    <mergeCell ref="A84:E84"/>
    <mergeCell ref="C97:D97"/>
    <mergeCell ref="C94:D94"/>
    <mergeCell ref="C93:D93"/>
    <mergeCell ref="C96:D96"/>
    <mergeCell ref="A85:E85"/>
    <mergeCell ref="A86:E86"/>
    <mergeCell ref="A87:E87"/>
    <mergeCell ref="A89:E89"/>
    <mergeCell ref="A94:B94"/>
    <mergeCell ref="A88:E88"/>
    <mergeCell ref="A93:B93"/>
    <mergeCell ref="A96:B96"/>
  </mergeCells>
  <printOptions horizontalCentered="1"/>
  <pageMargins left="0.82677165354330717" right="0.43307086614173229" top="0.19685039370078741" bottom="0" header="0.31496062992125984" footer="0.31496062992125984"/>
  <pageSetup paperSize="9" scale="82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view="pageBreakPreview" zoomScale="90" zoomScaleSheetLayoutView="90" workbookViewId="0">
      <selection activeCell="F17" sqref="F17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4" width="13.140625" style="2" bestFit="1" customWidth="1"/>
    <col min="5" max="5" width="12.7109375" style="2" bestFit="1" customWidth="1"/>
    <col min="6" max="16384" width="9.140625" style="2"/>
  </cols>
  <sheetData>
    <row r="1" spans="1:4" ht="20.25" x14ac:dyDescent="0.3">
      <c r="A1" s="167" t="s">
        <v>85</v>
      </c>
      <c r="B1" s="167"/>
      <c r="C1" s="167"/>
      <c r="D1" s="167"/>
    </row>
    <row r="2" spans="1:4" x14ac:dyDescent="0.25">
      <c r="A2" s="6"/>
      <c r="B2" s="6"/>
      <c r="C2" s="6"/>
      <c r="D2" s="6"/>
    </row>
    <row r="3" spans="1:4" x14ac:dyDescent="0.25">
      <c r="A3" s="7" t="s">
        <v>52</v>
      </c>
      <c r="B3" s="8"/>
      <c r="C3" s="172"/>
      <c r="D3" s="172"/>
    </row>
    <row r="4" spans="1:4" x14ac:dyDescent="0.25">
      <c r="A4" s="7"/>
      <c r="B4" s="8"/>
      <c r="C4" s="11"/>
      <c r="D4" s="11"/>
    </row>
    <row r="5" spans="1:4" x14ac:dyDescent="0.25">
      <c r="A5" s="27" t="s">
        <v>35</v>
      </c>
      <c r="B5" s="27" t="s">
        <v>36</v>
      </c>
      <c r="C5" s="28" t="s">
        <v>37</v>
      </c>
      <c r="D5" s="28" t="s">
        <v>38</v>
      </c>
    </row>
    <row r="6" spans="1:4" x14ac:dyDescent="0.25">
      <c r="A6" s="40" t="s">
        <v>84</v>
      </c>
      <c r="B6" s="31"/>
      <c r="C6" s="41"/>
      <c r="D6" s="41">
        <v>67437.740000000005</v>
      </c>
    </row>
    <row r="7" spans="1:4" x14ac:dyDescent="0.25">
      <c r="A7" s="18" t="s">
        <v>50</v>
      </c>
      <c r="B7" s="29" t="s">
        <v>22</v>
      </c>
      <c r="C7" s="29">
        <v>206613.84</v>
      </c>
      <c r="D7" s="29">
        <v>224174.15</v>
      </c>
    </row>
    <row r="8" spans="1:4" x14ac:dyDescent="0.25">
      <c r="A8" s="18" t="s">
        <v>86</v>
      </c>
      <c r="B8" s="29" t="s">
        <v>22</v>
      </c>
      <c r="C8" s="29">
        <v>6100</v>
      </c>
      <c r="D8" s="29">
        <v>7518.32</v>
      </c>
    </row>
    <row r="9" spans="1:4" x14ac:dyDescent="0.25">
      <c r="A9" s="18" t="s">
        <v>55</v>
      </c>
      <c r="B9" s="29" t="s">
        <v>22</v>
      </c>
      <c r="C9" s="29">
        <v>42688.800000000003</v>
      </c>
      <c r="D9" s="29">
        <v>47795.42</v>
      </c>
    </row>
    <row r="10" spans="1:4" x14ac:dyDescent="0.25">
      <c r="A10" s="18" t="s">
        <v>81</v>
      </c>
      <c r="B10" s="29" t="s">
        <v>22</v>
      </c>
      <c r="C10" s="29">
        <v>2988.24</v>
      </c>
      <c r="D10" s="29">
        <v>3186.23</v>
      </c>
    </row>
    <row r="11" spans="1:4" x14ac:dyDescent="0.25">
      <c r="A11" s="18" t="s">
        <v>87</v>
      </c>
      <c r="B11" s="29" t="s">
        <v>22</v>
      </c>
      <c r="C11" s="29">
        <v>21557.88</v>
      </c>
      <c r="D11" s="29">
        <v>13653.18</v>
      </c>
    </row>
    <row r="12" spans="1:4" x14ac:dyDescent="0.25">
      <c r="A12" s="18" t="s">
        <v>51</v>
      </c>
      <c r="B12" s="29" t="s">
        <v>22</v>
      </c>
      <c r="C12" s="29">
        <v>114838.8</v>
      </c>
      <c r="D12" s="29">
        <v>119702.12</v>
      </c>
    </row>
    <row r="13" spans="1:4" x14ac:dyDescent="0.25">
      <c r="A13" s="18" t="s">
        <v>8</v>
      </c>
      <c r="B13" s="29">
        <f>Акт!E7</f>
        <v>3938.38</v>
      </c>
      <c r="C13" s="29" t="s">
        <v>22</v>
      </c>
      <c r="D13" s="29" t="s">
        <v>22</v>
      </c>
    </row>
    <row r="14" spans="1:4" x14ac:dyDescent="0.25">
      <c r="A14" s="18" t="s">
        <v>39</v>
      </c>
      <c r="B14" s="29">
        <f>SUM(Акт!E9:E12)</f>
        <v>6125.0400000000009</v>
      </c>
      <c r="C14" s="29" t="s">
        <v>22</v>
      </c>
      <c r="D14" s="29" t="s">
        <v>22</v>
      </c>
    </row>
    <row r="15" spans="1:4" x14ac:dyDescent="0.25">
      <c r="A15" s="18" t="s">
        <v>56</v>
      </c>
      <c r="B15" s="29">
        <f>Акт!E14</f>
        <v>60590.400000000001</v>
      </c>
      <c r="C15" s="29" t="s">
        <v>22</v>
      </c>
      <c r="D15" s="29" t="s">
        <v>22</v>
      </c>
    </row>
    <row r="16" spans="1:4" ht="25.5" x14ac:dyDescent="0.25">
      <c r="A16" s="18" t="s">
        <v>40</v>
      </c>
      <c r="B16" s="29">
        <f>Акт!E16</f>
        <v>3604.48</v>
      </c>
      <c r="C16" s="29" t="s">
        <v>22</v>
      </c>
      <c r="D16" s="29" t="s">
        <v>22</v>
      </c>
    </row>
    <row r="17" spans="1:5" x14ac:dyDescent="0.25">
      <c r="A17" s="18" t="s">
        <v>41</v>
      </c>
      <c r="B17" s="29">
        <f>SUM(Акт!E18:E38)</f>
        <v>39165</v>
      </c>
      <c r="C17" s="29" t="s">
        <v>22</v>
      </c>
      <c r="D17" s="29" t="s">
        <v>22</v>
      </c>
    </row>
    <row r="18" spans="1:5" x14ac:dyDescent="0.25">
      <c r="A18" s="18" t="s">
        <v>42</v>
      </c>
      <c r="B18" s="29">
        <f>SUM(Акт!E40:E49)</f>
        <v>36828.699999999997</v>
      </c>
      <c r="C18" s="29" t="s">
        <v>22</v>
      </c>
      <c r="D18" s="29" t="s">
        <v>22</v>
      </c>
    </row>
    <row r="19" spans="1:5" x14ac:dyDescent="0.25">
      <c r="A19" s="18" t="s">
        <v>87</v>
      </c>
      <c r="B19" s="29">
        <f>Акт!E51</f>
        <v>21600</v>
      </c>
      <c r="C19" s="29" t="s">
        <v>22</v>
      </c>
      <c r="D19" s="29" t="s">
        <v>22</v>
      </c>
    </row>
    <row r="20" spans="1:5" x14ac:dyDescent="0.25">
      <c r="A20" s="18" t="s">
        <v>43</v>
      </c>
      <c r="B20" s="29">
        <f>SUM(Акт!E53:E63)</f>
        <v>19423.689999999999</v>
      </c>
      <c r="C20" s="29" t="s">
        <v>22</v>
      </c>
      <c r="D20" s="29" t="s">
        <v>22</v>
      </c>
    </row>
    <row r="21" spans="1:5" x14ac:dyDescent="0.25">
      <c r="A21" s="18" t="s">
        <v>44</v>
      </c>
      <c r="B21" s="29">
        <f>SUM(Акт!E65:E72)</f>
        <v>4141.47</v>
      </c>
      <c r="C21" s="29" t="s">
        <v>22</v>
      </c>
      <c r="D21" s="29" t="s">
        <v>22</v>
      </c>
    </row>
    <row r="22" spans="1:5" x14ac:dyDescent="0.25">
      <c r="A22" s="18" t="s">
        <v>45</v>
      </c>
      <c r="B22" s="29">
        <f>SUM(Акт!E74:E75)</f>
        <v>7104.88</v>
      </c>
      <c r="C22" s="29" t="s">
        <v>22</v>
      </c>
      <c r="D22" s="29" t="s">
        <v>22</v>
      </c>
    </row>
    <row r="23" spans="1:5" x14ac:dyDescent="0.25">
      <c r="A23" s="18" t="s">
        <v>88</v>
      </c>
      <c r="B23" s="29">
        <f>Акт!E77</f>
        <v>52713.65</v>
      </c>
      <c r="C23" s="29" t="s">
        <v>22</v>
      </c>
      <c r="D23" s="29" t="s">
        <v>22</v>
      </c>
    </row>
    <row r="24" spans="1:5" x14ac:dyDescent="0.25">
      <c r="A24" s="18" t="s">
        <v>9</v>
      </c>
      <c r="B24" s="29">
        <f>Акт!E79</f>
        <v>95429.88</v>
      </c>
      <c r="C24" s="29" t="s">
        <v>22</v>
      </c>
      <c r="D24" s="29" t="s">
        <v>22</v>
      </c>
    </row>
    <row r="25" spans="1:5" x14ac:dyDescent="0.25">
      <c r="A25" s="18" t="s">
        <v>10</v>
      </c>
      <c r="B25" s="29">
        <f>Акт!E81</f>
        <v>39478.76</v>
      </c>
      <c r="C25" s="29" t="s">
        <v>22</v>
      </c>
      <c r="D25" s="29" t="s">
        <v>22</v>
      </c>
    </row>
    <row r="26" spans="1:5" x14ac:dyDescent="0.25">
      <c r="A26" s="30" t="s">
        <v>26</v>
      </c>
      <c r="B26" s="31">
        <f t="shared" ref="B26:C26" si="0">SUM(B7:B25)</f>
        <v>390144.33</v>
      </c>
      <c r="C26" s="31">
        <f t="shared" si="0"/>
        <v>394787.56</v>
      </c>
      <c r="D26" s="31">
        <f>SUM(D7:D25)</f>
        <v>416029.42</v>
      </c>
    </row>
    <row r="27" spans="1:5" s="10" customFormat="1" ht="24.75" customHeight="1" x14ac:dyDescent="0.25">
      <c r="A27" s="168" t="s">
        <v>145</v>
      </c>
      <c r="B27" s="169"/>
      <c r="C27" s="169"/>
      <c r="D27" s="170"/>
      <c r="E27" s="42">
        <f>D26+D6-B26</f>
        <v>93322.829999999958</v>
      </c>
    </row>
    <row r="28" spans="1:5" s="10" customFormat="1" ht="24.75" customHeight="1" x14ac:dyDescent="0.25">
      <c r="A28" s="171" t="s">
        <v>89</v>
      </c>
      <c r="B28" s="171"/>
      <c r="C28" s="171"/>
      <c r="D28" s="171"/>
    </row>
    <row r="29" spans="1:5" s="10" customFormat="1" ht="24.75" customHeight="1" x14ac:dyDescent="0.25">
      <c r="A29" s="2"/>
      <c r="B29" s="2"/>
      <c r="C29" s="2"/>
      <c r="D29" s="2"/>
    </row>
    <row r="30" spans="1:5" x14ac:dyDescent="0.25">
      <c r="A30" s="9" t="s">
        <v>48</v>
      </c>
      <c r="B30" s="8"/>
      <c r="C30" s="8"/>
      <c r="D30" s="6"/>
    </row>
    <row r="31" spans="1:5" ht="22.5" customHeight="1" x14ac:dyDescent="0.25">
      <c r="A31" s="8" t="s">
        <v>49</v>
      </c>
      <c r="B31" s="8"/>
      <c r="C31" s="8"/>
      <c r="D31" s="6"/>
    </row>
    <row r="32" spans="1:5" ht="22.5" customHeight="1" x14ac:dyDescent="0.25">
      <c r="A32" s="9" t="s">
        <v>46</v>
      </c>
      <c r="B32" s="8"/>
      <c r="C32" s="8"/>
      <c r="D32" s="6"/>
    </row>
    <row r="33" spans="1:4" ht="22.5" customHeight="1" x14ac:dyDescent="0.25">
      <c r="A33" s="9" t="s">
        <v>47</v>
      </c>
      <c r="B33" s="8"/>
      <c r="C33" s="8"/>
      <c r="D33" s="6"/>
    </row>
    <row r="34" spans="1:4" ht="22.5" customHeight="1" x14ac:dyDescent="0.25">
      <c r="A34" s="1"/>
      <c r="B34" s="1"/>
      <c r="C34" s="1"/>
    </row>
  </sheetData>
  <mergeCells count="4">
    <mergeCell ref="A1:D1"/>
    <mergeCell ref="A27:D27"/>
    <mergeCell ref="A28:D28"/>
    <mergeCell ref="C3:D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activeCell="H12" sqref="H12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67" t="s">
        <v>172</v>
      </c>
      <c r="B1" s="167"/>
      <c r="C1" s="167"/>
      <c r="D1" s="167"/>
      <c r="E1" s="167"/>
      <c r="F1" s="167"/>
    </row>
    <row r="2" spans="1:19" s="2" customFormat="1" x14ac:dyDescent="0.25">
      <c r="A2" s="45"/>
      <c r="B2" s="45"/>
      <c r="C2" s="45"/>
      <c r="D2" s="45"/>
      <c r="E2" s="45"/>
      <c r="F2" s="45"/>
    </row>
    <row r="3" spans="1:19" s="2" customFormat="1" ht="19.5" customHeight="1" x14ac:dyDescent="0.25">
      <c r="A3" s="46" t="s">
        <v>146</v>
      </c>
      <c r="B3" s="46"/>
      <c r="C3" s="46"/>
      <c r="D3" s="46"/>
      <c r="E3" s="46"/>
      <c r="F3" s="47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</row>
    <row r="4" spans="1:19" s="2" customFormat="1" ht="19.5" customHeight="1" x14ac:dyDescent="0.25">
      <c r="A4" s="46"/>
      <c r="B4" s="46"/>
      <c r="C4" s="46"/>
      <c r="D4" s="46"/>
      <c r="E4" s="46"/>
      <c r="F4" s="47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</row>
    <row r="5" spans="1:19" s="2" customFormat="1" ht="36.75" customHeight="1" x14ac:dyDescent="0.25">
      <c r="A5" s="176" t="s">
        <v>147</v>
      </c>
      <c r="B5" s="176"/>
      <c r="C5" s="176"/>
      <c r="D5" s="176"/>
      <c r="E5" s="176"/>
      <c r="F5" s="176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s="58" customFormat="1" ht="27.75" customHeight="1" x14ac:dyDescent="0.25">
      <c r="A6" s="93" t="s">
        <v>148</v>
      </c>
      <c r="B6" s="94">
        <v>4</v>
      </c>
      <c r="C6" s="93" t="s">
        <v>149</v>
      </c>
      <c r="D6" s="95">
        <v>1778.7</v>
      </c>
      <c r="E6" s="93" t="s">
        <v>150</v>
      </c>
      <c r="F6" s="96">
        <v>1132.3</v>
      </c>
      <c r="G6" s="49"/>
      <c r="H6" s="51"/>
      <c r="I6" s="52"/>
      <c r="J6" s="53"/>
      <c r="K6" s="54"/>
      <c r="L6" s="55"/>
      <c r="M6" s="55"/>
      <c r="N6" s="55"/>
      <c r="O6" s="55"/>
      <c r="P6" s="56"/>
      <c r="Q6" s="177"/>
      <c r="R6" s="178"/>
      <c r="S6" s="57"/>
    </row>
    <row r="7" spans="1:19" s="60" customFormat="1" ht="32.25" customHeight="1" x14ac:dyDescent="0.25">
      <c r="A7" s="93" t="s">
        <v>151</v>
      </c>
      <c r="B7" s="94">
        <v>3</v>
      </c>
      <c r="C7" s="93" t="s">
        <v>152</v>
      </c>
      <c r="D7" s="95">
        <v>745.9</v>
      </c>
      <c r="E7" s="93" t="s">
        <v>153</v>
      </c>
      <c r="F7" s="96">
        <v>730.5</v>
      </c>
      <c r="G7" s="49"/>
      <c r="H7" s="51"/>
      <c r="I7" s="52"/>
      <c r="J7" s="53"/>
      <c r="K7" s="54"/>
      <c r="L7" s="55"/>
      <c r="M7" s="55"/>
      <c r="N7" s="55"/>
      <c r="O7" s="55"/>
      <c r="P7" s="56"/>
      <c r="Q7" s="177"/>
      <c r="R7" s="179"/>
      <c r="S7" s="59"/>
    </row>
    <row r="8" spans="1:19" s="60" customFormat="1" ht="33.75" customHeight="1" x14ac:dyDescent="0.25">
      <c r="A8" s="66" t="s">
        <v>154</v>
      </c>
      <c r="B8" s="94">
        <v>28</v>
      </c>
      <c r="C8" s="93" t="s">
        <v>155</v>
      </c>
      <c r="D8" s="96">
        <v>216.5</v>
      </c>
      <c r="E8" s="93" t="s">
        <v>156</v>
      </c>
      <c r="F8" s="96">
        <v>306.10000000000002</v>
      </c>
      <c r="G8" s="49"/>
      <c r="H8" s="51"/>
      <c r="I8" s="52"/>
      <c r="J8" s="53"/>
      <c r="K8" s="62"/>
      <c r="L8" s="55"/>
      <c r="M8" s="55"/>
      <c r="N8" s="55"/>
      <c r="O8" s="55"/>
      <c r="P8" s="56"/>
      <c r="Q8" s="177"/>
      <c r="R8" s="178"/>
      <c r="S8" s="59"/>
    </row>
    <row r="9" spans="1:19" s="60" customFormat="1" ht="33.75" customHeight="1" x14ac:dyDescent="0.25">
      <c r="A9" s="61"/>
      <c r="B9" s="53"/>
      <c r="C9" s="50"/>
      <c r="D9" s="63"/>
      <c r="E9" s="64"/>
      <c r="F9" s="65"/>
      <c r="G9" s="49"/>
      <c r="H9" s="51"/>
      <c r="I9" s="52"/>
      <c r="J9" s="53"/>
      <c r="K9" s="62"/>
      <c r="L9" s="55"/>
      <c r="M9" s="55"/>
      <c r="N9" s="55"/>
      <c r="O9" s="55"/>
      <c r="P9" s="49"/>
      <c r="Q9" s="62"/>
      <c r="R9" s="66"/>
      <c r="S9" s="67"/>
    </row>
    <row r="10" spans="1:19" s="70" customFormat="1" ht="15" customHeight="1" thickBot="1" x14ac:dyDescent="0.3">
      <c r="A10" s="68"/>
      <c r="B10" s="68"/>
      <c r="C10" s="68"/>
      <c r="D10" s="68"/>
      <c r="E10" s="68"/>
      <c r="F10" s="69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0" customFormat="1" ht="30" customHeight="1" x14ac:dyDescent="0.25">
      <c r="A11" s="180" t="s">
        <v>157</v>
      </c>
      <c r="B11" s="181"/>
      <c r="C11" s="181"/>
      <c r="D11" s="181"/>
      <c r="E11" s="182"/>
      <c r="F11" s="71" t="s">
        <v>158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</row>
    <row r="12" spans="1:19" s="90" customFormat="1" ht="30" customHeight="1" x14ac:dyDescent="0.25">
      <c r="A12" s="183" t="s">
        <v>159</v>
      </c>
      <c r="B12" s="184"/>
      <c r="C12" s="184"/>
      <c r="D12" s="184"/>
      <c r="E12" s="185"/>
      <c r="F12" s="88">
        <v>93322.83</v>
      </c>
      <c r="G12" s="89"/>
    </row>
    <row r="13" spans="1:19" s="90" customFormat="1" ht="30" customHeight="1" x14ac:dyDescent="0.25">
      <c r="A13" s="183" t="s">
        <v>160</v>
      </c>
      <c r="B13" s="184"/>
      <c r="C13" s="184"/>
      <c r="D13" s="184"/>
      <c r="E13" s="185"/>
      <c r="F13" s="88">
        <f>30432.17+2501.17</f>
        <v>32933.339999999997</v>
      </c>
    </row>
    <row r="14" spans="1:19" s="90" customFormat="1" ht="30" customHeight="1" x14ac:dyDescent="0.25">
      <c r="A14" s="183" t="s">
        <v>161</v>
      </c>
      <c r="B14" s="184"/>
      <c r="C14" s="184"/>
      <c r="D14" s="184"/>
      <c r="E14" s="185"/>
      <c r="F14" s="91">
        <f>SUM(F15:F17)</f>
        <v>394178.2</v>
      </c>
    </row>
    <row r="15" spans="1:19" s="70" customFormat="1" ht="28.5" customHeight="1" x14ac:dyDescent="0.25">
      <c r="A15" s="173" t="s">
        <v>162</v>
      </c>
      <c r="B15" s="174"/>
      <c r="C15" s="174"/>
      <c r="D15" s="174"/>
      <c r="E15" s="175"/>
      <c r="F15" s="87">
        <f>252291.28+21558.12</f>
        <v>273849.40000000002</v>
      </c>
    </row>
    <row r="16" spans="1:19" s="70" customFormat="1" ht="24.75" customHeight="1" x14ac:dyDescent="0.25">
      <c r="A16" s="173" t="s">
        <v>163</v>
      </c>
      <c r="B16" s="174"/>
      <c r="C16" s="174"/>
      <c r="D16" s="174"/>
      <c r="E16" s="175"/>
      <c r="F16" s="87">
        <v>114838.8</v>
      </c>
    </row>
    <row r="17" spans="1:19" s="70" customFormat="1" ht="30" customHeight="1" x14ac:dyDescent="0.25">
      <c r="A17" s="173" t="s">
        <v>164</v>
      </c>
      <c r="B17" s="174"/>
      <c r="C17" s="174"/>
      <c r="D17" s="174"/>
      <c r="E17" s="175"/>
      <c r="F17" s="87">
        <v>5490</v>
      </c>
    </row>
    <row r="18" spans="1:19" s="90" customFormat="1" ht="30" customHeight="1" x14ac:dyDescent="0.25">
      <c r="A18" s="183" t="s">
        <v>165</v>
      </c>
      <c r="B18" s="184"/>
      <c r="C18" s="184"/>
      <c r="D18" s="184"/>
      <c r="E18" s="185"/>
      <c r="F18" s="91">
        <f>SUM(F19:F21)</f>
        <v>393946.58</v>
      </c>
    </row>
    <row r="19" spans="1:19" s="70" customFormat="1" ht="30" customHeight="1" x14ac:dyDescent="0.25">
      <c r="A19" s="173" t="s">
        <v>162</v>
      </c>
      <c r="B19" s="174"/>
      <c r="C19" s="174"/>
      <c r="D19" s="174"/>
      <c r="E19" s="175"/>
      <c r="F19" s="87">
        <v>282493.62</v>
      </c>
    </row>
    <row r="20" spans="1:19" s="70" customFormat="1" ht="30" customHeight="1" x14ac:dyDescent="0.25">
      <c r="A20" s="173" t="s">
        <v>163</v>
      </c>
      <c r="B20" s="174"/>
      <c r="C20" s="174"/>
      <c r="D20" s="174"/>
      <c r="E20" s="175"/>
      <c r="F20" s="87">
        <v>106690.46</v>
      </c>
    </row>
    <row r="21" spans="1:19" s="73" customFormat="1" ht="30" customHeight="1" x14ac:dyDescent="0.2">
      <c r="A21" s="173" t="s">
        <v>164</v>
      </c>
      <c r="B21" s="174"/>
      <c r="C21" s="174"/>
      <c r="D21" s="174"/>
      <c r="E21" s="175"/>
      <c r="F21" s="87">
        <v>4762.5</v>
      </c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</row>
    <row r="22" spans="1:19" s="92" customFormat="1" ht="30" customHeight="1" x14ac:dyDescent="0.25">
      <c r="A22" s="183" t="s">
        <v>166</v>
      </c>
      <c r="B22" s="184"/>
      <c r="C22" s="184"/>
      <c r="D22" s="184"/>
      <c r="E22" s="185"/>
      <c r="F22" s="91">
        <f>F12+F18</f>
        <v>487269.41000000003</v>
      </c>
      <c r="G22" s="90"/>
      <c r="H22" s="90"/>
      <c r="I22" s="90"/>
      <c r="J22" s="90"/>
      <c r="K22" s="90"/>
      <c r="L22" s="90"/>
      <c r="M22" s="90"/>
      <c r="N22" s="90"/>
      <c r="O22" s="90"/>
      <c r="P22" s="90"/>
      <c r="Q22" s="90"/>
      <c r="R22" s="90"/>
      <c r="S22" s="90"/>
    </row>
    <row r="23" spans="1:19" s="92" customFormat="1" ht="30" customHeight="1" x14ac:dyDescent="0.25">
      <c r="A23" s="183" t="s">
        <v>167</v>
      </c>
      <c r="B23" s="184"/>
      <c r="C23" s="184"/>
      <c r="D23" s="184"/>
      <c r="E23" s="185"/>
      <c r="F23" s="91">
        <f>'Акт (2)'!E101</f>
        <v>441846.92200000002</v>
      </c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</row>
    <row r="24" spans="1:19" s="92" customFormat="1" ht="30" customHeight="1" x14ac:dyDescent="0.25">
      <c r="A24" s="183" t="s">
        <v>168</v>
      </c>
      <c r="B24" s="184"/>
      <c r="C24" s="184"/>
      <c r="D24" s="184"/>
      <c r="E24" s="185"/>
      <c r="F24" s="91">
        <f>F22-F23</f>
        <v>45422.488000000012</v>
      </c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</row>
    <row r="25" spans="1:19" s="92" customFormat="1" ht="30" customHeight="1" x14ac:dyDescent="0.25">
      <c r="A25" s="183" t="s">
        <v>169</v>
      </c>
      <c r="B25" s="184"/>
      <c r="C25" s="184"/>
      <c r="D25" s="184"/>
      <c r="E25" s="185"/>
      <c r="F25" s="88">
        <f>F13+F14-F18</f>
        <v>33164.960000000021</v>
      </c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</row>
    <row r="26" spans="1:19" s="73" customFormat="1" ht="11.45" customHeight="1" x14ac:dyDescent="0.25">
      <c r="A26" s="74"/>
      <c r="B26" s="74"/>
      <c r="C26" s="74"/>
      <c r="D26" s="74"/>
      <c r="E26" s="74"/>
      <c r="F26" s="74"/>
    </row>
    <row r="27" spans="1:19" s="75" customFormat="1" ht="54.75" customHeight="1" x14ac:dyDescent="0.2">
      <c r="A27" s="186" t="s">
        <v>170</v>
      </c>
      <c r="B27" s="186"/>
      <c r="C27" s="186"/>
      <c r="D27" s="186"/>
    </row>
    <row r="28" spans="1:19" s="2" customFormat="1" ht="21.75" customHeight="1" x14ac:dyDescent="0.25">
      <c r="A28" s="187" t="s">
        <v>171</v>
      </c>
      <c r="B28" s="187"/>
      <c r="C28" s="187"/>
      <c r="D28" s="187"/>
    </row>
    <row r="29" spans="1:19" s="2" customFormat="1" ht="22.5" customHeight="1" x14ac:dyDescent="0.25">
      <c r="A29" s="186" t="s">
        <v>46</v>
      </c>
      <c r="B29" s="186"/>
      <c r="C29" s="186"/>
      <c r="D29" s="186"/>
    </row>
    <row r="30" spans="1:19" s="2" customFormat="1" ht="22.5" customHeight="1" x14ac:dyDescent="0.25">
      <c r="A30" s="186" t="s">
        <v>47</v>
      </c>
      <c r="B30" s="186"/>
      <c r="C30" s="186"/>
      <c r="D30" s="45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7"/>
  <sheetViews>
    <sheetView view="pageBreakPreview" topLeftCell="A79" zoomScaleSheetLayoutView="100" workbookViewId="0">
      <selection activeCell="A99" sqref="A99:XFD100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60" t="s">
        <v>173</v>
      </c>
      <c r="B1" s="160"/>
      <c r="C1" s="160"/>
      <c r="D1" s="160"/>
      <c r="E1" s="160"/>
      <c r="I1" s="3"/>
    </row>
    <row r="2" spans="1:9" ht="29.25" customHeight="1" x14ac:dyDescent="0.2">
      <c r="A2" s="159" t="s">
        <v>91</v>
      </c>
      <c r="B2" s="159"/>
      <c r="C2" s="159"/>
      <c r="D2" s="159"/>
      <c r="E2" s="159"/>
      <c r="I2" s="3"/>
    </row>
    <row r="3" spans="1:9" ht="14.25" x14ac:dyDescent="0.2">
      <c r="A3" s="19" t="s">
        <v>6</v>
      </c>
      <c r="B3" s="43"/>
      <c r="C3" s="43"/>
      <c r="D3" s="161" t="s">
        <v>174</v>
      </c>
      <c r="E3" s="161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1" t="s">
        <v>2</v>
      </c>
      <c r="B5" s="21" t="s">
        <v>3</v>
      </c>
      <c r="C5" s="21" t="s">
        <v>0</v>
      </c>
      <c r="D5" s="21" t="s">
        <v>4</v>
      </c>
      <c r="E5" s="21" t="s">
        <v>1</v>
      </c>
      <c r="I5" s="3"/>
    </row>
    <row r="6" spans="1:9" s="86" customFormat="1" ht="14.25" x14ac:dyDescent="0.2">
      <c r="A6" s="84" t="s">
        <v>8</v>
      </c>
      <c r="B6" s="85"/>
      <c r="C6" s="85"/>
      <c r="D6" s="85"/>
      <c r="E6" s="85"/>
    </row>
    <row r="7" spans="1:9" s="76" customFormat="1" ht="15" x14ac:dyDescent="0.25">
      <c r="A7" s="77" t="s">
        <v>58</v>
      </c>
      <c r="B7" s="78" t="s">
        <v>23</v>
      </c>
      <c r="C7" s="78" t="s">
        <v>11</v>
      </c>
      <c r="D7" s="79">
        <f>E7</f>
        <v>3938.38</v>
      </c>
      <c r="E7" s="79">
        <v>3938.38</v>
      </c>
    </row>
    <row r="8" spans="1:9" s="86" customFormat="1" ht="14.25" x14ac:dyDescent="0.2">
      <c r="A8" s="84" t="s">
        <v>39</v>
      </c>
      <c r="B8" s="85"/>
      <c r="C8" s="85"/>
      <c r="D8" s="85"/>
      <c r="E8" s="85"/>
    </row>
    <row r="9" spans="1:9" s="76" customFormat="1" ht="30" x14ac:dyDescent="0.25">
      <c r="A9" s="77" t="s">
        <v>175</v>
      </c>
      <c r="B9" s="80">
        <v>0.113</v>
      </c>
      <c r="C9" s="78" t="s">
        <v>19</v>
      </c>
      <c r="D9" s="83">
        <f>E9/B9</f>
        <v>4702.7433628318577</v>
      </c>
      <c r="E9" s="79">
        <v>531.41</v>
      </c>
    </row>
    <row r="10" spans="1:9" s="86" customFormat="1" ht="28.5" x14ac:dyDescent="0.2">
      <c r="A10" s="84" t="s">
        <v>56</v>
      </c>
      <c r="B10" s="85"/>
      <c r="C10" s="85"/>
      <c r="D10" s="85"/>
      <c r="E10" s="85"/>
    </row>
    <row r="11" spans="1:9" s="76" customFormat="1" ht="30" x14ac:dyDescent="0.25">
      <c r="A11" s="77" t="s">
        <v>176</v>
      </c>
      <c r="B11" s="78" t="s">
        <v>23</v>
      </c>
      <c r="C11" s="78" t="s">
        <v>11</v>
      </c>
      <c r="D11" s="79">
        <f>E11</f>
        <v>60590.400000000001</v>
      </c>
      <c r="E11" s="79">
        <v>60590.400000000001</v>
      </c>
    </row>
    <row r="12" spans="1:9" s="86" customFormat="1" ht="15" x14ac:dyDescent="0.2">
      <c r="A12" s="84" t="s">
        <v>177</v>
      </c>
      <c r="B12" s="85"/>
      <c r="C12" s="85"/>
      <c r="D12" s="79"/>
      <c r="E12" s="85"/>
    </row>
    <row r="13" spans="1:9" s="76" customFormat="1" ht="15" x14ac:dyDescent="0.25">
      <c r="A13" s="77" t="s">
        <v>178</v>
      </c>
      <c r="B13" s="78" t="s">
        <v>239</v>
      </c>
      <c r="C13" s="78" t="s">
        <v>11</v>
      </c>
      <c r="D13" s="79">
        <f t="shared" ref="D13:D17" si="0">E13</f>
        <v>3263.4</v>
      </c>
      <c r="E13" s="79">
        <v>3263.4</v>
      </c>
    </row>
    <row r="14" spans="1:9" s="86" customFormat="1" ht="15" x14ac:dyDescent="0.2">
      <c r="A14" s="84" t="s">
        <v>179</v>
      </c>
      <c r="B14" s="85"/>
      <c r="C14" s="85"/>
      <c r="D14" s="79"/>
      <c r="E14" s="85"/>
    </row>
    <row r="15" spans="1:9" s="76" customFormat="1" ht="15" x14ac:dyDescent="0.25">
      <c r="A15" s="77" t="s">
        <v>180</v>
      </c>
      <c r="B15" s="78" t="s">
        <v>239</v>
      </c>
      <c r="C15" s="78" t="s">
        <v>99</v>
      </c>
      <c r="D15" s="79">
        <f t="shared" si="0"/>
        <v>4904.76</v>
      </c>
      <c r="E15" s="79">
        <v>4904.76</v>
      </c>
    </row>
    <row r="16" spans="1:9" s="86" customFormat="1" ht="28.5" x14ac:dyDescent="0.2">
      <c r="A16" s="84" t="s">
        <v>40</v>
      </c>
      <c r="B16" s="85"/>
      <c r="C16" s="85"/>
      <c r="D16" s="79"/>
      <c r="E16" s="85"/>
    </row>
    <row r="17" spans="1:5" s="76" customFormat="1" ht="30" x14ac:dyDescent="0.25">
      <c r="A17" s="77" t="s">
        <v>61</v>
      </c>
      <c r="B17" s="78" t="s">
        <v>25</v>
      </c>
      <c r="C17" s="78" t="s">
        <v>11</v>
      </c>
      <c r="D17" s="79">
        <f t="shared" si="0"/>
        <v>6689.91</v>
      </c>
      <c r="E17" s="79">
        <f>483.42+6206.49</f>
        <v>6689.91</v>
      </c>
    </row>
    <row r="18" spans="1:5" s="86" customFormat="1" ht="14.25" x14ac:dyDescent="0.2">
      <c r="A18" s="84" t="s">
        <v>41</v>
      </c>
      <c r="B18" s="85"/>
      <c r="C18" s="85"/>
      <c r="D18" s="85"/>
      <c r="E18" s="85"/>
    </row>
    <row r="19" spans="1:5" s="76" customFormat="1" ht="15" x14ac:dyDescent="0.25">
      <c r="A19" s="77" t="s">
        <v>96</v>
      </c>
      <c r="B19" s="81">
        <v>1</v>
      </c>
      <c r="C19" s="78" t="s">
        <v>97</v>
      </c>
      <c r="D19" s="83">
        <f>E19/B19</f>
        <v>83.75</v>
      </c>
      <c r="E19" s="79">
        <v>83.75</v>
      </c>
    </row>
    <row r="20" spans="1:5" s="76" customFormat="1" ht="15" x14ac:dyDescent="0.25">
      <c r="A20" s="77" t="s">
        <v>62</v>
      </c>
      <c r="B20" s="81">
        <v>1</v>
      </c>
      <c r="C20" s="78" t="s">
        <v>14</v>
      </c>
      <c r="D20" s="83">
        <f t="shared" ref="D20:D83" si="1">E20/B20</f>
        <v>839.52</v>
      </c>
      <c r="E20" s="79">
        <v>839.52</v>
      </c>
    </row>
    <row r="21" spans="1:5" s="76" customFormat="1" ht="15" x14ac:dyDescent="0.25">
      <c r="A21" s="77" t="s">
        <v>181</v>
      </c>
      <c r="B21" s="79">
        <v>7.0000000000000007E-2</v>
      </c>
      <c r="C21" s="78" t="s">
        <v>15</v>
      </c>
      <c r="D21" s="83">
        <f t="shared" si="1"/>
        <v>6095.4285714285706</v>
      </c>
      <c r="E21" s="79">
        <v>426.68</v>
      </c>
    </row>
    <row r="22" spans="1:5" s="76" customFormat="1" ht="30" x14ac:dyDescent="0.25">
      <c r="A22" s="77" t="s">
        <v>182</v>
      </c>
      <c r="B22" s="81">
        <v>1</v>
      </c>
      <c r="C22" s="78" t="s">
        <v>14</v>
      </c>
      <c r="D22" s="83">
        <f t="shared" si="1"/>
        <v>254.67</v>
      </c>
      <c r="E22" s="79">
        <v>254.67</v>
      </c>
    </row>
    <row r="23" spans="1:5" s="76" customFormat="1" ht="30" x14ac:dyDescent="0.25">
      <c r="A23" s="77" t="s">
        <v>82</v>
      </c>
      <c r="B23" s="79">
        <v>0.27</v>
      </c>
      <c r="C23" s="78" t="s">
        <v>16</v>
      </c>
      <c r="D23" s="83">
        <f t="shared" si="1"/>
        <v>1636.7407407407406</v>
      </c>
      <c r="E23" s="79">
        <v>441.92</v>
      </c>
    </row>
    <row r="24" spans="1:5" s="76" customFormat="1" ht="15" x14ac:dyDescent="0.25">
      <c r="A24" s="77" t="s">
        <v>64</v>
      </c>
      <c r="B24" s="79">
        <v>0.05</v>
      </c>
      <c r="C24" s="78" t="s">
        <v>17</v>
      </c>
      <c r="D24" s="83">
        <f t="shared" si="1"/>
        <v>25178.6</v>
      </c>
      <c r="E24" s="79">
        <v>1258.93</v>
      </c>
    </row>
    <row r="25" spans="1:5" s="76" customFormat="1" ht="30" x14ac:dyDescent="0.25">
      <c r="A25" s="77" t="s">
        <v>65</v>
      </c>
      <c r="B25" s="80">
        <v>3.5379999999999998</v>
      </c>
      <c r="C25" s="78" t="s">
        <v>16</v>
      </c>
      <c r="D25" s="83">
        <f t="shared" si="1"/>
        <v>1679.6014697569251</v>
      </c>
      <c r="E25" s="79">
        <v>5942.43</v>
      </c>
    </row>
    <row r="26" spans="1:5" s="76" customFormat="1" ht="15" x14ac:dyDescent="0.25">
      <c r="A26" s="77" t="s">
        <v>183</v>
      </c>
      <c r="B26" s="79">
        <v>0.02</v>
      </c>
      <c r="C26" s="78" t="s">
        <v>17</v>
      </c>
      <c r="D26" s="83">
        <f t="shared" si="1"/>
        <v>24555.5</v>
      </c>
      <c r="E26" s="79">
        <v>491.11</v>
      </c>
    </row>
    <row r="27" spans="1:5" s="76" customFormat="1" ht="30" x14ac:dyDescent="0.25">
      <c r="A27" s="77" t="s">
        <v>67</v>
      </c>
      <c r="B27" s="81">
        <v>1</v>
      </c>
      <c r="C27" s="78" t="s">
        <v>14</v>
      </c>
      <c r="D27" s="83">
        <f t="shared" si="1"/>
        <v>503.4</v>
      </c>
      <c r="E27" s="79">
        <v>503.4</v>
      </c>
    </row>
    <row r="28" spans="1:5" s="76" customFormat="1" ht="15" x14ac:dyDescent="0.25">
      <c r="A28" s="77" t="s">
        <v>68</v>
      </c>
      <c r="B28" s="82">
        <v>0.2</v>
      </c>
      <c r="C28" s="78" t="s">
        <v>15</v>
      </c>
      <c r="D28" s="83">
        <f t="shared" si="1"/>
        <v>14296.349999999999</v>
      </c>
      <c r="E28" s="79">
        <v>2859.27</v>
      </c>
    </row>
    <row r="29" spans="1:5" s="76" customFormat="1" ht="30" x14ac:dyDescent="0.25">
      <c r="A29" s="77" t="s">
        <v>69</v>
      </c>
      <c r="B29" s="81">
        <v>4</v>
      </c>
      <c r="C29" s="78" t="s">
        <v>20</v>
      </c>
      <c r="D29" s="83">
        <f t="shared" si="1"/>
        <v>217.33</v>
      </c>
      <c r="E29" s="79">
        <v>869.32</v>
      </c>
    </row>
    <row r="30" spans="1:5" s="76" customFormat="1" ht="15" x14ac:dyDescent="0.25">
      <c r="A30" s="77" t="s">
        <v>104</v>
      </c>
      <c r="B30" s="81">
        <v>1</v>
      </c>
      <c r="C30" s="78" t="s">
        <v>97</v>
      </c>
      <c r="D30" s="83">
        <f t="shared" si="1"/>
        <v>67.25</v>
      </c>
      <c r="E30" s="79">
        <v>67.25</v>
      </c>
    </row>
    <row r="31" spans="1:5" s="76" customFormat="1" ht="15" x14ac:dyDescent="0.25">
      <c r="A31" s="77" t="s">
        <v>184</v>
      </c>
      <c r="B31" s="81">
        <v>1</v>
      </c>
      <c r="C31" s="78" t="s">
        <v>13</v>
      </c>
      <c r="D31" s="83">
        <f t="shared" si="1"/>
        <v>3686.27</v>
      </c>
      <c r="E31" s="79">
        <v>3686.27</v>
      </c>
    </row>
    <row r="32" spans="1:5" s="76" customFormat="1" ht="15" x14ac:dyDescent="0.25">
      <c r="A32" s="77" t="s">
        <v>107</v>
      </c>
      <c r="B32" s="81">
        <v>9674</v>
      </c>
      <c r="C32" s="78" t="s">
        <v>108</v>
      </c>
      <c r="D32" s="83">
        <f t="shared" si="1"/>
        <v>1.3064854248501137</v>
      </c>
      <c r="E32" s="79">
        <v>12638.94</v>
      </c>
    </row>
    <row r="33" spans="1:5" s="76" customFormat="1" ht="15" x14ac:dyDescent="0.25">
      <c r="A33" s="77" t="s">
        <v>185</v>
      </c>
      <c r="B33" s="81">
        <v>2</v>
      </c>
      <c r="C33" s="78" t="s">
        <v>13</v>
      </c>
      <c r="D33" s="83">
        <f t="shared" si="1"/>
        <v>1259.885</v>
      </c>
      <c r="E33" s="79">
        <v>2519.77</v>
      </c>
    </row>
    <row r="34" spans="1:5" s="76" customFormat="1" ht="15" x14ac:dyDescent="0.25">
      <c r="A34" s="77" t="s">
        <v>186</v>
      </c>
      <c r="B34" s="81">
        <v>1</v>
      </c>
      <c r="C34" s="78" t="s">
        <v>13</v>
      </c>
      <c r="D34" s="83">
        <f t="shared" si="1"/>
        <v>163.86</v>
      </c>
      <c r="E34" s="79">
        <v>163.86</v>
      </c>
    </row>
    <row r="35" spans="1:5" s="76" customFormat="1" ht="30" x14ac:dyDescent="0.25">
      <c r="A35" s="77" t="s">
        <v>187</v>
      </c>
      <c r="B35" s="81">
        <v>1</v>
      </c>
      <c r="C35" s="78" t="s">
        <v>21</v>
      </c>
      <c r="D35" s="83">
        <f t="shared" si="1"/>
        <v>1194.72</v>
      </c>
      <c r="E35" s="79">
        <v>1194.72</v>
      </c>
    </row>
    <row r="36" spans="1:5" s="76" customFormat="1" ht="30" x14ac:dyDescent="0.25">
      <c r="A36" s="77" t="s">
        <v>188</v>
      </c>
      <c r="B36" s="81">
        <v>1</v>
      </c>
      <c r="C36" s="78" t="s">
        <v>189</v>
      </c>
      <c r="D36" s="83">
        <f t="shared" si="1"/>
        <v>252.97</v>
      </c>
      <c r="E36" s="79">
        <v>252.97</v>
      </c>
    </row>
    <row r="37" spans="1:5" s="76" customFormat="1" ht="15" x14ac:dyDescent="0.25">
      <c r="A37" s="77" t="s">
        <v>71</v>
      </c>
      <c r="B37" s="81">
        <v>31</v>
      </c>
      <c r="C37" s="78" t="s">
        <v>21</v>
      </c>
      <c r="D37" s="83">
        <f t="shared" si="1"/>
        <v>254.14096774193547</v>
      </c>
      <c r="E37" s="79">
        <v>7878.37</v>
      </c>
    </row>
    <row r="38" spans="1:5" s="86" customFormat="1" ht="15" x14ac:dyDescent="0.2">
      <c r="A38" s="84" t="s">
        <v>42</v>
      </c>
      <c r="B38" s="85"/>
      <c r="C38" s="85"/>
      <c r="D38" s="83"/>
      <c r="E38" s="85"/>
    </row>
    <row r="39" spans="1:5" s="76" customFormat="1" ht="15" x14ac:dyDescent="0.25">
      <c r="A39" s="77" t="s">
        <v>190</v>
      </c>
      <c r="B39" s="79">
        <v>0.01</v>
      </c>
      <c r="C39" s="78" t="s">
        <v>17</v>
      </c>
      <c r="D39" s="83">
        <f t="shared" si="1"/>
        <v>28342</v>
      </c>
      <c r="E39" s="79">
        <v>283.42</v>
      </c>
    </row>
    <row r="40" spans="1:5" s="76" customFormat="1" ht="15" x14ac:dyDescent="0.25">
      <c r="A40" s="77" t="s">
        <v>191</v>
      </c>
      <c r="B40" s="79">
        <v>0.17</v>
      </c>
      <c r="C40" s="78" t="s">
        <v>16</v>
      </c>
      <c r="D40" s="83">
        <f t="shared" si="1"/>
        <v>1803.8823529411766</v>
      </c>
      <c r="E40" s="79">
        <v>306.66000000000003</v>
      </c>
    </row>
    <row r="41" spans="1:5" s="76" customFormat="1" ht="30" x14ac:dyDescent="0.25">
      <c r="A41" s="77" t="s">
        <v>112</v>
      </c>
      <c r="B41" s="80">
        <v>3.052</v>
      </c>
      <c r="C41" s="78" t="s">
        <v>16</v>
      </c>
      <c r="D41" s="83">
        <f t="shared" si="1"/>
        <v>1651.2450851900394</v>
      </c>
      <c r="E41" s="79">
        <v>5039.6000000000004</v>
      </c>
    </row>
    <row r="42" spans="1:5" s="76" customFormat="1" ht="15" x14ac:dyDescent="0.25">
      <c r="A42" s="77" t="s">
        <v>192</v>
      </c>
      <c r="B42" s="82">
        <v>340.5</v>
      </c>
      <c r="C42" s="78" t="s">
        <v>73</v>
      </c>
      <c r="D42" s="83">
        <f t="shared" si="1"/>
        <v>56.970925110132157</v>
      </c>
      <c r="E42" s="79">
        <v>19398.599999999999</v>
      </c>
    </row>
    <row r="43" spans="1:5" s="76" customFormat="1" ht="30" x14ac:dyDescent="0.25">
      <c r="A43" s="77" t="s">
        <v>193</v>
      </c>
      <c r="B43" s="81">
        <v>10</v>
      </c>
      <c r="C43" s="78" t="s">
        <v>114</v>
      </c>
      <c r="D43" s="83">
        <f t="shared" si="1"/>
        <v>42.647000000000006</v>
      </c>
      <c r="E43" s="79">
        <v>426.47</v>
      </c>
    </row>
    <row r="44" spans="1:5" s="76" customFormat="1" ht="15" x14ac:dyDescent="0.25">
      <c r="A44" s="77" t="s">
        <v>194</v>
      </c>
      <c r="B44" s="81">
        <v>3</v>
      </c>
      <c r="C44" s="78" t="s">
        <v>99</v>
      </c>
      <c r="D44" s="83">
        <f t="shared" si="1"/>
        <v>196.00666666666666</v>
      </c>
      <c r="E44" s="79">
        <v>588.02</v>
      </c>
    </row>
    <row r="45" spans="1:5" s="76" customFormat="1" ht="30" x14ac:dyDescent="0.25">
      <c r="A45" s="77" t="s">
        <v>195</v>
      </c>
      <c r="B45" s="78" t="s">
        <v>22</v>
      </c>
      <c r="C45" s="78" t="s">
        <v>12</v>
      </c>
      <c r="D45" s="83">
        <f>E45</f>
        <v>3460.09</v>
      </c>
      <c r="E45" s="79">
        <v>3460.09</v>
      </c>
    </row>
    <row r="46" spans="1:5" s="76" customFormat="1" ht="30" x14ac:dyDescent="0.25">
      <c r="A46" s="77" t="s">
        <v>196</v>
      </c>
      <c r="B46" s="82">
        <v>0.2</v>
      </c>
      <c r="C46" s="78" t="s">
        <v>16</v>
      </c>
      <c r="D46" s="83">
        <f t="shared" si="1"/>
        <v>1769.4499999999998</v>
      </c>
      <c r="E46" s="79">
        <v>353.89</v>
      </c>
    </row>
    <row r="47" spans="1:5" s="76" customFormat="1" ht="15" x14ac:dyDescent="0.25">
      <c r="A47" s="77" t="s">
        <v>119</v>
      </c>
      <c r="B47" s="79">
        <v>0.06</v>
      </c>
      <c r="C47" s="78" t="s">
        <v>16</v>
      </c>
      <c r="D47" s="83">
        <f t="shared" si="1"/>
        <v>1983.8333333333335</v>
      </c>
      <c r="E47" s="79">
        <v>119.03</v>
      </c>
    </row>
    <row r="48" spans="1:5" s="76" customFormat="1" ht="15" x14ac:dyDescent="0.25">
      <c r="A48" s="77" t="s">
        <v>197</v>
      </c>
      <c r="B48" s="80">
        <v>6.5000000000000002E-2</v>
      </c>
      <c r="C48" s="78" t="s">
        <v>15</v>
      </c>
      <c r="D48" s="83">
        <f t="shared" si="1"/>
        <v>11932</v>
      </c>
      <c r="E48" s="79">
        <v>775.58</v>
      </c>
    </row>
    <row r="49" spans="1:5" s="76" customFormat="1" ht="15" x14ac:dyDescent="0.25">
      <c r="A49" s="77" t="s">
        <v>83</v>
      </c>
      <c r="B49" s="79">
        <v>0.02</v>
      </c>
      <c r="C49" s="78" t="s">
        <v>57</v>
      </c>
      <c r="D49" s="83">
        <f t="shared" si="1"/>
        <v>28938.5</v>
      </c>
      <c r="E49" s="79">
        <v>578.77</v>
      </c>
    </row>
    <row r="50" spans="1:5" s="76" customFormat="1" ht="15" x14ac:dyDescent="0.25">
      <c r="A50" s="77" t="s">
        <v>137</v>
      </c>
      <c r="B50" s="79">
        <v>0.02</v>
      </c>
      <c r="C50" s="78" t="s">
        <v>57</v>
      </c>
      <c r="D50" s="83">
        <f t="shared" si="1"/>
        <v>32192.5</v>
      </c>
      <c r="E50" s="79">
        <v>643.85</v>
      </c>
    </row>
    <row r="51" spans="1:5" s="76" customFormat="1" ht="15" x14ac:dyDescent="0.25">
      <c r="A51" s="77" t="s">
        <v>198</v>
      </c>
      <c r="B51" s="79">
        <v>0.03</v>
      </c>
      <c r="C51" s="78" t="s">
        <v>57</v>
      </c>
      <c r="D51" s="83">
        <f t="shared" si="1"/>
        <v>31562.666666666668</v>
      </c>
      <c r="E51" s="79">
        <v>946.88</v>
      </c>
    </row>
    <row r="52" spans="1:5" s="76" customFormat="1" ht="30" x14ac:dyDescent="0.25">
      <c r="A52" s="77" t="s">
        <v>199</v>
      </c>
      <c r="B52" s="79">
        <v>0.02</v>
      </c>
      <c r="C52" s="78" t="s">
        <v>18</v>
      </c>
      <c r="D52" s="83">
        <f t="shared" si="1"/>
        <v>42085</v>
      </c>
      <c r="E52" s="79">
        <v>841.7</v>
      </c>
    </row>
    <row r="53" spans="1:5" s="76" customFormat="1" ht="30" x14ac:dyDescent="0.25">
      <c r="A53" s="77" t="s">
        <v>200</v>
      </c>
      <c r="B53" s="80">
        <v>2.5000000000000001E-2</v>
      </c>
      <c r="C53" s="78" t="s">
        <v>201</v>
      </c>
      <c r="D53" s="83">
        <f t="shared" si="1"/>
        <v>65336.800000000003</v>
      </c>
      <c r="E53" s="79">
        <v>1633.42</v>
      </c>
    </row>
    <row r="54" spans="1:5" s="86" customFormat="1" ht="15" x14ac:dyDescent="0.2">
      <c r="A54" s="84" t="s">
        <v>87</v>
      </c>
      <c r="B54" s="85"/>
      <c r="C54" s="85"/>
      <c r="D54" s="83"/>
      <c r="E54" s="85"/>
    </row>
    <row r="55" spans="1:5" s="76" customFormat="1" ht="15" x14ac:dyDescent="0.25">
      <c r="A55" s="77" t="s">
        <v>120</v>
      </c>
      <c r="B55" s="78" t="s">
        <v>239</v>
      </c>
      <c r="C55" s="78" t="s">
        <v>11</v>
      </c>
      <c r="D55" s="83">
        <f>E55</f>
        <v>21600</v>
      </c>
      <c r="E55" s="79">
        <v>21600</v>
      </c>
    </row>
    <row r="56" spans="1:5" s="86" customFormat="1" ht="15" x14ac:dyDescent="0.2">
      <c r="A56" s="84" t="s">
        <v>43</v>
      </c>
      <c r="B56" s="85"/>
      <c r="C56" s="85"/>
      <c r="D56" s="83"/>
      <c r="E56" s="85"/>
    </row>
    <row r="57" spans="1:5" s="76" customFormat="1" ht="15" x14ac:dyDescent="0.25">
      <c r="A57" s="77" t="s">
        <v>202</v>
      </c>
      <c r="B57" s="79">
        <v>0.01</v>
      </c>
      <c r="C57" s="78" t="s">
        <v>18</v>
      </c>
      <c r="D57" s="83">
        <f t="shared" si="1"/>
        <v>150284</v>
      </c>
      <c r="E57" s="79">
        <v>1502.84</v>
      </c>
    </row>
    <row r="58" spans="1:5" s="76" customFormat="1" ht="30" x14ac:dyDescent="0.25">
      <c r="A58" s="77" t="s">
        <v>203</v>
      </c>
      <c r="B58" s="80">
        <v>5.8999999999999997E-2</v>
      </c>
      <c r="C58" s="78" t="s">
        <v>135</v>
      </c>
      <c r="D58" s="83">
        <f t="shared" si="1"/>
        <v>20921.864406779663</v>
      </c>
      <c r="E58" s="79">
        <v>1234.3900000000001</v>
      </c>
    </row>
    <row r="59" spans="1:5" s="76" customFormat="1" ht="15" x14ac:dyDescent="0.25">
      <c r="A59" s="77" t="s">
        <v>204</v>
      </c>
      <c r="B59" s="79">
        <v>0.01</v>
      </c>
      <c r="C59" s="78" t="s">
        <v>205</v>
      </c>
      <c r="D59" s="83">
        <f t="shared" si="1"/>
        <v>25297</v>
      </c>
      <c r="E59" s="79">
        <v>252.97</v>
      </c>
    </row>
    <row r="60" spans="1:5" s="76" customFormat="1" ht="30" x14ac:dyDescent="0.25">
      <c r="A60" s="77" t="s">
        <v>206</v>
      </c>
      <c r="B60" s="81">
        <v>1</v>
      </c>
      <c r="C60" s="78" t="s">
        <v>128</v>
      </c>
      <c r="D60" s="83">
        <f t="shared" si="1"/>
        <v>1256.67</v>
      </c>
      <c r="E60" s="79">
        <v>1256.67</v>
      </c>
    </row>
    <row r="61" spans="1:5" s="86" customFormat="1" ht="28.5" x14ac:dyDescent="0.2">
      <c r="A61" s="84" t="s">
        <v>44</v>
      </c>
      <c r="B61" s="85"/>
      <c r="C61" s="85"/>
      <c r="D61" s="83"/>
      <c r="E61" s="85"/>
    </row>
    <row r="62" spans="1:5" s="76" customFormat="1" ht="30" x14ac:dyDescent="0.25">
      <c r="A62" s="77" t="s">
        <v>207</v>
      </c>
      <c r="B62" s="79">
        <v>0.01</v>
      </c>
      <c r="C62" s="78" t="s">
        <v>19</v>
      </c>
      <c r="D62" s="83">
        <f t="shared" si="1"/>
        <v>12323</v>
      </c>
      <c r="E62" s="79">
        <v>123.23</v>
      </c>
    </row>
    <row r="63" spans="1:5" s="76" customFormat="1" ht="30" x14ac:dyDescent="0.25">
      <c r="A63" s="77" t="s">
        <v>208</v>
      </c>
      <c r="B63" s="79">
        <v>0.12</v>
      </c>
      <c r="C63" s="78" t="s">
        <v>15</v>
      </c>
      <c r="D63" s="83">
        <f t="shared" si="1"/>
        <v>37451.166666666672</v>
      </c>
      <c r="E63" s="79">
        <v>4494.1400000000003</v>
      </c>
    </row>
    <row r="64" spans="1:5" s="76" customFormat="1" ht="15" x14ac:dyDescent="0.25">
      <c r="A64" s="77" t="s">
        <v>209</v>
      </c>
      <c r="B64" s="80">
        <v>4.3999999999999997E-2</v>
      </c>
      <c r="C64" s="78" t="s">
        <v>201</v>
      </c>
      <c r="D64" s="83">
        <f t="shared" si="1"/>
        <v>16317.500000000002</v>
      </c>
      <c r="E64" s="79">
        <v>717.97</v>
      </c>
    </row>
    <row r="65" spans="1:5" s="76" customFormat="1" ht="15" x14ac:dyDescent="0.25">
      <c r="A65" s="77" t="s">
        <v>210</v>
      </c>
      <c r="B65" s="80">
        <v>2.9000000000000001E-2</v>
      </c>
      <c r="C65" s="78" t="s">
        <v>19</v>
      </c>
      <c r="D65" s="83">
        <f t="shared" si="1"/>
        <v>6184.4827586206893</v>
      </c>
      <c r="E65" s="79">
        <v>179.35</v>
      </c>
    </row>
    <row r="66" spans="1:5" s="76" customFormat="1" ht="15" x14ac:dyDescent="0.25">
      <c r="A66" s="77" t="s">
        <v>211</v>
      </c>
      <c r="B66" s="80">
        <v>4.3999999999999997E-2</v>
      </c>
      <c r="C66" s="78" t="s">
        <v>201</v>
      </c>
      <c r="D66" s="83">
        <f t="shared" si="1"/>
        <v>21622.045454545456</v>
      </c>
      <c r="E66" s="79">
        <v>951.37</v>
      </c>
    </row>
    <row r="67" spans="1:5" s="76" customFormat="1" ht="45" x14ac:dyDescent="0.25">
      <c r="A67" s="77" t="s">
        <v>212</v>
      </c>
      <c r="B67" s="80">
        <v>4.2999999999999997E-2</v>
      </c>
      <c r="C67" s="78" t="s">
        <v>19</v>
      </c>
      <c r="D67" s="83">
        <f t="shared" si="1"/>
        <v>3108.1395348837214</v>
      </c>
      <c r="E67" s="79">
        <v>133.65</v>
      </c>
    </row>
    <row r="68" spans="1:5" s="76" customFormat="1" ht="45" x14ac:dyDescent="0.25">
      <c r="A68" s="77" t="s">
        <v>213</v>
      </c>
      <c r="B68" s="79">
        <v>0.68</v>
      </c>
      <c r="C68" s="78" t="s">
        <v>19</v>
      </c>
      <c r="D68" s="83">
        <f t="shared" si="1"/>
        <v>8817</v>
      </c>
      <c r="E68" s="79">
        <v>5995.56</v>
      </c>
    </row>
    <row r="69" spans="1:5" s="76" customFormat="1" ht="45" x14ac:dyDescent="0.25">
      <c r="A69" s="77" t="s">
        <v>214</v>
      </c>
      <c r="B69" s="80">
        <v>0.20300000000000001</v>
      </c>
      <c r="C69" s="78" t="s">
        <v>19</v>
      </c>
      <c r="D69" s="83">
        <f t="shared" si="1"/>
        <v>6214.2364532019701</v>
      </c>
      <c r="E69" s="79">
        <v>1261.49</v>
      </c>
    </row>
    <row r="70" spans="1:5" s="76" customFormat="1" ht="45" x14ac:dyDescent="0.25">
      <c r="A70" s="77" t="s">
        <v>215</v>
      </c>
      <c r="B70" s="80">
        <v>0.184</v>
      </c>
      <c r="C70" s="78" t="s">
        <v>19</v>
      </c>
      <c r="D70" s="83">
        <f t="shared" si="1"/>
        <v>9004.891304347826</v>
      </c>
      <c r="E70" s="79">
        <v>1656.9</v>
      </c>
    </row>
    <row r="71" spans="1:5" s="76" customFormat="1" ht="30" x14ac:dyDescent="0.25">
      <c r="A71" s="77" t="s">
        <v>216</v>
      </c>
      <c r="B71" s="79">
        <v>0.14000000000000001</v>
      </c>
      <c r="C71" s="78" t="s">
        <v>19</v>
      </c>
      <c r="D71" s="83">
        <f t="shared" si="1"/>
        <v>15469.285714285712</v>
      </c>
      <c r="E71" s="79">
        <v>2165.6999999999998</v>
      </c>
    </row>
    <row r="72" spans="1:5" s="76" customFormat="1" ht="15" x14ac:dyDescent="0.25">
      <c r="A72" s="77" t="s">
        <v>217</v>
      </c>
      <c r="B72" s="80">
        <v>5.0000000000000001E-3</v>
      </c>
      <c r="C72" s="78" t="s">
        <v>19</v>
      </c>
      <c r="D72" s="83">
        <f t="shared" si="1"/>
        <v>42068</v>
      </c>
      <c r="E72" s="79">
        <v>210.34</v>
      </c>
    </row>
    <row r="73" spans="1:5" s="76" customFormat="1" ht="30" x14ac:dyDescent="0.25">
      <c r="A73" s="77" t="s">
        <v>218</v>
      </c>
      <c r="B73" s="80">
        <v>3.0000000000000001E-3</v>
      </c>
      <c r="C73" s="78" t="s">
        <v>219</v>
      </c>
      <c r="D73" s="83">
        <f t="shared" si="1"/>
        <v>525046.66666666674</v>
      </c>
      <c r="E73" s="79">
        <v>1575.14</v>
      </c>
    </row>
    <row r="74" spans="1:5" s="76" customFormat="1" ht="15" x14ac:dyDescent="0.25">
      <c r="A74" s="77" t="s">
        <v>220</v>
      </c>
      <c r="B74" s="80">
        <v>2.9000000000000001E-2</v>
      </c>
      <c r="C74" s="78" t="s">
        <v>19</v>
      </c>
      <c r="D74" s="83">
        <f t="shared" si="1"/>
        <v>63897.931034482754</v>
      </c>
      <c r="E74" s="79">
        <v>1853.04</v>
      </c>
    </row>
    <row r="75" spans="1:5" s="76" customFormat="1" ht="30" x14ac:dyDescent="0.25">
      <c r="A75" s="77" t="s">
        <v>221</v>
      </c>
      <c r="B75" s="79">
        <v>0.01</v>
      </c>
      <c r="C75" s="78" t="s">
        <v>18</v>
      </c>
      <c r="D75" s="83">
        <f t="shared" si="1"/>
        <v>134897</v>
      </c>
      <c r="E75" s="79">
        <v>1348.97</v>
      </c>
    </row>
    <row r="76" spans="1:5" s="76" customFormat="1" ht="45" x14ac:dyDescent="0.25">
      <c r="A76" s="77" t="s">
        <v>222</v>
      </c>
      <c r="B76" s="81">
        <v>1</v>
      </c>
      <c r="C76" s="78" t="s">
        <v>13</v>
      </c>
      <c r="D76" s="83">
        <f t="shared" si="1"/>
        <v>363.39</v>
      </c>
      <c r="E76" s="79">
        <v>363.39</v>
      </c>
    </row>
    <row r="77" spans="1:5" s="76" customFormat="1" ht="30" x14ac:dyDescent="0.25">
      <c r="A77" s="77" t="s">
        <v>223</v>
      </c>
      <c r="B77" s="82">
        <v>1.8</v>
      </c>
      <c r="C77" s="78" t="s">
        <v>12</v>
      </c>
      <c r="D77" s="83">
        <f t="shared" si="1"/>
        <v>362.98333333333335</v>
      </c>
      <c r="E77" s="79">
        <v>653.37</v>
      </c>
    </row>
    <row r="78" spans="1:5" s="76" customFormat="1" ht="15" x14ac:dyDescent="0.25">
      <c r="A78" s="77" t="s">
        <v>224</v>
      </c>
      <c r="B78" s="80">
        <v>1.2E-2</v>
      </c>
      <c r="C78" s="78" t="s">
        <v>15</v>
      </c>
      <c r="D78" s="83">
        <f t="shared" si="1"/>
        <v>5936.6666666666661</v>
      </c>
      <c r="E78" s="79">
        <v>71.239999999999995</v>
      </c>
    </row>
    <row r="79" spans="1:5" s="76" customFormat="1" ht="30" x14ac:dyDescent="0.25">
      <c r="A79" s="77" t="s">
        <v>225</v>
      </c>
      <c r="B79" s="79">
        <v>0.28999999999999998</v>
      </c>
      <c r="C79" s="78" t="s">
        <v>108</v>
      </c>
      <c r="D79" s="83">
        <f t="shared" si="1"/>
        <v>13881.517241379312</v>
      </c>
      <c r="E79" s="79">
        <v>4025.64</v>
      </c>
    </row>
    <row r="80" spans="1:5" s="76" customFormat="1" ht="15" x14ac:dyDescent="0.25">
      <c r="A80" s="77" t="s">
        <v>226</v>
      </c>
      <c r="B80" s="78" t="s">
        <v>240</v>
      </c>
      <c r="C80" s="78" t="s">
        <v>11</v>
      </c>
      <c r="D80" s="83">
        <f>E80</f>
        <v>33847</v>
      </c>
      <c r="E80" s="79">
        <v>33847</v>
      </c>
    </row>
    <row r="81" spans="1:5" s="76" customFormat="1" ht="30" x14ac:dyDescent="0.25">
      <c r="A81" s="77" t="s">
        <v>227</v>
      </c>
      <c r="B81" s="80">
        <v>3.0000000000000001E-3</v>
      </c>
      <c r="C81" s="78" t="s">
        <v>19</v>
      </c>
      <c r="D81" s="83">
        <f t="shared" si="1"/>
        <v>104166.66666666667</v>
      </c>
      <c r="E81" s="79">
        <v>312.5</v>
      </c>
    </row>
    <row r="82" spans="1:5" s="76" customFormat="1" ht="30" x14ac:dyDescent="0.25">
      <c r="A82" s="77" t="s">
        <v>228</v>
      </c>
      <c r="B82" s="81">
        <v>8</v>
      </c>
      <c r="C82" s="78" t="s">
        <v>12</v>
      </c>
      <c r="D82" s="83">
        <f t="shared" si="1"/>
        <v>460.15875</v>
      </c>
      <c r="E82" s="79">
        <v>3681.27</v>
      </c>
    </row>
    <row r="83" spans="1:5" s="76" customFormat="1" ht="15" x14ac:dyDescent="0.25">
      <c r="A83" s="77" t="s">
        <v>229</v>
      </c>
      <c r="B83" s="79">
        <v>0.04</v>
      </c>
      <c r="C83" s="78" t="s">
        <v>19</v>
      </c>
      <c r="D83" s="83">
        <f t="shared" si="1"/>
        <v>103153.25</v>
      </c>
      <c r="E83" s="79">
        <v>4126.13</v>
      </c>
    </row>
    <row r="84" spans="1:5" s="76" customFormat="1" ht="15" x14ac:dyDescent="0.25">
      <c r="A84" s="77" t="s">
        <v>230</v>
      </c>
      <c r="B84" s="79">
        <v>0.01</v>
      </c>
      <c r="C84" s="78" t="s">
        <v>18</v>
      </c>
      <c r="D84" s="83">
        <f t="shared" ref="D84:D88" si="2">E84/B84</f>
        <v>24234</v>
      </c>
      <c r="E84" s="79">
        <v>242.34</v>
      </c>
    </row>
    <row r="85" spans="1:5" s="76" customFormat="1" ht="45" x14ac:dyDescent="0.25">
      <c r="A85" s="77" t="s">
        <v>231</v>
      </c>
      <c r="B85" s="79">
        <v>0.01</v>
      </c>
      <c r="C85" s="78" t="s">
        <v>18</v>
      </c>
      <c r="D85" s="83">
        <f t="shared" si="2"/>
        <v>39096</v>
      </c>
      <c r="E85" s="79">
        <v>390.96</v>
      </c>
    </row>
    <row r="86" spans="1:5" s="76" customFormat="1" ht="30" x14ac:dyDescent="0.25">
      <c r="A86" s="77" t="s">
        <v>232</v>
      </c>
      <c r="B86" s="80">
        <v>1.2E-2</v>
      </c>
      <c r="C86" s="78" t="s">
        <v>135</v>
      </c>
      <c r="D86" s="83">
        <f t="shared" si="2"/>
        <v>25628.333333333336</v>
      </c>
      <c r="E86" s="79">
        <v>307.54000000000002</v>
      </c>
    </row>
    <row r="87" spans="1:5" s="76" customFormat="1" ht="15" x14ac:dyDescent="0.25">
      <c r="A87" s="77" t="s">
        <v>233</v>
      </c>
      <c r="B87" s="80">
        <v>3.2000000000000001E-2</v>
      </c>
      <c r="C87" s="78" t="s">
        <v>234</v>
      </c>
      <c r="D87" s="83">
        <f t="shared" si="2"/>
        <v>12705</v>
      </c>
      <c r="E87" s="79">
        <v>406.56</v>
      </c>
    </row>
    <row r="88" spans="1:5" s="76" customFormat="1" ht="15" x14ac:dyDescent="0.25">
      <c r="A88" s="77" t="s">
        <v>235</v>
      </c>
      <c r="B88" s="80">
        <v>4.2999999999999997E-2</v>
      </c>
      <c r="C88" s="78" t="s">
        <v>19</v>
      </c>
      <c r="D88" s="83">
        <f t="shared" si="2"/>
        <v>7469.302325581396</v>
      </c>
      <c r="E88" s="79">
        <v>321.18</v>
      </c>
    </row>
    <row r="89" spans="1:5" s="86" customFormat="1" ht="14.25" x14ac:dyDescent="0.2">
      <c r="A89" s="84" t="s">
        <v>45</v>
      </c>
      <c r="B89" s="85"/>
      <c r="C89" s="85"/>
      <c r="D89" s="85"/>
      <c r="E89" s="85"/>
    </row>
    <row r="90" spans="1:5" s="76" customFormat="1" ht="15" x14ac:dyDescent="0.25">
      <c r="A90" s="77" t="s">
        <v>75</v>
      </c>
      <c r="B90" s="78" t="s">
        <v>24</v>
      </c>
      <c r="C90" s="78" t="s">
        <v>11</v>
      </c>
      <c r="D90" s="79">
        <f>E90</f>
        <v>1100</v>
      </c>
      <c r="E90" s="79">
        <v>1100</v>
      </c>
    </row>
    <row r="91" spans="1:5" s="76" customFormat="1" ht="15" x14ac:dyDescent="0.25">
      <c r="A91" s="77" t="s">
        <v>76</v>
      </c>
      <c r="B91" s="78" t="s">
        <v>24</v>
      </c>
      <c r="C91" s="78" t="s">
        <v>11</v>
      </c>
      <c r="D91" s="79">
        <f t="shared" ref="D91:D98" si="3">E91</f>
        <v>2000</v>
      </c>
      <c r="E91" s="79">
        <v>2000</v>
      </c>
    </row>
    <row r="92" spans="1:5" s="86" customFormat="1" ht="15" x14ac:dyDescent="0.2">
      <c r="A92" s="84" t="s">
        <v>88</v>
      </c>
      <c r="B92" s="85"/>
      <c r="C92" s="85"/>
      <c r="D92" s="79"/>
      <c r="E92" s="85"/>
    </row>
    <row r="93" spans="1:5" s="76" customFormat="1" ht="15" x14ac:dyDescent="0.25">
      <c r="A93" s="77" t="s">
        <v>141</v>
      </c>
      <c r="B93" s="78" t="s">
        <v>241</v>
      </c>
      <c r="C93" s="78" t="s">
        <v>12</v>
      </c>
      <c r="D93" s="79">
        <f t="shared" si="3"/>
        <v>52713.65</v>
      </c>
      <c r="E93" s="79">
        <v>52713.65</v>
      </c>
    </row>
    <row r="94" spans="1:5" s="86" customFormat="1" ht="15" x14ac:dyDescent="0.2">
      <c r="A94" s="84" t="s">
        <v>9</v>
      </c>
      <c r="B94" s="85"/>
      <c r="C94" s="85"/>
      <c r="D94" s="79"/>
      <c r="E94" s="85"/>
    </row>
    <row r="95" spans="1:5" s="76" customFormat="1" ht="15" x14ac:dyDescent="0.25">
      <c r="A95" s="77" t="s">
        <v>77</v>
      </c>
      <c r="B95" s="78" t="s">
        <v>241</v>
      </c>
      <c r="C95" s="78" t="s">
        <v>12</v>
      </c>
      <c r="D95" s="79">
        <f t="shared" si="3"/>
        <v>88164.67</v>
      </c>
      <c r="E95" s="79">
        <v>88164.67</v>
      </c>
    </row>
    <row r="96" spans="1:5" s="76" customFormat="1" ht="30" x14ac:dyDescent="0.25">
      <c r="A96" s="77" t="s">
        <v>236</v>
      </c>
      <c r="B96" s="78" t="s">
        <v>24</v>
      </c>
      <c r="C96" s="78" t="s">
        <v>11</v>
      </c>
      <c r="D96" s="79">
        <f t="shared" si="3"/>
        <v>1484.99</v>
      </c>
      <c r="E96" s="79">
        <v>1484.99</v>
      </c>
    </row>
    <row r="97" spans="1:7" s="86" customFormat="1" ht="15" x14ac:dyDescent="0.2">
      <c r="A97" s="84" t="s">
        <v>237</v>
      </c>
      <c r="B97" s="85"/>
      <c r="C97" s="85"/>
      <c r="D97" s="79"/>
      <c r="E97" s="85"/>
    </row>
    <row r="98" spans="1:7" s="76" customFormat="1" ht="15" x14ac:dyDescent="0.25">
      <c r="A98" s="77" t="s">
        <v>238</v>
      </c>
      <c r="B98" s="78" t="s">
        <v>24</v>
      </c>
      <c r="C98" s="78" t="s">
        <v>12</v>
      </c>
      <c r="D98" s="79">
        <f t="shared" si="3"/>
        <v>1265.48</v>
      </c>
      <c r="E98" s="79">
        <v>1265.48</v>
      </c>
    </row>
    <row r="99" spans="1:7" ht="14.25" x14ac:dyDescent="0.2">
      <c r="A99" s="35" t="s">
        <v>10</v>
      </c>
      <c r="B99" s="39"/>
      <c r="C99" s="39"/>
      <c r="D99" s="39"/>
      <c r="E99" s="36"/>
      <c r="G99" s="17"/>
    </row>
    <row r="100" spans="1:7" ht="15" x14ac:dyDescent="0.2">
      <c r="A100" s="34" t="s">
        <v>78</v>
      </c>
      <c r="B100" s="38" t="s">
        <v>23</v>
      </c>
      <c r="C100" s="38" t="s">
        <v>11</v>
      </c>
      <c r="D100" s="38">
        <f>E100</f>
        <v>40167.902000000002</v>
      </c>
      <c r="E100" s="26">
        <f>SUM(E7:E98)*10%</f>
        <v>40167.902000000002</v>
      </c>
      <c r="G100" s="17"/>
    </row>
    <row r="101" spans="1:7" ht="14.25" x14ac:dyDescent="0.2">
      <c r="A101" s="22" t="s">
        <v>26</v>
      </c>
      <c r="B101" s="23"/>
      <c r="C101" s="22"/>
      <c r="D101" s="23"/>
      <c r="E101" s="24">
        <f>SUM(E7:E100)</f>
        <v>441846.92200000002</v>
      </c>
    </row>
    <row r="103" spans="1:7" ht="15" customHeight="1" x14ac:dyDescent="0.2">
      <c r="A103" s="189" t="s">
        <v>243</v>
      </c>
      <c r="B103" s="189"/>
      <c r="C103" s="189"/>
      <c r="D103" s="189"/>
      <c r="E103" s="189"/>
    </row>
    <row r="104" spans="1:7" ht="15" customHeight="1" x14ac:dyDescent="0.2">
      <c r="A104" s="189"/>
      <c r="B104" s="189"/>
      <c r="C104" s="189"/>
      <c r="D104" s="189"/>
      <c r="E104" s="189"/>
    </row>
    <row r="105" spans="1:7" ht="15" customHeight="1" x14ac:dyDescent="0.2">
      <c r="A105" s="162" t="s">
        <v>33</v>
      </c>
      <c r="B105" s="162"/>
      <c r="C105" s="162"/>
      <c r="D105" s="162"/>
      <c r="E105" s="162"/>
    </row>
    <row r="106" spans="1:7" ht="15" customHeight="1" x14ac:dyDescent="0.2">
      <c r="A106" s="162" t="s">
        <v>34</v>
      </c>
      <c r="B106" s="162"/>
      <c r="C106" s="162"/>
      <c r="D106" s="162"/>
      <c r="E106" s="162"/>
    </row>
    <row r="107" spans="1:7" ht="15" customHeight="1" x14ac:dyDescent="0.2">
      <c r="A107" s="188" t="s">
        <v>242</v>
      </c>
      <c r="B107" s="188"/>
      <c r="C107" s="188"/>
      <c r="D107" s="188"/>
      <c r="E107" s="188"/>
    </row>
    <row r="108" spans="1:7" ht="15" customHeight="1" x14ac:dyDescent="0.2">
      <c r="A108" s="188"/>
      <c r="B108" s="188"/>
      <c r="C108" s="188"/>
      <c r="D108" s="188"/>
      <c r="E108" s="188"/>
    </row>
    <row r="109" spans="1:7" ht="15" x14ac:dyDescent="0.2">
      <c r="A109" s="44"/>
      <c r="B109" s="44"/>
      <c r="C109" s="44"/>
      <c r="D109" s="44"/>
      <c r="E109" s="44"/>
    </row>
    <row r="110" spans="1:7" ht="15" x14ac:dyDescent="0.25">
      <c r="A110" s="5" t="s">
        <v>27</v>
      </c>
      <c r="B110" s="2"/>
      <c r="C110" s="2"/>
      <c r="D110" s="2"/>
      <c r="E110" s="2"/>
    </row>
    <row r="111" spans="1:7" ht="15" x14ac:dyDescent="0.25">
      <c r="A111" s="5"/>
      <c r="B111" s="2"/>
      <c r="C111" s="2"/>
      <c r="D111" s="2"/>
      <c r="E111" s="2"/>
    </row>
    <row r="112" spans="1:7" ht="15" x14ac:dyDescent="0.2">
      <c r="A112" s="166" t="s">
        <v>53</v>
      </c>
      <c r="B112" s="166"/>
      <c r="C112" s="164" t="s">
        <v>31</v>
      </c>
      <c r="D112" s="164"/>
      <c r="E112" s="4"/>
    </row>
    <row r="113" spans="1:5" ht="15" x14ac:dyDescent="0.25">
      <c r="A113" s="164" t="s">
        <v>54</v>
      </c>
      <c r="B113" s="164"/>
      <c r="C113" s="163" t="s">
        <v>28</v>
      </c>
      <c r="D113" s="163"/>
      <c r="E113" s="2"/>
    </row>
    <row r="114" spans="1:5" ht="15" x14ac:dyDescent="0.25">
      <c r="A114" s="5"/>
      <c r="B114" s="2"/>
      <c r="C114" s="2"/>
      <c r="D114" s="2"/>
      <c r="E114" s="2"/>
    </row>
    <row r="115" spans="1:5" ht="15" x14ac:dyDescent="0.25">
      <c r="A115" s="166" t="s">
        <v>30</v>
      </c>
      <c r="B115" s="166"/>
      <c r="C115" s="164" t="s">
        <v>31</v>
      </c>
      <c r="D115" s="164"/>
      <c r="E115" s="2"/>
    </row>
    <row r="116" spans="1:5" ht="15" x14ac:dyDescent="0.25">
      <c r="A116" s="12" t="s">
        <v>29</v>
      </c>
      <c r="B116" s="4"/>
      <c r="C116" s="163" t="s">
        <v>28</v>
      </c>
      <c r="D116" s="163"/>
      <c r="E116" s="2"/>
    </row>
    <row r="117" spans="1:5" ht="15" x14ac:dyDescent="0.25">
      <c r="A117" s="2"/>
      <c r="B117" s="2"/>
      <c r="C117" s="2"/>
      <c r="D117" s="2"/>
      <c r="E117" s="2"/>
    </row>
  </sheetData>
  <mergeCells count="14">
    <mergeCell ref="A1:E1"/>
    <mergeCell ref="A2:E2"/>
    <mergeCell ref="D3:E3"/>
    <mergeCell ref="A105:E105"/>
    <mergeCell ref="A103:E104"/>
    <mergeCell ref="A107:E108"/>
    <mergeCell ref="A115:B115"/>
    <mergeCell ref="C115:D115"/>
    <mergeCell ref="C116:D116"/>
    <mergeCell ref="A106:E106"/>
    <mergeCell ref="A112:B112"/>
    <mergeCell ref="C112:D112"/>
    <mergeCell ref="A113:B113"/>
    <mergeCell ref="C113:D113"/>
  </mergeCells>
  <printOptions horizontalCentered="1"/>
  <pageMargins left="0.82677165354330717" right="0.43307086614173229" top="0.19685039370078741" bottom="0" header="0.31496062992125984" footer="0.31496062992125984"/>
  <pageSetup paperSize="9" scale="82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activeCell="M17" sqref="M17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67" t="s">
        <v>311</v>
      </c>
      <c r="B1" s="167"/>
      <c r="C1" s="167"/>
      <c r="D1" s="167"/>
      <c r="E1" s="167"/>
      <c r="F1" s="167"/>
    </row>
    <row r="2" spans="1:19" s="2" customFormat="1" x14ac:dyDescent="0.25">
      <c r="A2" s="45"/>
      <c r="B2" s="45"/>
      <c r="C2" s="45"/>
      <c r="D2" s="45"/>
      <c r="E2" s="45"/>
      <c r="F2" s="45"/>
    </row>
    <row r="3" spans="1:19" s="2" customFormat="1" ht="19.5" customHeight="1" x14ac:dyDescent="0.25">
      <c r="A3" s="46" t="s">
        <v>312</v>
      </c>
      <c r="B3" s="46"/>
      <c r="C3" s="46"/>
      <c r="D3" s="46"/>
      <c r="E3" s="46"/>
      <c r="F3" s="47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</row>
    <row r="4" spans="1:19" s="2" customFormat="1" ht="19.5" customHeight="1" x14ac:dyDescent="0.25">
      <c r="A4" s="46"/>
      <c r="B4" s="46"/>
      <c r="C4" s="46"/>
      <c r="D4" s="46"/>
      <c r="E4" s="46"/>
      <c r="F4" s="47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</row>
    <row r="5" spans="1:19" s="2" customFormat="1" ht="36.75" customHeight="1" x14ac:dyDescent="0.25">
      <c r="A5" s="176" t="s">
        <v>147</v>
      </c>
      <c r="B5" s="176"/>
      <c r="C5" s="176"/>
      <c r="D5" s="176"/>
      <c r="E5" s="176"/>
      <c r="F5" s="176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s="58" customFormat="1" ht="27.75" customHeight="1" x14ac:dyDescent="0.25">
      <c r="A6" s="93" t="s">
        <v>148</v>
      </c>
      <c r="B6" s="94">
        <v>4</v>
      </c>
      <c r="C6" s="93" t="s">
        <v>149</v>
      </c>
      <c r="D6" s="119">
        <v>1778.7</v>
      </c>
      <c r="E6" s="93" t="s">
        <v>150</v>
      </c>
      <c r="F6" s="96">
        <v>1132.3</v>
      </c>
      <c r="G6" s="49"/>
      <c r="H6" s="51"/>
      <c r="I6" s="52"/>
      <c r="J6" s="53"/>
      <c r="K6" s="54"/>
      <c r="L6" s="55"/>
      <c r="M6" s="55"/>
      <c r="N6" s="55"/>
      <c r="O6" s="55"/>
      <c r="P6" s="56"/>
      <c r="Q6" s="177"/>
      <c r="R6" s="178"/>
      <c r="S6" s="57"/>
    </row>
    <row r="7" spans="1:19" s="60" customFormat="1" ht="32.25" customHeight="1" x14ac:dyDescent="0.25">
      <c r="A7" s="93" t="s">
        <v>151</v>
      </c>
      <c r="B7" s="94">
        <v>3</v>
      </c>
      <c r="C7" s="93" t="s">
        <v>152</v>
      </c>
      <c r="D7" s="119">
        <v>745.9</v>
      </c>
      <c r="E7" s="93" t="s">
        <v>153</v>
      </c>
      <c r="F7" s="96">
        <v>730.5</v>
      </c>
      <c r="G7" s="49"/>
      <c r="H7" s="51"/>
      <c r="I7" s="52"/>
      <c r="J7" s="53"/>
      <c r="K7" s="54"/>
      <c r="L7" s="55"/>
      <c r="M7" s="55"/>
      <c r="N7" s="55"/>
      <c r="O7" s="55"/>
      <c r="P7" s="56"/>
      <c r="Q7" s="177"/>
      <c r="R7" s="179"/>
      <c r="S7" s="59"/>
    </row>
    <row r="8" spans="1:19" s="60" customFormat="1" ht="47.25" customHeight="1" x14ac:dyDescent="0.25">
      <c r="A8" s="98" t="s">
        <v>154</v>
      </c>
      <c r="B8" s="94">
        <v>28</v>
      </c>
      <c r="C8" s="93" t="s">
        <v>155</v>
      </c>
      <c r="D8" s="96">
        <v>216.5</v>
      </c>
      <c r="E8" s="93" t="s">
        <v>156</v>
      </c>
      <c r="F8" s="96">
        <v>306.10000000000002</v>
      </c>
      <c r="G8" s="49"/>
      <c r="H8" s="51"/>
      <c r="I8" s="52"/>
      <c r="J8" s="53"/>
      <c r="K8" s="97"/>
      <c r="L8" s="55"/>
      <c r="M8" s="55"/>
      <c r="N8" s="55"/>
      <c r="O8" s="55"/>
      <c r="P8" s="56"/>
      <c r="Q8" s="177"/>
      <c r="R8" s="178"/>
      <c r="S8" s="59"/>
    </row>
    <row r="9" spans="1:19" s="60" customFormat="1" ht="33.75" customHeight="1" x14ac:dyDescent="0.25">
      <c r="A9" s="61"/>
      <c r="B9" s="53"/>
      <c r="C9" s="50"/>
      <c r="D9" s="63"/>
      <c r="E9" s="64"/>
      <c r="F9" s="65"/>
      <c r="G9" s="49"/>
      <c r="H9" s="51"/>
      <c r="I9" s="52"/>
      <c r="J9" s="53"/>
      <c r="K9" s="97"/>
      <c r="L9" s="55"/>
      <c r="M9" s="55"/>
      <c r="N9" s="55"/>
      <c r="O9" s="55"/>
      <c r="P9" s="49"/>
      <c r="Q9" s="97"/>
      <c r="R9" s="98"/>
      <c r="S9" s="67"/>
    </row>
    <row r="10" spans="1:19" s="70" customFormat="1" ht="15" customHeight="1" thickBot="1" x14ac:dyDescent="0.3">
      <c r="A10" s="68"/>
      <c r="B10" s="68"/>
      <c r="C10" s="68"/>
      <c r="D10" s="68"/>
      <c r="E10" s="68"/>
      <c r="F10" s="99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0" customFormat="1" ht="30" customHeight="1" x14ac:dyDescent="0.25">
      <c r="A11" s="180" t="s">
        <v>157</v>
      </c>
      <c r="B11" s="181"/>
      <c r="C11" s="181"/>
      <c r="D11" s="181"/>
      <c r="E11" s="182"/>
      <c r="F11" s="71" t="s">
        <v>158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</row>
    <row r="12" spans="1:19" s="90" customFormat="1" ht="30" customHeight="1" x14ac:dyDescent="0.25">
      <c r="A12" s="183" t="s">
        <v>159</v>
      </c>
      <c r="B12" s="184"/>
      <c r="C12" s="184"/>
      <c r="D12" s="184"/>
      <c r="E12" s="185"/>
      <c r="F12" s="88">
        <v>45422.488000000012</v>
      </c>
      <c r="G12" s="89"/>
    </row>
    <row r="13" spans="1:19" s="90" customFormat="1" ht="30" customHeight="1" x14ac:dyDescent="0.25">
      <c r="A13" s="183" t="s">
        <v>160</v>
      </c>
      <c r="B13" s="184"/>
      <c r="C13" s="184"/>
      <c r="D13" s="184"/>
      <c r="E13" s="185"/>
      <c r="F13" s="88">
        <v>33164.960000000021</v>
      </c>
    </row>
    <row r="14" spans="1:19" s="90" customFormat="1" ht="30" customHeight="1" x14ac:dyDescent="0.25">
      <c r="A14" s="183" t="s">
        <v>161</v>
      </c>
      <c r="B14" s="184"/>
      <c r="C14" s="184"/>
      <c r="D14" s="184"/>
      <c r="E14" s="185"/>
      <c r="F14" s="91">
        <f>SUM(F15:F17)</f>
        <v>394602.76999999996</v>
      </c>
    </row>
    <row r="15" spans="1:19" s="70" customFormat="1" ht="28.5" customHeight="1" x14ac:dyDescent="0.25">
      <c r="A15" s="173" t="s">
        <v>162</v>
      </c>
      <c r="B15" s="174"/>
      <c r="C15" s="174"/>
      <c r="D15" s="174"/>
      <c r="E15" s="175"/>
      <c r="F15" s="87">
        <f>200+257093.34+16755.63</f>
        <v>274048.96999999997</v>
      </c>
    </row>
    <row r="16" spans="1:19" s="70" customFormat="1" ht="24.75" customHeight="1" x14ac:dyDescent="0.25">
      <c r="A16" s="173" t="s">
        <v>163</v>
      </c>
      <c r="B16" s="174"/>
      <c r="C16" s="174"/>
      <c r="D16" s="174"/>
      <c r="E16" s="175"/>
      <c r="F16" s="87">
        <v>114838.8</v>
      </c>
    </row>
    <row r="17" spans="1:19" s="70" customFormat="1" ht="30" customHeight="1" x14ac:dyDescent="0.25">
      <c r="A17" s="173" t="s">
        <v>164</v>
      </c>
      <c r="B17" s="174"/>
      <c r="C17" s="174"/>
      <c r="D17" s="174"/>
      <c r="E17" s="175"/>
      <c r="F17" s="87">
        <v>5715</v>
      </c>
    </row>
    <row r="18" spans="1:19" s="90" customFormat="1" ht="30" customHeight="1" x14ac:dyDescent="0.25">
      <c r="A18" s="183" t="s">
        <v>165</v>
      </c>
      <c r="B18" s="184"/>
      <c r="C18" s="184"/>
      <c r="D18" s="184"/>
      <c r="E18" s="185"/>
      <c r="F18" s="91">
        <f>SUM(F19:F21)</f>
        <v>406025.08999999997</v>
      </c>
    </row>
    <row r="19" spans="1:19" s="70" customFormat="1" ht="30" customHeight="1" x14ac:dyDescent="0.25">
      <c r="A19" s="173" t="s">
        <v>162</v>
      </c>
      <c r="B19" s="174"/>
      <c r="C19" s="174"/>
      <c r="D19" s="174"/>
      <c r="E19" s="175"/>
      <c r="F19" s="87">
        <f>200+284612.55</f>
        <v>284812.55</v>
      </c>
    </row>
    <row r="20" spans="1:19" s="70" customFormat="1" ht="30" customHeight="1" x14ac:dyDescent="0.25">
      <c r="A20" s="173" t="s">
        <v>163</v>
      </c>
      <c r="B20" s="174"/>
      <c r="C20" s="174"/>
      <c r="D20" s="174"/>
      <c r="E20" s="175"/>
      <c r="F20" s="87">
        <v>115566.29</v>
      </c>
    </row>
    <row r="21" spans="1:19" s="73" customFormat="1" ht="30" customHeight="1" x14ac:dyDescent="0.2">
      <c r="A21" s="173" t="s">
        <v>164</v>
      </c>
      <c r="B21" s="174"/>
      <c r="C21" s="174"/>
      <c r="D21" s="174"/>
      <c r="E21" s="175"/>
      <c r="F21" s="87">
        <v>5646.25</v>
      </c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</row>
    <row r="22" spans="1:19" s="92" customFormat="1" ht="30" customHeight="1" x14ac:dyDescent="0.25">
      <c r="A22" s="183" t="s">
        <v>166</v>
      </c>
      <c r="B22" s="184"/>
      <c r="C22" s="184"/>
      <c r="D22" s="184"/>
      <c r="E22" s="185"/>
      <c r="F22" s="91">
        <f>F12+F18</f>
        <v>451447.57799999998</v>
      </c>
      <c r="G22" s="90"/>
      <c r="H22" s="90"/>
      <c r="I22" s="90"/>
      <c r="J22" s="90"/>
      <c r="K22" s="90"/>
      <c r="L22" s="90"/>
      <c r="M22" s="90"/>
      <c r="N22" s="90"/>
      <c r="O22" s="90"/>
      <c r="P22" s="90"/>
      <c r="Q22" s="90"/>
      <c r="R22" s="90"/>
      <c r="S22" s="90"/>
    </row>
    <row r="23" spans="1:19" s="92" customFormat="1" ht="30" customHeight="1" x14ac:dyDescent="0.25">
      <c r="A23" s="183" t="s">
        <v>167</v>
      </c>
      <c r="B23" s="184"/>
      <c r="C23" s="184"/>
      <c r="D23" s="184"/>
      <c r="E23" s="185"/>
      <c r="F23" s="91">
        <f>Лист3!E94</f>
        <v>418660.49499999994</v>
      </c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</row>
    <row r="24" spans="1:19" s="92" customFormat="1" ht="30" customHeight="1" x14ac:dyDescent="0.25">
      <c r="A24" s="183" t="s">
        <v>168</v>
      </c>
      <c r="B24" s="184"/>
      <c r="C24" s="184"/>
      <c r="D24" s="184"/>
      <c r="E24" s="185"/>
      <c r="F24" s="91">
        <f>F22-F23</f>
        <v>32787.083000000042</v>
      </c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</row>
    <row r="25" spans="1:19" s="92" customFormat="1" ht="30" customHeight="1" x14ac:dyDescent="0.25">
      <c r="A25" s="183" t="s">
        <v>169</v>
      </c>
      <c r="B25" s="184"/>
      <c r="C25" s="184"/>
      <c r="D25" s="184"/>
      <c r="E25" s="185"/>
      <c r="F25" s="88">
        <f>F13+F14-F18</f>
        <v>21742.640000000014</v>
      </c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</row>
    <row r="26" spans="1:19" s="73" customFormat="1" ht="11.45" customHeight="1" x14ac:dyDescent="0.25">
      <c r="A26" s="74"/>
      <c r="B26" s="74"/>
      <c r="C26" s="74"/>
      <c r="D26" s="74"/>
      <c r="E26" s="74"/>
      <c r="F26" s="74"/>
    </row>
    <row r="27" spans="1:19" s="75" customFormat="1" ht="54.75" customHeight="1" x14ac:dyDescent="0.2">
      <c r="A27" s="186" t="s">
        <v>170</v>
      </c>
      <c r="B27" s="186"/>
      <c r="C27" s="186"/>
      <c r="D27" s="186"/>
    </row>
    <row r="28" spans="1:19" s="2" customFormat="1" ht="21.75" customHeight="1" x14ac:dyDescent="0.25">
      <c r="A28" s="187" t="s">
        <v>171</v>
      </c>
      <c r="B28" s="187"/>
      <c r="C28" s="187"/>
      <c r="D28" s="187"/>
    </row>
    <row r="29" spans="1:19" s="2" customFormat="1" ht="22.5" customHeight="1" x14ac:dyDescent="0.25">
      <c r="A29" s="186" t="s">
        <v>46</v>
      </c>
      <c r="B29" s="186"/>
      <c r="C29" s="186"/>
      <c r="D29" s="186"/>
    </row>
    <row r="30" spans="1:19" s="2" customFormat="1" ht="22.5" customHeight="1" x14ac:dyDescent="0.25">
      <c r="A30" s="186" t="s">
        <v>47</v>
      </c>
      <c r="B30" s="186"/>
      <c r="C30" s="186"/>
      <c r="D30" s="45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09"/>
  <sheetViews>
    <sheetView view="pageBreakPreview" topLeftCell="A55" zoomScale="60" workbookViewId="0">
      <selection activeCell="A91" sqref="A91:XFD93"/>
    </sheetView>
  </sheetViews>
  <sheetFormatPr defaultRowHeight="15" x14ac:dyDescent="0.25"/>
  <cols>
    <col min="1" max="1" width="59.28515625" style="100" customWidth="1"/>
    <col min="2" max="2" width="13.28515625" style="106" customWidth="1"/>
    <col min="3" max="3" width="9.140625" style="117"/>
    <col min="4" max="4" width="14.28515625" style="111" bestFit="1" customWidth="1"/>
    <col min="5" max="5" width="15.140625" style="111" bestFit="1" customWidth="1"/>
    <col min="6" max="255" width="9.140625" style="100"/>
    <col min="256" max="16384" width="9.140625" style="101"/>
  </cols>
  <sheetData>
    <row r="1" spans="1:5" s="100" customFormat="1" x14ac:dyDescent="0.25">
      <c r="A1" s="191"/>
      <c r="B1" s="191"/>
      <c r="C1" s="191"/>
      <c r="D1" s="191"/>
      <c r="E1" s="191"/>
    </row>
    <row r="2" spans="1:5" s="100" customFormat="1" x14ac:dyDescent="0.25">
      <c r="A2" s="191" t="s">
        <v>244</v>
      </c>
      <c r="B2" s="191"/>
      <c r="C2" s="191"/>
      <c r="D2" s="191"/>
      <c r="E2" s="191"/>
    </row>
    <row r="3" spans="1:5" s="100" customFormat="1" x14ac:dyDescent="0.25">
      <c r="A3" s="190" t="s">
        <v>309</v>
      </c>
      <c r="B3" s="190"/>
      <c r="C3" s="190"/>
      <c r="D3" s="190"/>
      <c r="E3" s="190"/>
    </row>
    <row r="4" spans="1:5" s="100" customFormat="1" x14ac:dyDescent="0.25">
      <c r="A4" s="190" t="s">
        <v>245</v>
      </c>
      <c r="B4" s="190"/>
      <c r="C4" s="190"/>
      <c r="D4" s="190"/>
      <c r="E4" s="190"/>
    </row>
    <row r="5" spans="1:5" s="100" customFormat="1" x14ac:dyDescent="0.25">
      <c r="A5" s="190" t="s">
        <v>246</v>
      </c>
      <c r="B5" s="190"/>
      <c r="C5" s="190"/>
      <c r="D5" s="190"/>
      <c r="E5" s="190"/>
    </row>
    <row r="6" spans="1:5" s="100" customFormat="1" x14ac:dyDescent="0.25">
      <c r="A6" s="191" t="s">
        <v>247</v>
      </c>
      <c r="B6" s="191"/>
      <c r="C6" s="191"/>
      <c r="D6" s="191"/>
      <c r="E6" s="111" t="s">
        <v>248</v>
      </c>
    </row>
    <row r="7" spans="1:5" s="100" customFormat="1" x14ac:dyDescent="0.25">
      <c r="A7" s="191"/>
      <c r="B7" s="191"/>
      <c r="C7" s="191"/>
      <c r="D7" s="191"/>
      <c r="E7" s="191"/>
    </row>
    <row r="8" spans="1:5" s="100" customFormat="1" ht="28.5" customHeight="1" x14ac:dyDescent="0.25">
      <c r="A8" s="192" t="s">
        <v>249</v>
      </c>
      <c r="B8" s="192"/>
      <c r="C8" s="192"/>
      <c r="D8" s="192"/>
      <c r="E8" s="192"/>
    </row>
    <row r="9" spans="1:5" s="100" customFormat="1" ht="41.25" customHeight="1" x14ac:dyDescent="0.25">
      <c r="A9" s="192" t="s">
        <v>250</v>
      </c>
      <c r="B9" s="192"/>
      <c r="C9" s="192"/>
      <c r="D9" s="192"/>
      <c r="E9" s="192"/>
    </row>
    <row r="10" spans="1:5" s="100" customFormat="1" ht="32.25" customHeight="1" x14ac:dyDescent="0.25">
      <c r="A10" s="192" t="s">
        <v>251</v>
      </c>
      <c r="B10" s="192"/>
      <c r="C10" s="192"/>
      <c r="D10" s="192"/>
      <c r="E10" s="192"/>
    </row>
    <row r="11" spans="1:5" s="100" customFormat="1" ht="27.75" customHeight="1" x14ac:dyDescent="0.25">
      <c r="A11" s="192" t="s">
        <v>252</v>
      </c>
      <c r="B11" s="192"/>
      <c r="C11" s="192"/>
      <c r="D11" s="192"/>
      <c r="E11" s="192"/>
    </row>
    <row r="12" spans="1:5" s="100" customFormat="1" ht="39" customHeight="1" x14ac:dyDescent="0.25">
      <c r="A12" s="192" t="s">
        <v>253</v>
      </c>
      <c r="B12" s="192"/>
      <c r="C12" s="192"/>
      <c r="D12" s="192"/>
      <c r="E12" s="192"/>
    </row>
    <row r="13" spans="1:5" s="100" customFormat="1" ht="33" customHeight="1" x14ac:dyDescent="0.25">
      <c r="A13" s="192" t="s">
        <v>254</v>
      </c>
      <c r="B13" s="192"/>
      <c r="C13" s="192"/>
      <c r="D13" s="192"/>
      <c r="E13" s="192"/>
    </row>
    <row r="14" spans="1:5" s="100" customFormat="1" x14ac:dyDescent="0.25">
      <c r="A14" s="191"/>
      <c r="B14" s="191"/>
      <c r="C14" s="191"/>
      <c r="D14" s="191"/>
      <c r="E14" s="191"/>
    </row>
    <row r="15" spans="1:5" s="100" customFormat="1" ht="150" x14ac:dyDescent="0.25">
      <c r="A15" s="102" t="s">
        <v>2</v>
      </c>
      <c r="B15" s="107" t="s">
        <v>256</v>
      </c>
      <c r="C15" s="112" t="s">
        <v>0</v>
      </c>
      <c r="D15" s="112" t="s">
        <v>255</v>
      </c>
      <c r="E15" s="112" t="s">
        <v>1</v>
      </c>
    </row>
    <row r="16" spans="1:5" s="104" customFormat="1" ht="14.25" x14ac:dyDescent="0.25">
      <c r="A16" s="103" t="s">
        <v>8</v>
      </c>
      <c r="B16" s="108"/>
      <c r="C16" s="113"/>
      <c r="D16" s="113"/>
      <c r="E16" s="113"/>
    </row>
    <row r="17" spans="1:5" s="100" customFormat="1" x14ac:dyDescent="0.25">
      <c r="A17" s="102" t="s">
        <v>58</v>
      </c>
      <c r="B17" s="109" t="s">
        <v>23</v>
      </c>
      <c r="C17" s="112" t="s">
        <v>11</v>
      </c>
      <c r="D17" s="114">
        <v>0.13</v>
      </c>
      <c r="E17" s="114">
        <v>3938.38</v>
      </c>
    </row>
    <row r="18" spans="1:5" s="104" customFormat="1" ht="28.5" x14ac:dyDescent="0.25">
      <c r="A18" s="103" t="s">
        <v>257</v>
      </c>
      <c r="B18" s="108"/>
      <c r="C18" s="113"/>
      <c r="D18" s="113"/>
      <c r="E18" s="113"/>
    </row>
    <row r="19" spans="1:5" s="100" customFormat="1" ht="30" x14ac:dyDescent="0.25">
      <c r="A19" s="102" t="s">
        <v>258</v>
      </c>
      <c r="B19" s="109">
        <v>1</v>
      </c>
      <c r="C19" s="112" t="s">
        <v>135</v>
      </c>
      <c r="D19" s="114">
        <f>E19/B19</f>
        <v>1256.45</v>
      </c>
      <c r="E19" s="114">
        <v>1256.45</v>
      </c>
    </row>
    <row r="20" spans="1:5" s="100" customFormat="1" ht="30" x14ac:dyDescent="0.25">
      <c r="A20" s="102" t="s">
        <v>259</v>
      </c>
      <c r="B20" s="109">
        <v>0.05</v>
      </c>
      <c r="C20" s="112" t="s">
        <v>18</v>
      </c>
      <c r="D20" s="114">
        <f>E20/B20</f>
        <v>2985.6</v>
      </c>
      <c r="E20" s="114">
        <v>149.28</v>
      </c>
    </row>
    <row r="21" spans="1:5" s="100" customFormat="1" x14ac:dyDescent="0.25">
      <c r="A21" s="102" t="s">
        <v>260</v>
      </c>
      <c r="B21" s="109" t="s">
        <v>241</v>
      </c>
      <c r="C21" s="112" t="s">
        <v>12</v>
      </c>
      <c r="D21" s="114">
        <f>E21</f>
        <v>169355.8</v>
      </c>
      <c r="E21" s="114">
        <v>169355.8</v>
      </c>
    </row>
    <row r="22" spans="1:5" s="100" customFormat="1" x14ac:dyDescent="0.25">
      <c r="A22" s="102" t="s">
        <v>261</v>
      </c>
      <c r="B22" s="109" t="s">
        <v>241</v>
      </c>
      <c r="C22" s="112" t="s">
        <v>12</v>
      </c>
      <c r="D22" s="114">
        <f t="shared" ref="D22:D26" si="0">E22</f>
        <v>2777.28</v>
      </c>
      <c r="E22" s="114">
        <v>2777.28</v>
      </c>
    </row>
    <row r="23" spans="1:5" s="100" customFormat="1" ht="30" x14ac:dyDescent="0.25">
      <c r="A23" s="102" t="s">
        <v>262</v>
      </c>
      <c r="B23" s="109" t="s">
        <v>24</v>
      </c>
      <c r="C23" s="112" t="s">
        <v>11</v>
      </c>
      <c r="D23" s="114">
        <f t="shared" si="0"/>
        <v>139.69999999999999</v>
      </c>
      <c r="E23" s="114">
        <v>139.69999999999999</v>
      </c>
    </row>
    <row r="24" spans="1:5" s="104" customFormat="1" x14ac:dyDescent="0.25">
      <c r="A24" s="103" t="s">
        <v>179</v>
      </c>
      <c r="B24" s="108"/>
      <c r="C24" s="113"/>
      <c r="D24" s="114"/>
      <c r="E24" s="113"/>
    </row>
    <row r="25" spans="1:5" s="100" customFormat="1" x14ac:dyDescent="0.25">
      <c r="A25" s="102" t="s">
        <v>263</v>
      </c>
      <c r="B25" s="109" t="s">
        <v>239</v>
      </c>
      <c r="C25" s="112" t="s">
        <v>11</v>
      </c>
      <c r="D25" s="114">
        <f t="shared" si="0"/>
        <v>12600</v>
      </c>
      <c r="E25" s="114">
        <v>12600</v>
      </c>
    </row>
    <row r="26" spans="1:5" s="100" customFormat="1" ht="30" x14ac:dyDescent="0.25">
      <c r="A26" s="102" t="s">
        <v>180</v>
      </c>
      <c r="B26" s="109" t="s">
        <v>239</v>
      </c>
      <c r="C26" s="112" t="s">
        <v>264</v>
      </c>
      <c r="D26" s="114">
        <f t="shared" si="0"/>
        <v>2550</v>
      </c>
      <c r="E26" s="114">
        <v>2550</v>
      </c>
    </row>
    <row r="27" spans="1:5" s="104" customFormat="1" ht="28.5" x14ac:dyDescent="0.25">
      <c r="A27" s="103" t="s">
        <v>265</v>
      </c>
      <c r="B27" s="108"/>
      <c r="C27" s="113"/>
      <c r="D27" s="113"/>
      <c r="E27" s="113"/>
    </row>
    <row r="28" spans="1:5" s="100" customFormat="1" x14ac:dyDescent="0.25">
      <c r="A28" s="102" t="s">
        <v>266</v>
      </c>
      <c r="B28" s="109">
        <v>1</v>
      </c>
      <c r="C28" s="112" t="s">
        <v>13</v>
      </c>
      <c r="D28" s="114">
        <f>E28/B28</f>
        <v>1947.83</v>
      </c>
      <c r="E28" s="114">
        <v>1947.83</v>
      </c>
    </row>
    <row r="29" spans="1:5" s="100" customFormat="1" x14ac:dyDescent="0.25">
      <c r="A29" s="102" t="s">
        <v>267</v>
      </c>
      <c r="B29" s="109">
        <v>1</v>
      </c>
      <c r="C29" s="112" t="s">
        <v>13</v>
      </c>
      <c r="D29" s="114">
        <f t="shared" ref="D29:D82" si="1">E29/B29</f>
        <v>1792.76</v>
      </c>
      <c r="E29" s="114">
        <v>1792.76</v>
      </c>
    </row>
    <row r="30" spans="1:5" s="100" customFormat="1" x14ac:dyDescent="0.25">
      <c r="A30" s="102" t="s">
        <v>268</v>
      </c>
      <c r="B30" s="109">
        <v>1</v>
      </c>
      <c r="C30" s="112" t="s">
        <v>13</v>
      </c>
      <c r="D30" s="114">
        <f t="shared" si="1"/>
        <v>858.84</v>
      </c>
      <c r="E30" s="114">
        <v>858.84</v>
      </c>
    </row>
    <row r="31" spans="1:5" s="100" customFormat="1" x14ac:dyDescent="0.25">
      <c r="A31" s="102" t="s">
        <v>269</v>
      </c>
      <c r="B31" s="109">
        <v>1</v>
      </c>
      <c r="C31" s="112" t="s">
        <v>13</v>
      </c>
      <c r="D31" s="114">
        <f t="shared" si="1"/>
        <v>303.61</v>
      </c>
      <c r="E31" s="114">
        <v>303.61</v>
      </c>
    </row>
    <row r="32" spans="1:5" s="100" customFormat="1" ht="30" x14ac:dyDescent="0.25">
      <c r="A32" s="102" t="s">
        <v>270</v>
      </c>
      <c r="B32" s="109">
        <v>2.5000000000000001E-2</v>
      </c>
      <c r="C32" s="112" t="s">
        <v>15</v>
      </c>
      <c r="D32" s="114">
        <f t="shared" si="1"/>
        <v>99570.799999999988</v>
      </c>
      <c r="E32" s="114">
        <v>2489.27</v>
      </c>
    </row>
    <row r="33" spans="1:5" s="100" customFormat="1" ht="30" x14ac:dyDescent="0.25">
      <c r="A33" s="102" t="s">
        <v>271</v>
      </c>
      <c r="B33" s="109">
        <v>1.2E-2</v>
      </c>
      <c r="C33" s="112" t="s">
        <v>15</v>
      </c>
      <c r="D33" s="114">
        <f t="shared" si="1"/>
        <v>115924.16666666666</v>
      </c>
      <c r="E33" s="114">
        <v>1391.09</v>
      </c>
    </row>
    <row r="34" spans="1:5" s="100" customFormat="1" ht="30" x14ac:dyDescent="0.25">
      <c r="A34" s="102" t="s">
        <v>272</v>
      </c>
      <c r="B34" s="109">
        <v>3</v>
      </c>
      <c r="C34" s="112" t="s">
        <v>128</v>
      </c>
      <c r="D34" s="114">
        <f t="shared" si="1"/>
        <v>1442.3166666666666</v>
      </c>
      <c r="E34" s="114">
        <v>4326.95</v>
      </c>
    </row>
    <row r="35" spans="1:5" s="100" customFormat="1" x14ac:dyDescent="0.25">
      <c r="A35" s="102" t="s">
        <v>96</v>
      </c>
      <c r="B35" s="109">
        <v>4</v>
      </c>
      <c r="C35" s="112" t="s">
        <v>97</v>
      </c>
      <c r="D35" s="114">
        <f t="shared" si="1"/>
        <v>90.922499999999999</v>
      </c>
      <c r="E35" s="114">
        <v>363.69</v>
      </c>
    </row>
    <row r="36" spans="1:5" s="100" customFormat="1" x14ac:dyDescent="0.25">
      <c r="A36" s="102" t="s">
        <v>62</v>
      </c>
      <c r="B36" s="109">
        <v>1</v>
      </c>
      <c r="C36" s="112" t="s">
        <v>14</v>
      </c>
      <c r="D36" s="114">
        <f t="shared" si="1"/>
        <v>907.5</v>
      </c>
      <c r="E36" s="114">
        <v>907.5</v>
      </c>
    </row>
    <row r="37" spans="1:5" s="100" customFormat="1" x14ac:dyDescent="0.25">
      <c r="A37" s="102" t="s">
        <v>273</v>
      </c>
      <c r="B37" s="109">
        <v>1</v>
      </c>
      <c r="C37" s="112" t="s">
        <v>13</v>
      </c>
      <c r="D37" s="114">
        <f t="shared" si="1"/>
        <v>150.94</v>
      </c>
      <c r="E37" s="114">
        <v>150.94</v>
      </c>
    </row>
    <row r="38" spans="1:5" s="100" customFormat="1" ht="30" x14ac:dyDescent="0.25">
      <c r="A38" s="102" t="s">
        <v>274</v>
      </c>
      <c r="B38" s="109">
        <v>1</v>
      </c>
      <c r="C38" s="112" t="s">
        <v>275</v>
      </c>
      <c r="D38" s="114">
        <f t="shared" si="1"/>
        <v>547.36</v>
      </c>
      <c r="E38" s="114">
        <v>547.36</v>
      </c>
    </row>
    <row r="39" spans="1:5" s="100" customFormat="1" x14ac:dyDescent="0.25">
      <c r="A39" s="102" t="s">
        <v>276</v>
      </c>
      <c r="B39" s="109">
        <v>0.2</v>
      </c>
      <c r="C39" s="112" t="s">
        <v>16</v>
      </c>
      <c r="D39" s="114">
        <f t="shared" si="1"/>
        <v>3596.7</v>
      </c>
      <c r="E39" s="114">
        <v>719.34</v>
      </c>
    </row>
    <row r="40" spans="1:5" s="100" customFormat="1" ht="30" x14ac:dyDescent="0.25">
      <c r="A40" s="102" t="s">
        <v>63</v>
      </c>
      <c r="B40" s="109">
        <v>0.1</v>
      </c>
      <c r="C40" s="112" t="s">
        <v>16</v>
      </c>
      <c r="D40" s="114">
        <f t="shared" si="1"/>
        <v>1791.3</v>
      </c>
      <c r="E40" s="114">
        <v>179.13</v>
      </c>
    </row>
    <row r="41" spans="1:5" s="100" customFormat="1" ht="30" x14ac:dyDescent="0.25">
      <c r="A41" s="102" t="s">
        <v>64</v>
      </c>
      <c r="B41" s="109">
        <v>0.09</v>
      </c>
      <c r="C41" s="112" t="s">
        <v>17</v>
      </c>
      <c r="D41" s="114">
        <f t="shared" si="1"/>
        <v>27214.444444444449</v>
      </c>
      <c r="E41" s="114">
        <v>2449.3000000000002</v>
      </c>
    </row>
    <row r="42" spans="1:5" s="100" customFormat="1" ht="30" x14ac:dyDescent="0.25">
      <c r="A42" s="102" t="s">
        <v>65</v>
      </c>
      <c r="B42" s="109">
        <v>2.5019999999999998</v>
      </c>
      <c r="C42" s="112" t="s">
        <v>16</v>
      </c>
      <c r="D42" s="114">
        <f t="shared" si="1"/>
        <v>1821.9824140687454</v>
      </c>
      <c r="E42" s="114">
        <v>4558.6000000000004</v>
      </c>
    </row>
    <row r="43" spans="1:5" s="100" customFormat="1" x14ac:dyDescent="0.25">
      <c r="A43" s="102" t="s">
        <v>67</v>
      </c>
      <c r="B43" s="109">
        <v>1</v>
      </c>
      <c r="C43" s="112" t="s">
        <v>14</v>
      </c>
      <c r="D43" s="114">
        <f t="shared" si="1"/>
        <v>549.39</v>
      </c>
      <c r="E43" s="114">
        <v>549.39</v>
      </c>
    </row>
    <row r="44" spans="1:5" s="100" customFormat="1" x14ac:dyDescent="0.25">
      <c r="A44" s="102" t="s">
        <v>68</v>
      </c>
      <c r="B44" s="109">
        <v>0.33</v>
      </c>
      <c r="C44" s="112" t="s">
        <v>15</v>
      </c>
      <c r="D44" s="114">
        <f t="shared" si="1"/>
        <v>15717.727272727274</v>
      </c>
      <c r="E44" s="114">
        <v>5186.8500000000004</v>
      </c>
    </row>
    <row r="45" spans="1:5" s="100" customFormat="1" ht="30" x14ac:dyDescent="0.25">
      <c r="A45" s="102" t="s">
        <v>69</v>
      </c>
      <c r="B45" s="109">
        <v>4</v>
      </c>
      <c r="C45" s="112" t="s">
        <v>20</v>
      </c>
      <c r="D45" s="114">
        <f t="shared" si="1"/>
        <v>225.345</v>
      </c>
      <c r="E45" s="114">
        <v>901.38</v>
      </c>
    </row>
    <row r="46" spans="1:5" s="100" customFormat="1" x14ac:dyDescent="0.25">
      <c r="A46" s="102" t="s">
        <v>104</v>
      </c>
      <c r="B46" s="109">
        <v>5</v>
      </c>
      <c r="C46" s="112" t="s">
        <v>97</v>
      </c>
      <c r="D46" s="114">
        <f t="shared" si="1"/>
        <v>72.62</v>
      </c>
      <c r="E46" s="114">
        <v>363.1</v>
      </c>
    </row>
    <row r="47" spans="1:5" s="100" customFormat="1" ht="45" x14ac:dyDescent="0.25">
      <c r="A47" s="102" t="s">
        <v>277</v>
      </c>
      <c r="B47" s="109">
        <v>1</v>
      </c>
      <c r="C47" s="112" t="s">
        <v>278</v>
      </c>
      <c r="D47" s="114">
        <f t="shared" si="1"/>
        <v>354.77</v>
      </c>
      <c r="E47" s="114">
        <v>354.77</v>
      </c>
    </row>
    <row r="48" spans="1:5" s="100" customFormat="1" x14ac:dyDescent="0.25">
      <c r="A48" s="102" t="s">
        <v>184</v>
      </c>
      <c r="B48" s="109">
        <v>1</v>
      </c>
      <c r="C48" s="112" t="s">
        <v>13</v>
      </c>
      <c r="D48" s="114">
        <f t="shared" si="1"/>
        <v>3894.78</v>
      </c>
      <c r="E48" s="114">
        <v>3894.78</v>
      </c>
    </row>
    <row r="49" spans="1:5" s="100" customFormat="1" x14ac:dyDescent="0.25">
      <c r="A49" s="102" t="s">
        <v>107</v>
      </c>
      <c r="B49" s="109">
        <v>1</v>
      </c>
      <c r="C49" s="112" t="s">
        <v>14</v>
      </c>
      <c r="D49" s="114">
        <f t="shared" si="1"/>
        <v>8840.3700000000008</v>
      </c>
      <c r="E49" s="114">
        <v>8840.3700000000008</v>
      </c>
    </row>
    <row r="50" spans="1:5" s="100" customFormat="1" x14ac:dyDescent="0.25">
      <c r="A50" s="102" t="s">
        <v>185</v>
      </c>
      <c r="B50" s="109">
        <v>2</v>
      </c>
      <c r="C50" s="112" t="s">
        <v>13</v>
      </c>
      <c r="D50" s="114">
        <f t="shared" si="1"/>
        <v>1343.46</v>
      </c>
      <c r="E50" s="114">
        <v>2686.92</v>
      </c>
    </row>
    <row r="51" spans="1:5" s="100" customFormat="1" x14ac:dyDescent="0.25">
      <c r="A51" s="102" t="s">
        <v>301</v>
      </c>
      <c r="B51" s="109">
        <v>2</v>
      </c>
      <c r="C51" s="112" t="s">
        <v>114</v>
      </c>
      <c r="D51" s="114">
        <f t="shared" si="1"/>
        <v>150.245</v>
      </c>
      <c r="E51" s="114">
        <v>300.49</v>
      </c>
    </row>
    <row r="52" spans="1:5" s="100" customFormat="1" ht="45" x14ac:dyDescent="0.25">
      <c r="A52" s="102" t="s">
        <v>279</v>
      </c>
      <c r="B52" s="109">
        <v>1</v>
      </c>
      <c r="C52" s="112" t="s">
        <v>280</v>
      </c>
      <c r="D52" s="114">
        <f t="shared" si="1"/>
        <v>93.51</v>
      </c>
      <c r="E52" s="114">
        <v>93.51</v>
      </c>
    </row>
    <row r="53" spans="1:5" s="100" customFormat="1" ht="30" x14ac:dyDescent="0.25">
      <c r="A53" s="102" t="s">
        <v>187</v>
      </c>
      <c r="B53" s="109">
        <v>1</v>
      </c>
      <c r="C53" s="112" t="s">
        <v>21</v>
      </c>
      <c r="D53" s="114">
        <f t="shared" si="1"/>
        <v>1174.1099999999999</v>
      </c>
      <c r="E53" s="114">
        <v>1174.1099999999999</v>
      </c>
    </row>
    <row r="54" spans="1:5" s="100" customFormat="1" x14ac:dyDescent="0.25">
      <c r="A54" s="102" t="s">
        <v>281</v>
      </c>
      <c r="B54" s="109">
        <v>1</v>
      </c>
      <c r="C54" s="112" t="s">
        <v>21</v>
      </c>
      <c r="D54" s="114">
        <f t="shared" si="1"/>
        <v>604.44000000000005</v>
      </c>
      <c r="E54" s="114">
        <v>604.44000000000005</v>
      </c>
    </row>
    <row r="55" spans="1:5" s="100" customFormat="1" ht="30" x14ac:dyDescent="0.25">
      <c r="A55" s="102" t="s">
        <v>282</v>
      </c>
      <c r="B55" s="109">
        <v>1</v>
      </c>
      <c r="C55" s="112" t="s">
        <v>128</v>
      </c>
      <c r="D55" s="114">
        <f t="shared" si="1"/>
        <v>4110.7299999999996</v>
      </c>
      <c r="E55" s="114">
        <v>4110.7299999999996</v>
      </c>
    </row>
    <row r="56" spans="1:5" s="100" customFormat="1" x14ac:dyDescent="0.25">
      <c r="A56" s="102" t="s">
        <v>188</v>
      </c>
      <c r="B56" s="109">
        <v>1</v>
      </c>
      <c r="C56" s="112" t="s">
        <v>189</v>
      </c>
      <c r="D56" s="114">
        <f t="shared" si="1"/>
        <v>267.7</v>
      </c>
      <c r="E56" s="114">
        <v>267.7</v>
      </c>
    </row>
    <row r="57" spans="1:5" s="100" customFormat="1" x14ac:dyDescent="0.25">
      <c r="A57" s="102" t="s">
        <v>71</v>
      </c>
      <c r="B57" s="109">
        <v>34</v>
      </c>
      <c r="C57" s="112" t="s">
        <v>21</v>
      </c>
      <c r="D57" s="114">
        <f t="shared" si="1"/>
        <v>271.14676470588233</v>
      </c>
      <c r="E57" s="114">
        <v>9218.99</v>
      </c>
    </row>
    <row r="58" spans="1:5" s="104" customFormat="1" ht="28.5" x14ac:dyDescent="0.25">
      <c r="A58" s="103" t="s">
        <v>283</v>
      </c>
      <c r="B58" s="108"/>
      <c r="C58" s="113"/>
      <c r="D58" s="114"/>
      <c r="E58" s="113"/>
    </row>
    <row r="59" spans="1:5" s="100" customFormat="1" x14ac:dyDescent="0.25">
      <c r="A59" s="102" t="s">
        <v>209</v>
      </c>
      <c r="B59" s="109">
        <v>1.0999999999999999E-2</v>
      </c>
      <c r="C59" s="112" t="s">
        <v>201</v>
      </c>
      <c r="D59" s="114">
        <f t="shared" si="1"/>
        <v>16510.000000000004</v>
      </c>
      <c r="E59" s="114">
        <v>181.61</v>
      </c>
    </row>
    <row r="60" spans="1:5" s="100" customFormat="1" x14ac:dyDescent="0.25">
      <c r="A60" s="102" t="s">
        <v>284</v>
      </c>
      <c r="B60" s="109">
        <v>0.08</v>
      </c>
      <c r="C60" s="112" t="s">
        <v>15</v>
      </c>
      <c r="D60" s="114">
        <f t="shared" si="1"/>
        <v>17776.375</v>
      </c>
      <c r="E60" s="114">
        <v>1422.11</v>
      </c>
    </row>
    <row r="61" spans="1:5" s="100" customFormat="1" x14ac:dyDescent="0.25">
      <c r="A61" s="102" t="s">
        <v>211</v>
      </c>
      <c r="B61" s="109">
        <v>1.0999999999999999E-2</v>
      </c>
      <c r="C61" s="112" t="s">
        <v>201</v>
      </c>
      <c r="D61" s="114">
        <f t="shared" si="1"/>
        <v>23484.545454545456</v>
      </c>
      <c r="E61" s="114">
        <v>258.33</v>
      </c>
    </row>
    <row r="62" spans="1:5" s="100" customFormat="1" x14ac:dyDescent="0.25">
      <c r="A62" s="102" t="s">
        <v>285</v>
      </c>
      <c r="B62" s="109">
        <v>2.4E-2</v>
      </c>
      <c r="C62" s="112" t="s">
        <v>19</v>
      </c>
      <c r="D62" s="114">
        <f t="shared" si="1"/>
        <v>6268.7499999999991</v>
      </c>
      <c r="E62" s="114">
        <v>150.44999999999999</v>
      </c>
    </row>
    <row r="63" spans="1:5" s="100" customFormat="1" x14ac:dyDescent="0.25">
      <c r="A63" s="102" t="s">
        <v>286</v>
      </c>
      <c r="B63" s="109">
        <v>1.44</v>
      </c>
      <c r="C63" s="112" t="s">
        <v>12</v>
      </c>
      <c r="D63" s="114">
        <f t="shared" si="1"/>
        <v>761.49305555555554</v>
      </c>
      <c r="E63" s="114">
        <v>1096.55</v>
      </c>
    </row>
    <row r="64" spans="1:5" s="100" customFormat="1" x14ac:dyDescent="0.25">
      <c r="A64" s="102" t="s">
        <v>287</v>
      </c>
      <c r="B64" s="109">
        <v>0.04</v>
      </c>
      <c r="C64" s="112" t="s">
        <v>18</v>
      </c>
      <c r="D64" s="114">
        <f t="shared" si="1"/>
        <v>5459.75</v>
      </c>
      <c r="E64" s="114">
        <v>218.39</v>
      </c>
    </row>
    <row r="65" spans="1:5" s="100" customFormat="1" x14ac:dyDescent="0.25">
      <c r="A65" s="102" t="s">
        <v>288</v>
      </c>
      <c r="B65" s="109">
        <v>4</v>
      </c>
      <c r="C65" s="112" t="s">
        <v>289</v>
      </c>
      <c r="D65" s="114">
        <f t="shared" si="1"/>
        <v>100.495</v>
      </c>
      <c r="E65" s="114">
        <v>401.98</v>
      </c>
    </row>
    <row r="66" spans="1:5" s="100" customFormat="1" x14ac:dyDescent="0.25">
      <c r="A66" s="102" t="s">
        <v>290</v>
      </c>
      <c r="B66" s="109">
        <v>2.4</v>
      </c>
      <c r="C66" s="112" t="s">
        <v>19</v>
      </c>
      <c r="D66" s="114">
        <f t="shared" si="1"/>
        <v>1260.7416666666668</v>
      </c>
      <c r="E66" s="114">
        <v>3025.78</v>
      </c>
    </row>
    <row r="67" spans="1:5" s="100" customFormat="1" x14ac:dyDescent="0.25">
      <c r="A67" s="102" t="s">
        <v>291</v>
      </c>
      <c r="B67" s="109">
        <v>0.01</v>
      </c>
      <c r="C67" s="112" t="s">
        <v>18</v>
      </c>
      <c r="D67" s="114">
        <f t="shared" si="1"/>
        <v>180894</v>
      </c>
      <c r="E67" s="114">
        <v>1808.94</v>
      </c>
    </row>
    <row r="68" spans="1:5" s="100" customFormat="1" ht="30" x14ac:dyDescent="0.25">
      <c r="A68" s="102" t="s">
        <v>190</v>
      </c>
      <c r="B68" s="109">
        <v>0.01</v>
      </c>
      <c r="C68" s="112" t="s">
        <v>17</v>
      </c>
      <c r="D68" s="114">
        <f t="shared" si="1"/>
        <v>18082</v>
      </c>
      <c r="E68" s="114">
        <v>180.82</v>
      </c>
    </row>
    <row r="69" spans="1:5" s="100" customFormat="1" ht="30" x14ac:dyDescent="0.25">
      <c r="A69" s="102" t="s">
        <v>72</v>
      </c>
      <c r="B69" s="109">
        <v>1.2529999999999999</v>
      </c>
      <c r="C69" s="112" t="s">
        <v>16</v>
      </c>
      <c r="D69" s="114">
        <f t="shared" si="1"/>
        <v>1814.2298483639267</v>
      </c>
      <c r="E69" s="114">
        <v>2273.23</v>
      </c>
    </row>
    <row r="70" spans="1:5" s="100" customFormat="1" ht="30" x14ac:dyDescent="0.25">
      <c r="A70" s="102" t="s">
        <v>112</v>
      </c>
      <c r="B70" s="109">
        <v>1.252</v>
      </c>
      <c r="C70" s="112" t="s">
        <v>16</v>
      </c>
      <c r="D70" s="114">
        <f t="shared" si="1"/>
        <v>1834.2971246006389</v>
      </c>
      <c r="E70" s="114">
        <v>2296.54</v>
      </c>
    </row>
    <row r="71" spans="1:5" s="100" customFormat="1" ht="30" x14ac:dyDescent="0.25">
      <c r="A71" s="102" t="s">
        <v>292</v>
      </c>
      <c r="B71" s="109">
        <v>0.4</v>
      </c>
      <c r="C71" s="112" t="s">
        <v>16</v>
      </c>
      <c r="D71" s="114">
        <f t="shared" si="1"/>
        <v>2012.2499999999998</v>
      </c>
      <c r="E71" s="114">
        <v>804.9</v>
      </c>
    </row>
    <row r="72" spans="1:5" s="100" customFormat="1" ht="45" x14ac:dyDescent="0.25">
      <c r="A72" s="102" t="s">
        <v>293</v>
      </c>
      <c r="B72" s="109">
        <v>42</v>
      </c>
      <c r="C72" s="112" t="s">
        <v>294</v>
      </c>
      <c r="D72" s="114">
        <f t="shared" si="1"/>
        <v>73.867619047619044</v>
      </c>
      <c r="E72" s="114">
        <v>3102.44</v>
      </c>
    </row>
    <row r="73" spans="1:5" s="100" customFormat="1" ht="45" x14ac:dyDescent="0.25">
      <c r="A73" s="102" t="s">
        <v>192</v>
      </c>
      <c r="B73" s="109">
        <v>36</v>
      </c>
      <c r="C73" s="112" t="s">
        <v>73</v>
      </c>
      <c r="D73" s="114">
        <f t="shared" si="1"/>
        <v>61.134444444444448</v>
      </c>
      <c r="E73" s="114">
        <v>2200.84</v>
      </c>
    </row>
    <row r="74" spans="1:5" s="100" customFormat="1" ht="45" x14ac:dyDescent="0.25">
      <c r="A74" s="102" t="s">
        <v>295</v>
      </c>
      <c r="B74" s="109">
        <v>6</v>
      </c>
      <c r="C74" s="112" t="s">
        <v>294</v>
      </c>
      <c r="D74" s="114">
        <f t="shared" si="1"/>
        <v>106.25999999999999</v>
      </c>
      <c r="E74" s="114">
        <v>637.55999999999995</v>
      </c>
    </row>
    <row r="75" spans="1:5" s="100" customFormat="1" x14ac:dyDescent="0.25">
      <c r="A75" s="102" t="s">
        <v>194</v>
      </c>
      <c r="B75" s="109">
        <v>13</v>
      </c>
      <c r="C75" s="112" t="s">
        <v>99</v>
      </c>
      <c r="D75" s="114">
        <f t="shared" si="1"/>
        <v>202.33692307692309</v>
      </c>
      <c r="E75" s="114">
        <v>2630.38</v>
      </c>
    </row>
    <row r="76" spans="1:5" s="100" customFormat="1" x14ac:dyDescent="0.25">
      <c r="A76" s="102" t="s">
        <v>195</v>
      </c>
      <c r="B76" s="109" t="s">
        <v>310</v>
      </c>
      <c r="C76" s="112" t="s">
        <v>16</v>
      </c>
      <c r="D76" s="114">
        <f>E76</f>
        <v>3735.38</v>
      </c>
      <c r="E76" s="114">
        <v>3735.38</v>
      </c>
    </row>
    <row r="77" spans="1:5" s="100" customFormat="1" x14ac:dyDescent="0.25">
      <c r="A77" s="102" t="s">
        <v>296</v>
      </c>
      <c r="B77" s="109">
        <v>13</v>
      </c>
      <c r="C77" s="112" t="s">
        <v>297</v>
      </c>
      <c r="D77" s="114">
        <f t="shared" si="1"/>
        <v>238.24923076923076</v>
      </c>
      <c r="E77" s="114">
        <v>3097.24</v>
      </c>
    </row>
    <row r="78" spans="1:5" s="100" customFormat="1" ht="30" x14ac:dyDescent="0.25">
      <c r="A78" s="102" t="s">
        <v>196</v>
      </c>
      <c r="B78" s="109">
        <v>0.4</v>
      </c>
      <c r="C78" s="112" t="s">
        <v>16</v>
      </c>
      <c r="D78" s="114">
        <f t="shared" si="1"/>
        <v>1596.425</v>
      </c>
      <c r="E78" s="114">
        <v>638.57000000000005</v>
      </c>
    </row>
    <row r="79" spans="1:5" s="100" customFormat="1" ht="30" x14ac:dyDescent="0.25">
      <c r="A79" s="102" t="s">
        <v>83</v>
      </c>
      <c r="B79" s="109">
        <v>0.03</v>
      </c>
      <c r="C79" s="112" t="s">
        <v>57</v>
      </c>
      <c r="D79" s="114">
        <f t="shared" si="1"/>
        <v>34015</v>
      </c>
      <c r="E79" s="114">
        <v>1020.45</v>
      </c>
    </row>
    <row r="80" spans="1:5" s="100" customFormat="1" ht="30" x14ac:dyDescent="0.25">
      <c r="A80" s="102" t="s">
        <v>198</v>
      </c>
      <c r="B80" s="109">
        <v>0.01</v>
      </c>
      <c r="C80" s="112" t="s">
        <v>57</v>
      </c>
      <c r="D80" s="114">
        <f t="shared" si="1"/>
        <v>26411</v>
      </c>
      <c r="E80" s="114">
        <v>264.11</v>
      </c>
    </row>
    <row r="81" spans="1:7" s="100" customFormat="1" ht="30" x14ac:dyDescent="0.25">
      <c r="A81" s="102" t="s">
        <v>199</v>
      </c>
      <c r="B81" s="109">
        <v>0.01</v>
      </c>
      <c r="C81" s="112" t="s">
        <v>18</v>
      </c>
      <c r="D81" s="114">
        <f t="shared" si="1"/>
        <v>31331</v>
      </c>
      <c r="E81" s="114">
        <v>313.31</v>
      </c>
    </row>
    <row r="82" spans="1:7" s="100" customFormat="1" x14ac:dyDescent="0.25">
      <c r="A82" s="102" t="s">
        <v>200</v>
      </c>
      <c r="B82" s="109">
        <v>2.5000000000000001E-2</v>
      </c>
      <c r="C82" s="112" t="s">
        <v>201</v>
      </c>
      <c r="D82" s="114">
        <f t="shared" si="1"/>
        <v>65864.799999999988</v>
      </c>
      <c r="E82" s="114">
        <v>1646.62</v>
      </c>
    </row>
    <row r="83" spans="1:7" s="104" customFormat="1" ht="28.5" x14ac:dyDescent="0.25">
      <c r="A83" s="103" t="s">
        <v>40</v>
      </c>
      <c r="B83" s="108"/>
      <c r="C83" s="113"/>
      <c r="D83" s="113"/>
      <c r="E83" s="113"/>
    </row>
    <row r="84" spans="1:7" s="100" customFormat="1" ht="30" x14ac:dyDescent="0.25">
      <c r="A84" s="102" t="s">
        <v>61</v>
      </c>
      <c r="B84" s="109" t="s">
        <v>239</v>
      </c>
      <c r="C84" s="112" t="s">
        <v>11</v>
      </c>
      <c r="D84" s="114">
        <f>E84</f>
        <v>6963.62</v>
      </c>
      <c r="E84" s="114">
        <v>6963.62</v>
      </c>
    </row>
    <row r="85" spans="1:7" s="104" customFormat="1" x14ac:dyDescent="0.25">
      <c r="A85" s="103" t="s">
        <v>87</v>
      </c>
      <c r="B85" s="108"/>
      <c r="C85" s="113"/>
      <c r="D85" s="114"/>
      <c r="E85" s="113"/>
    </row>
    <row r="86" spans="1:7" s="100" customFormat="1" x14ac:dyDescent="0.25">
      <c r="A86" s="102" t="s">
        <v>120</v>
      </c>
      <c r="B86" s="109" t="s">
        <v>239</v>
      </c>
      <c r="C86" s="112" t="s">
        <v>11</v>
      </c>
      <c r="D86" s="114">
        <f t="shared" ref="D86:D90" si="2">E86</f>
        <v>21600</v>
      </c>
      <c r="E86" s="114">
        <v>21600</v>
      </c>
    </row>
    <row r="87" spans="1:7" s="104" customFormat="1" ht="28.5" x14ac:dyDescent="0.25">
      <c r="A87" s="103" t="s">
        <v>298</v>
      </c>
      <c r="B87" s="108"/>
      <c r="C87" s="113"/>
      <c r="D87" s="114"/>
      <c r="E87" s="113"/>
    </row>
    <row r="88" spans="1:7" s="100" customFormat="1" x14ac:dyDescent="0.25">
      <c r="A88" s="102" t="s">
        <v>299</v>
      </c>
      <c r="B88" s="109" t="s">
        <v>24</v>
      </c>
      <c r="C88" s="112" t="s">
        <v>11</v>
      </c>
      <c r="D88" s="114">
        <f t="shared" si="2"/>
        <v>645.67999999999995</v>
      </c>
      <c r="E88" s="114">
        <v>645.67999999999995</v>
      </c>
    </row>
    <row r="89" spans="1:7" s="104" customFormat="1" x14ac:dyDescent="0.25">
      <c r="A89" s="103" t="s">
        <v>300</v>
      </c>
      <c r="B89" s="108"/>
      <c r="C89" s="113"/>
      <c r="D89" s="114"/>
      <c r="E89" s="113"/>
    </row>
    <row r="90" spans="1:7" s="100" customFormat="1" x14ac:dyDescent="0.25">
      <c r="A90" s="102" t="s">
        <v>302</v>
      </c>
      <c r="B90" s="109" t="s">
        <v>25</v>
      </c>
      <c r="C90" s="112" t="s">
        <v>13</v>
      </c>
      <c r="D90" s="114">
        <f t="shared" si="2"/>
        <v>55043.99</v>
      </c>
      <c r="E90" s="114">
        <v>55043.99</v>
      </c>
    </row>
    <row r="91" spans="1:7" s="1" customFormat="1" ht="14.25" x14ac:dyDescent="0.2">
      <c r="A91" s="35" t="s">
        <v>10</v>
      </c>
      <c r="B91" s="39"/>
      <c r="C91" s="39"/>
      <c r="D91" s="39"/>
      <c r="E91" s="36"/>
      <c r="G91" s="17"/>
    </row>
    <row r="92" spans="1:7" s="123" customFormat="1" x14ac:dyDescent="0.25">
      <c r="A92" s="120" t="s">
        <v>313</v>
      </c>
      <c r="B92" s="121"/>
      <c r="C92" s="121"/>
      <c r="D92" s="122"/>
      <c r="E92" s="79">
        <v>8640</v>
      </c>
    </row>
    <row r="93" spans="1:7" s="1" customFormat="1" x14ac:dyDescent="0.2">
      <c r="A93" s="34" t="s">
        <v>78</v>
      </c>
      <c r="B93" s="38" t="s">
        <v>23</v>
      </c>
      <c r="C93" s="38" t="s">
        <v>11</v>
      </c>
      <c r="D93" s="38">
        <f>E93</f>
        <v>38060.044999999998</v>
      </c>
      <c r="E93" s="26">
        <f>SUM(E17:E92)*10%</f>
        <v>38060.044999999998</v>
      </c>
      <c r="G93" s="17"/>
    </row>
    <row r="94" spans="1:7" s="104" customFormat="1" ht="14.25" x14ac:dyDescent="0.25">
      <c r="A94" s="105" t="s">
        <v>26</v>
      </c>
      <c r="B94" s="110"/>
      <c r="C94" s="116"/>
      <c r="D94" s="115"/>
      <c r="E94" s="115">
        <f>SUM(E17:E93)</f>
        <v>418660.49499999994</v>
      </c>
    </row>
    <row r="95" spans="1:7" s="100" customFormat="1" x14ac:dyDescent="0.25">
      <c r="A95" s="191"/>
      <c r="B95" s="191"/>
      <c r="C95" s="191"/>
      <c r="D95" s="191"/>
      <c r="E95" s="191"/>
    </row>
    <row r="96" spans="1:7" s="100" customFormat="1" x14ac:dyDescent="0.25">
      <c r="A96" s="191"/>
      <c r="B96" s="191"/>
      <c r="C96" s="191"/>
      <c r="D96" s="191"/>
      <c r="E96" s="191"/>
    </row>
    <row r="97" spans="1:5" s="118" customFormat="1" ht="33.75" customHeight="1" x14ac:dyDescent="0.25">
      <c r="A97" s="192" t="s">
        <v>314</v>
      </c>
      <c r="B97" s="192"/>
      <c r="C97" s="192"/>
      <c r="D97" s="192"/>
      <c r="E97" s="192"/>
    </row>
    <row r="98" spans="1:5" s="118" customFormat="1" ht="24.75" customHeight="1" x14ac:dyDescent="0.25">
      <c r="A98" s="192" t="s">
        <v>303</v>
      </c>
      <c r="B98" s="192"/>
      <c r="C98" s="192"/>
      <c r="D98" s="192"/>
      <c r="E98" s="192"/>
    </row>
    <row r="99" spans="1:5" s="118" customFormat="1" ht="27.75" customHeight="1" x14ac:dyDescent="0.25">
      <c r="A99" s="192" t="s">
        <v>304</v>
      </c>
      <c r="B99" s="192"/>
      <c r="C99" s="192"/>
      <c r="D99" s="192"/>
      <c r="E99" s="192"/>
    </row>
    <row r="100" spans="1:5" s="118" customFormat="1" ht="33.75" customHeight="1" x14ac:dyDescent="0.25">
      <c r="A100" s="192" t="s">
        <v>305</v>
      </c>
      <c r="B100" s="192"/>
      <c r="C100" s="192"/>
      <c r="D100" s="192"/>
      <c r="E100" s="192"/>
    </row>
    <row r="101" spans="1:5" s="100" customFormat="1" x14ac:dyDescent="0.25">
      <c r="A101" s="191"/>
      <c r="B101" s="191"/>
      <c r="C101" s="191"/>
      <c r="D101" s="191"/>
      <c r="E101" s="191"/>
    </row>
    <row r="102" spans="1:5" s="100" customFormat="1" x14ac:dyDescent="0.25">
      <c r="B102" s="193"/>
      <c r="C102" s="193"/>
      <c r="D102" s="193"/>
      <c r="E102" s="193"/>
    </row>
    <row r="103" spans="1:5" s="100" customFormat="1" x14ac:dyDescent="0.25">
      <c r="A103" s="191" t="s">
        <v>306</v>
      </c>
      <c r="B103" s="191"/>
      <c r="C103" s="191"/>
      <c r="D103" s="191"/>
      <c r="E103" s="191"/>
    </row>
    <row r="104" spans="1:5" s="100" customFormat="1" x14ac:dyDescent="0.25">
      <c r="A104" s="191" t="s">
        <v>307</v>
      </c>
      <c r="B104" s="191"/>
      <c r="C104" s="191"/>
      <c r="D104" s="191"/>
      <c r="E104" s="191"/>
    </row>
    <row r="105" spans="1:5" s="100" customFormat="1" x14ac:dyDescent="0.25">
      <c r="B105" s="190"/>
      <c r="C105" s="190"/>
      <c r="D105" s="190" t="s">
        <v>28</v>
      </c>
      <c r="E105" s="190"/>
    </row>
    <row r="106" spans="1:5" s="100" customFormat="1" x14ac:dyDescent="0.25">
      <c r="A106" s="191"/>
      <c r="B106" s="191"/>
      <c r="C106" s="191"/>
      <c r="D106" s="191"/>
      <c r="E106" s="191"/>
    </row>
    <row r="107" spans="1:5" s="100" customFormat="1" x14ac:dyDescent="0.25">
      <c r="A107" s="191" t="s">
        <v>308</v>
      </c>
      <c r="B107" s="191"/>
      <c r="C107" s="191"/>
      <c r="D107" s="191"/>
      <c r="E107" s="191"/>
    </row>
    <row r="108" spans="1:5" s="100" customFormat="1" x14ac:dyDescent="0.25">
      <c r="B108" s="190"/>
      <c r="C108" s="190"/>
      <c r="D108" s="190" t="s">
        <v>28</v>
      </c>
      <c r="E108" s="190"/>
    </row>
    <row r="109" spans="1:5" s="100" customFormat="1" x14ac:dyDescent="0.25">
      <c r="A109" s="191"/>
      <c r="B109" s="191"/>
      <c r="C109" s="191"/>
      <c r="D109" s="191"/>
      <c r="E109" s="191"/>
    </row>
  </sheetData>
  <mergeCells count="31">
    <mergeCell ref="A1:E1"/>
    <mergeCell ref="A2:E2"/>
    <mergeCell ref="A3:E3"/>
    <mergeCell ref="A103:E103"/>
    <mergeCell ref="A104:E104"/>
    <mergeCell ref="A95:E95"/>
    <mergeCell ref="A96:E96"/>
    <mergeCell ref="A10:E10"/>
    <mergeCell ref="A11:E11"/>
    <mergeCell ref="A12:E12"/>
    <mergeCell ref="A98:E98"/>
    <mergeCell ref="A99:E99"/>
    <mergeCell ref="A100:E100"/>
    <mergeCell ref="A101:E101"/>
    <mergeCell ref="B102:E102"/>
    <mergeCell ref="B108:C108"/>
    <mergeCell ref="D108:E108"/>
    <mergeCell ref="A109:E109"/>
    <mergeCell ref="A5:E5"/>
    <mergeCell ref="A4:E4"/>
    <mergeCell ref="A106:E106"/>
    <mergeCell ref="A107:E107"/>
    <mergeCell ref="A13:E13"/>
    <mergeCell ref="A14:E14"/>
    <mergeCell ref="A6:D6"/>
    <mergeCell ref="A7:E7"/>
    <mergeCell ref="A8:E8"/>
    <mergeCell ref="A9:E9"/>
    <mergeCell ref="B105:C105"/>
    <mergeCell ref="D105:E105"/>
    <mergeCell ref="A97:E97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6" zoomScaleNormal="100" workbookViewId="0">
      <selection activeCell="A16" sqref="A1:XFD104857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67" t="s">
        <v>315</v>
      </c>
      <c r="B1" s="167"/>
      <c r="C1" s="167"/>
      <c r="D1" s="167"/>
      <c r="E1" s="167"/>
      <c r="F1" s="167"/>
    </row>
    <row r="2" spans="1:19" s="2" customFormat="1" x14ac:dyDescent="0.25">
      <c r="A2" s="45"/>
      <c r="B2" s="45"/>
      <c r="C2" s="45"/>
      <c r="D2" s="45"/>
      <c r="E2" s="45"/>
      <c r="F2" s="45"/>
    </row>
    <row r="3" spans="1:19" s="2" customFormat="1" ht="19.5" customHeight="1" x14ac:dyDescent="0.25">
      <c r="A3" s="46" t="s">
        <v>316</v>
      </c>
      <c r="B3" s="46"/>
      <c r="C3" s="46"/>
      <c r="D3" s="46"/>
      <c r="E3" s="46"/>
      <c r="F3" s="47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</row>
    <row r="4" spans="1:19" s="2" customFormat="1" ht="19.5" customHeight="1" x14ac:dyDescent="0.25">
      <c r="A4" s="46"/>
      <c r="B4" s="46"/>
      <c r="C4" s="46"/>
      <c r="D4" s="46"/>
      <c r="E4" s="46"/>
      <c r="F4" s="47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</row>
    <row r="5" spans="1:19" s="2" customFormat="1" ht="36.75" customHeight="1" x14ac:dyDescent="0.25">
      <c r="A5" s="176" t="s">
        <v>147</v>
      </c>
      <c r="B5" s="176"/>
      <c r="C5" s="176"/>
      <c r="D5" s="176"/>
      <c r="E5" s="176"/>
      <c r="F5" s="176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s="58" customFormat="1" ht="27.75" customHeight="1" x14ac:dyDescent="0.25">
      <c r="A6" s="93" t="s">
        <v>148</v>
      </c>
      <c r="B6" s="94">
        <v>4</v>
      </c>
      <c r="C6" s="93" t="s">
        <v>149</v>
      </c>
      <c r="D6" s="119">
        <v>1721.6</v>
      </c>
      <c r="E6" s="93" t="s">
        <v>150</v>
      </c>
      <c r="F6" s="96">
        <v>1132.3</v>
      </c>
      <c r="G6" s="49"/>
      <c r="H6" s="51"/>
      <c r="I6" s="52"/>
      <c r="J6" s="53"/>
      <c r="K6" s="54"/>
      <c r="L6" s="55"/>
      <c r="M6" s="55"/>
      <c r="N6" s="55"/>
      <c r="O6" s="55"/>
      <c r="P6" s="56"/>
      <c r="Q6" s="177"/>
      <c r="R6" s="178"/>
      <c r="S6" s="57"/>
    </row>
    <row r="7" spans="1:19" s="60" customFormat="1" ht="32.25" customHeight="1" x14ac:dyDescent="0.25">
      <c r="A7" s="93" t="s">
        <v>151</v>
      </c>
      <c r="B7" s="94">
        <v>3</v>
      </c>
      <c r="C7" s="93" t="s">
        <v>152</v>
      </c>
      <c r="D7" s="119">
        <f>583.3+222.6</f>
        <v>805.9</v>
      </c>
      <c r="E7" s="93" t="s">
        <v>153</v>
      </c>
      <c r="F7" s="96">
        <v>730.5</v>
      </c>
      <c r="G7" s="49"/>
      <c r="H7" s="51"/>
      <c r="I7" s="52"/>
      <c r="J7" s="53"/>
      <c r="K7" s="54"/>
      <c r="L7" s="55"/>
      <c r="M7" s="55"/>
      <c r="N7" s="55"/>
      <c r="O7" s="55"/>
      <c r="P7" s="56"/>
      <c r="Q7" s="177"/>
      <c r="R7" s="179"/>
      <c r="S7" s="59"/>
    </row>
    <row r="8" spans="1:19" s="60" customFormat="1" ht="47.25" customHeight="1" x14ac:dyDescent="0.25">
      <c r="A8" s="125" t="s">
        <v>154</v>
      </c>
      <c r="B8" s="94">
        <v>28</v>
      </c>
      <c r="C8" s="93" t="s">
        <v>155</v>
      </c>
      <c r="D8" s="96">
        <v>216.5</v>
      </c>
      <c r="E8" s="93" t="s">
        <v>156</v>
      </c>
      <c r="F8" s="96">
        <v>306.10000000000002</v>
      </c>
      <c r="G8" s="49"/>
      <c r="H8" s="51"/>
      <c r="I8" s="52"/>
      <c r="J8" s="53"/>
      <c r="K8" s="124"/>
      <c r="L8" s="55"/>
      <c r="M8" s="55"/>
      <c r="N8" s="55"/>
      <c r="O8" s="55"/>
      <c r="P8" s="56"/>
      <c r="Q8" s="177"/>
      <c r="R8" s="178"/>
      <c r="S8" s="59"/>
    </row>
    <row r="9" spans="1:19" s="60" customFormat="1" ht="33.75" customHeight="1" x14ac:dyDescent="0.25">
      <c r="A9" s="61"/>
      <c r="B9" s="53"/>
      <c r="C9" s="50"/>
      <c r="D9" s="63"/>
      <c r="E9" s="64"/>
      <c r="F9" s="65"/>
      <c r="G9" s="49"/>
      <c r="H9" s="51"/>
      <c r="I9" s="52"/>
      <c r="J9" s="53"/>
      <c r="K9" s="124"/>
      <c r="L9" s="55"/>
      <c r="M9" s="55"/>
      <c r="N9" s="55"/>
      <c r="O9" s="55"/>
      <c r="P9" s="49"/>
      <c r="Q9" s="124"/>
      <c r="R9" s="125"/>
      <c r="S9" s="67"/>
    </row>
    <row r="10" spans="1:19" s="70" customFormat="1" ht="15" customHeight="1" thickBot="1" x14ac:dyDescent="0.3">
      <c r="A10" s="68"/>
      <c r="B10" s="68"/>
      <c r="C10" s="68"/>
      <c r="D10" s="68"/>
      <c r="E10" s="68"/>
      <c r="F10" s="126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0" customFormat="1" ht="30" customHeight="1" x14ac:dyDescent="0.25">
      <c r="A11" s="180" t="s">
        <v>157</v>
      </c>
      <c r="B11" s="181"/>
      <c r="C11" s="181"/>
      <c r="D11" s="181"/>
      <c r="E11" s="182"/>
      <c r="F11" s="71" t="s">
        <v>158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</row>
    <row r="12" spans="1:19" s="90" customFormat="1" ht="30" customHeight="1" x14ac:dyDescent="0.25">
      <c r="A12" s="183" t="s">
        <v>159</v>
      </c>
      <c r="B12" s="184"/>
      <c r="C12" s="184"/>
      <c r="D12" s="184"/>
      <c r="E12" s="185"/>
      <c r="F12" s="88">
        <v>32787.083000000042</v>
      </c>
      <c r="G12" s="89"/>
    </row>
    <row r="13" spans="1:19" s="90" customFormat="1" ht="30" customHeight="1" x14ac:dyDescent="0.25">
      <c r="A13" s="183" t="s">
        <v>160</v>
      </c>
      <c r="B13" s="184"/>
      <c r="C13" s="184"/>
      <c r="D13" s="184"/>
      <c r="E13" s="185"/>
      <c r="F13" s="88">
        <v>21742.640000000014</v>
      </c>
    </row>
    <row r="14" spans="1:19" s="90" customFormat="1" ht="30" customHeight="1" x14ac:dyDescent="0.25">
      <c r="A14" s="183" t="s">
        <v>161</v>
      </c>
      <c r="B14" s="184"/>
      <c r="C14" s="184"/>
      <c r="D14" s="184"/>
      <c r="E14" s="185"/>
      <c r="F14" s="91">
        <f>SUM(F15:F17)</f>
        <v>395336.33999999997</v>
      </c>
    </row>
    <row r="15" spans="1:19" s="70" customFormat="1" ht="28.5" customHeight="1" x14ac:dyDescent="0.25">
      <c r="A15" s="173" t="s">
        <v>162</v>
      </c>
      <c r="B15" s="174"/>
      <c r="C15" s="174"/>
      <c r="D15" s="174"/>
      <c r="E15" s="175"/>
      <c r="F15" s="87">
        <f>273848.76+445.68</f>
        <v>274294.44</v>
      </c>
    </row>
    <row r="16" spans="1:19" s="70" customFormat="1" ht="24.75" customHeight="1" x14ac:dyDescent="0.25">
      <c r="A16" s="173" t="s">
        <v>163</v>
      </c>
      <c r="B16" s="174"/>
      <c r="C16" s="174"/>
      <c r="D16" s="174"/>
      <c r="E16" s="175"/>
      <c r="F16" s="87">
        <v>115101.9</v>
      </c>
    </row>
    <row r="17" spans="1:19" s="70" customFormat="1" ht="30" customHeight="1" x14ac:dyDescent="0.25">
      <c r="A17" s="173" t="s">
        <v>164</v>
      </c>
      <c r="B17" s="174"/>
      <c r="C17" s="174"/>
      <c r="D17" s="174"/>
      <c r="E17" s="175"/>
      <c r="F17" s="87">
        <v>5940</v>
      </c>
    </row>
    <row r="18" spans="1:19" s="90" customFormat="1" ht="30" customHeight="1" x14ac:dyDescent="0.25">
      <c r="A18" s="183" t="s">
        <v>165</v>
      </c>
      <c r="B18" s="184"/>
      <c r="C18" s="184"/>
      <c r="D18" s="184"/>
      <c r="E18" s="185"/>
      <c r="F18" s="91">
        <f>SUM(F19:F21)</f>
        <v>374257.51</v>
      </c>
    </row>
    <row r="19" spans="1:19" s="70" customFormat="1" ht="30" customHeight="1" x14ac:dyDescent="0.25">
      <c r="A19" s="173" t="s">
        <v>162</v>
      </c>
      <c r="B19" s="174"/>
      <c r="C19" s="174"/>
      <c r="D19" s="174"/>
      <c r="E19" s="175"/>
      <c r="F19" s="87">
        <f>246083.23+445.68</f>
        <v>246528.91</v>
      </c>
    </row>
    <row r="20" spans="1:19" s="70" customFormat="1" ht="30" customHeight="1" x14ac:dyDescent="0.25">
      <c r="A20" s="173" t="s">
        <v>163</v>
      </c>
      <c r="B20" s="174"/>
      <c r="C20" s="174"/>
      <c r="D20" s="174"/>
      <c r="E20" s="175"/>
      <c r="F20" s="87">
        <v>122238.6</v>
      </c>
    </row>
    <row r="21" spans="1:19" s="73" customFormat="1" ht="30" customHeight="1" x14ac:dyDescent="0.2">
      <c r="A21" s="173" t="s">
        <v>164</v>
      </c>
      <c r="B21" s="174"/>
      <c r="C21" s="174"/>
      <c r="D21" s="174"/>
      <c r="E21" s="175"/>
      <c r="F21" s="87">
        <v>5490</v>
      </c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</row>
    <row r="22" spans="1:19" s="92" customFormat="1" ht="30" customHeight="1" x14ac:dyDescent="0.25">
      <c r="A22" s="183" t="s">
        <v>166</v>
      </c>
      <c r="B22" s="184"/>
      <c r="C22" s="184"/>
      <c r="D22" s="184"/>
      <c r="E22" s="185"/>
      <c r="F22" s="91">
        <f>F12+F18</f>
        <v>407044.59300000005</v>
      </c>
      <c r="G22" s="90"/>
      <c r="H22" s="90"/>
      <c r="I22" s="90"/>
      <c r="J22" s="90"/>
      <c r="K22" s="90"/>
      <c r="L22" s="90"/>
      <c r="M22" s="90"/>
      <c r="N22" s="90"/>
      <c r="O22" s="90"/>
      <c r="P22" s="90"/>
      <c r="Q22" s="90"/>
      <c r="R22" s="90"/>
      <c r="S22" s="90"/>
    </row>
    <row r="23" spans="1:19" s="92" customFormat="1" ht="30" customHeight="1" x14ac:dyDescent="0.25">
      <c r="A23" s="183" t="s">
        <v>167</v>
      </c>
      <c r="B23" s="184"/>
      <c r="C23" s="184"/>
      <c r="D23" s="184"/>
      <c r="E23" s="185"/>
      <c r="F23" s="91">
        <f>Лист1!E82</f>
        <v>352711.0399999998</v>
      </c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</row>
    <row r="24" spans="1:19" s="92" customFormat="1" ht="30" customHeight="1" x14ac:dyDescent="0.25">
      <c r="A24" s="183" t="s">
        <v>317</v>
      </c>
      <c r="B24" s="184"/>
      <c r="C24" s="184"/>
      <c r="D24" s="184"/>
      <c r="E24" s="185"/>
      <c r="F24" s="91">
        <f>F22-F23</f>
        <v>54333.553000000247</v>
      </c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</row>
    <row r="25" spans="1:19" s="92" customFormat="1" ht="30" customHeight="1" x14ac:dyDescent="0.25">
      <c r="A25" s="183" t="s">
        <v>169</v>
      </c>
      <c r="B25" s="184"/>
      <c r="C25" s="184"/>
      <c r="D25" s="184"/>
      <c r="E25" s="185"/>
      <c r="F25" s="88">
        <f>F13+F14-F18</f>
        <v>42821.469999999972</v>
      </c>
      <c r="G25" s="90"/>
      <c r="H25" s="90">
        <f>38789.9+4031.57</f>
        <v>42821.47</v>
      </c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</row>
    <row r="26" spans="1:19" s="73" customFormat="1" ht="11.45" customHeight="1" x14ac:dyDescent="0.25">
      <c r="A26" s="74"/>
      <c r="B26" s="74"/>
      <c r="C26" s="74"/>
      <c r="D26" s="74"/>
      <c r="E26" s="74"/>
      <c r="F26" s="74"/>
    </row>
    <row r="27" spans="1:19" s="75" customFormat="1" ht="54.75" customHeight="1" x14ac:dyDescent="0.2">
      <c r="A27" s="186" t="s">
        <v>170</v>
      </c>
      <c r="B27" s="186"/>
      <c r="C27" s="186"/>
      <c r="D27" s="186"/>
    </row>
    <row r="28" spans="1:19" s="2" customFormat="1" ht="21.75" customHeight="1" x14ac:dyDescent="0.25">
      <c r="A28" s="187" t="s">
        <v>171</v>
      </c>
      <c r="B28" s="187"/>
      <c r="C28" s="187"/>
      <c r="D28" s="187"/>
    </row>
    <row r="29" spans="1:19" s="2" customFormat="1" ht="22.5" customHeight="1" x14ac:dyDescent="0.25">
      <c r="A29" s="186" t="s">
        <v>46</v>
      </c>
      <c r="B29" s="186"/>
      <c r="C29" s="186"/>
      <c r="D29" s="186"/>
    </row>
    <row r="30" spans="1:19" s="2" customFormat="1" ht="22.5" customHeight="1" x14ac:dyDescent="0.25">
      <c r="A30" s="186" t="s">
        <v>47</v>
      </c>
      <c r="B30" s="186"/>
      <c r="C30" s="186"/>
      <c r="D30" s="45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97"/>
  <sheetViews>
    <sheetView view="pageBreakPreview" zoomScaleNormal="100" zoomScaleSheetLayoutView="100" workbookViewId="0">
      <selection activeCell="A3" sqref="A3:XFD5"/>
    </sheetView>
  </sheetViews>
  <sheetFormatPr defaultRowHeight="15" x14ac:dyDescent="0.25"/>
  <cols>
    <col min="1" max="1" width="56.140625" style="127" customWidth="1"/>
    <col min="2" max="2" width="13.85546875" style="127" customWidth="1"/>
    <col min="3" max="3" width="13.7109375" style="127" customWidth="1"/>
    <col min="4" max="4" width="13.140625" style="127" customWidth="1"/>
    <col min="5" max="5" width="14.7109375" style="127" customWidth="1"/>
    <col min="6" max="255" width="8.140625" style="127" customWidth="1"/>
    <col min="256" max="256" width="8.7109375" style="10" customWidth="1"/>
    <col min="257" max="257" width="31.5703125" style="10" customWidth="1"/>
    <col min="258" max="258" width="13.85546875" style="10" customWidth="1"/>
    <col min="259" max="259" width="19.140625" style="10" customWidth="1"/>
    <col min="260" max="260" width="17.5703125" style="10" customWidth="1"/>
    <col min="261" max="261" width="14.7109375" style="10" customWidth="1"/>
    <col min="262" max="511" width="8.140625" style="10" customWidth="1"/>
    <col min="512" max="512" width="8.7109375" style="10" customWidth="1"/>
    <col min="513" max="513" width="31.5703125" style="10" customWidth="1"/>
    <col min="514" max="514" width="13.85546875" style="10" customWidth="1"/>
    <col min="515" max="515" width="19.140625" style="10" customWidth="1"/>
    <col min="516" max="516" width="17.5703125" style="10" customWidth="1"/>
    <col min="517" max="517" width="14.7109375" style="10" customWidth="1"/>
    <col min="518" max="767" width="8.140625" style="10" customWidth="1"/>
    <col min="768" max="768" width="8.7109375" style="10" customWidth="1"/>
    <col min="769" max="769" width="31.5703125" style="10" customWidth="1"/>
    <col min="770" max="770" width="13.85546875" style="10" customWidth="1"/>
    <col min="771" max="771" width="19.140625" style="10" customWidth="1"/>
    <col min="772" max="772" width="17.5703125" style="10" customWidth="1"/>
    <col min="773" max="773" width="14.7109375" style="10" customWidth="1"/>
    <col min="774" max="1023" width="8.140625" style="10" customWidth="1"/>
    <col min="1024" max="1024" width="8.7109375" style="10" customWidth="1"/>
    <col min="1025" max="1025" width="31.5703125" style="10" customWidth="1"/>
    <col min="1026" max="1026" width="13.85546875" style="10" customWidth="1"/>
    <col min="1027" max="1027" width="19.140625" style="10" customWidth="1"/>
    <col min="1028" max="1028" width="17.5703125" style="10" customWidth="1"/>
    <col min="1029" max="1029" width="14.7109375" style="10" customWidth="1"/>
    <col min="1030" max="1279" width="8.140625" style="10" customWidth="1"/>
    <col min="1280" max="1280" width="8.7109375" style="10" customWidth="1"/>
    <col min="1281" max="1281" width="31.5703125" style="10" customWidth="1"/>
    <col min="1282" max="1282" width="13.85546875" style="10" customWidth="1"/>
    <col min="1283" max="1283" width="19.140625" style="10" customWidth="1"/>
    <col min="1284" max="1284" width="17.5703125" style="10" customWidth="1"/>
    <col min="1285" max="1285" width="14.7109375" style="10" customWidth="1"/>
    <col min="1286" max="1535" width="8.140625" style="10" customWidth="1"/>
    <col min="1536" max="1536" width="8.7109375" style="10" customWidth="1"/>
    <col min="1537" max="1537" width="31.5703125" style="10" customWidth="1"/>
    <col min="1538" max="1538" width="13.85546875" style="10" customWidth="1"/>
    <col min="1539" max="1539" width="19.140625" style="10" customWidth="1"/>
    <col min="1540" max="1540" width="17.5703125" style="10" customWidth="1"/>
    <col min="1541" max="1541" width="14.7109375" style="10" customWidth="1"/>
    <col min="1542" max="1791" width="8.140625" style="10" customWidth="1"/>
    <col min="1792" max="1792" width="8.7109375" style="10" customWidth="1"/>
    <col min="1793" max="1793" width="31.5703125" style="10" customWidth="1"/>
    <col min="1794" max="1794" width="13.85546875" style="10" customWidth="1"/>
    <col min="1795" max="1795" width="19.140625" style="10" customWidth="1"/>
    <col min="1796" max="1796" width="17.5703125" style="10" customWidth="1"/>
    <col min="1797" max="1797" width="14.7109375" style="10" customWidth="1"/>
    <col min="1798" max="2047" width="8.140625" style="10" customWidth="1"/>
    <col min="2048" max="2048" width="8.7109375" style="10" customWidth="1"/>
    <col min="2049" max="2049" width="31.5703125" style="10" customWidth="1"/>
    <col min="2050" max="2050" width="13.85546875" style="10" customWidth="1"/>
    <col min="2051" max="2051" width="19.140625" style="10" customWidth="1"/>
    <col min="2052" max="2052" width="17.5703125" style="10" customWidth="1"/>
    <col min="2053" max="2053" width="14.7109375" style="10" customWidth="1"/>
    <col min="2054" max="2303" width="8.140625" style="10" customWidth="1"/>
    <col min="2304" max="2304" width="8.7109375" style="10" customWidth="1"/>
    <col min="2305" max="2305" width="31.5703125" style="10" customWidth="1"/>
    <col min="2306" max="2306" width="13.85546875" style="10" customWidth="1"/>
    <col min="2307" max="2307" width="19.140625" style="10" customWidth="1"/>
    <col min="2308" max="2308" width="17.5703125" style="10" customWidth="1"/>
    <col min="2309" max="2309" width="14.7109375" style="10" customWidth="1"/>
    <col min="2310" max="2559" width="8.140625" style="10" customWidth="1"/>
    <col min="2560" max="2560" width="8.7109375" style="10" customWidth="1"/>
    <col min="2561" max="2561" width="31.5703125" style="10" customWidth="1"/>
    <col min="2562" max="2562" width="13.85546875" style="10" customWidth="1"/>
    <col min="2563" max="2563" width="19.140625" style="10" customWidth="1"/>
    <col min="2564" max="2564" width="17.5703125" style="10" customWidth="1"/>
    <col min="2565" max="2565" width="14.7109375" style="10" customWidth="1"/>
    <col min="2566" max="2815" width="8.140625" style="10" customWidth="1"/>
    <col min="2816" max="2816" width="8.7109375" style="10" customWidth="1"/>
    <col min="2817" max="2817" width="31.5703125" style="10" customWidth="1"/>
    <col min="2818" max="2818" width="13.85546875" style="10" customWidth="1"/>
    <col min="2819" max="2819" width="19.140625" style="10" customWidth="1"/>
    <col min="2820" max="2820" width="17.5703125" style="10" customWidth="1"/>
    <col min="2821" max="2821" width="14.7109375" style="10" customWidth="1"/>
    <col min="2822" max="3071" width="8.140625" style="10" customWidth="1"/>
    <col min="3072" max="3072" width="8.7109375" style="10" customWidth="1"/>
    <col min="3073" max="3073" width="31.5703125" style="10" customWidth="1"/>
    <col min="3074" max="3074" width="13.85546875" style="10" customWidth="1"/>
    <col min="3075" max="3075" width="19.140625" style="10" customWidth="1"/>
    <col min="3076" max="3076" width="17.5703125" style="10" customWidth="1"/>
    <col min="3077" max="3077" width="14.7109375" style="10" customWidth="1"/>
    <col min="3078" max="3327" width="8.140625" style="10" customWidth="1"/>
    <col min="3328" max="3328" width="8.7109375" style="10" customWidth="1"/>
    <col min="3329" max="3329" width="31.5703125" style="10" customWidth="1"/>
    <col min="3330" max="3330" width="13.85546875" style="10" customWidth="1"/>
    <col min="3331" max="3331" width="19.140625" style="10" customWidth="1"/>
    <col min="3332" max="3332" width="17.5703125" style="10" customWidth="1"/>
    <col min="3333" max="3333" width="14.7109375" style="10" customWidth="1"/>
    <col min="3334" max="3583" width="8.140625" style="10" customWidth="1"/>
    <col min="3584" max="3584" width="8.7109375" style="10" customWidth="1"/>
    <col min="3585" max="3585" width="31.5703125" style="10" customWidth="1"/>
    <col min="3586" max="3586" width="13.85546875" style="10" customWidth="1"/>
    <col min="3587" max="3587" width="19.140625" style="10" customWidth="1"/>
    <col min="3588" max="3588" width="17.5703125" style="10" customWidth="1"/>
    <col min="3589" max="3589" width="14.7109375" style="10" customWidth="1"/>
    <col min="3590" max="3839" width="8.140625" style="10" customWidth="1"/>
    <col min="3840" max="3840" width="8.7109375" style="10" customWidth="1"/>
    <col min="3841" max="3841" width="31.5703125" style="10" customWidth="1"/>
    <col min="3842" max="3842" width="13.85546875" style="10" customWidth="1"/>
    <col min="3843" max="3843" width="19.140625" style="10" customWidth="1"/>
    <col min="3844" max="3844" width="17.5703125" style="10" customWidth="1"/>
    <col min="3845" max="3845" width="14.7109375" style="10" customWidth="1"/>
    <col min="3846" max="4095" width="8.140625" style="10" customWidth="1"/>
    <col min="4096" max="4096" width="8.7109375" style="10" customWidth="1"/>
    <col min="4097" max="4097" width="31.5703125" style="10" customWidth="1"/>
    <col min="4098" max="4098" width="13.85546875" style="10" customWidth="1"/>
    <col min="4099" max="4099" width="19.140625" style="10" customWidth="1"/>
    <col min="4100" max="4100" width="17.5703125" style="10" customWidth="1"/>
    <col min="4101" max="4101" width="14.7109375" style="10" customWidth="1"/>
    <col min="4102" max="4351" width="8.140625" style="10" customWidth="1"/>
    <col min="4352" max="4352" width="8.7109375" style="10" customWidth="1"/>
    <col min="4353" max="4353" width="31.5703125" style="10" customWidth="1"/>
    <col min="4354" max="4354" width="13.85546875" style="10" customWidth="1"/>
    <col min="4355" max="4355" width="19.140625" style="10" customWidth="1"/>
    <col min="4356" max="4356" width="17.5703125" style="10" customWidth="1"/>
    <col min="4357" max="4357" width="14.7109375" style="10" customWidth="1"/>
    <col min="4358" max="4607" width="8.140625" style="10" customWidth="1"/>
    <col min="4608" max="4608" width="8.7109375" style="10" customWidth="1"/>
    <col min="4609" max="4609" width="31.5703125" style="10" customWidth="1"/>
    <col min="4610" max="4610" width="13.85546875" style="10" customWidth="1"/>
    <col min="4611" max="4611" width="19.140625" style="10" customWidth="1"/>
    <col min="4612" max="4612" width="17.5703125" style="10" customWidth="1"/>
    <col min="4613" max="4613" width="14.7109375" style="10" customWidth="1"/>
    <col min="4614" max="4863" width="8.140625" style="10" customWidth="1"/>
    <col min="4864" max="4864" width="8.7109375" style="10" customWidth="1"/>
    <col min="4865" max="4865" width="31.5703125" style="10" customWidth="1"/>
    <col min="4866" max="4866" width="13.85546875" style="10" customWidth="1"/>
    <col min="4867" max="4867" width="19.140625" style="10" customWidth="1"/>
    <col min="4868" max="4868" width="17.5703125" style="10" customWidth="1"/>
    <col min="4869" max="4869" width="14.7109375" style="10" customWidth="1"/>
    <col min="4870" max="5119" width="8.140625" style="10" customWidth="1"/>
    <col min="5120" max="5120" width="8.7109375" style="10" customWidth="1"/>
    <col min="5121" max="5121" width="31.5703125" style="10" customWidth="1"/>
    <col min="5122" max="5122" width="13.85546875" style="10" customWidth="1"/>
    <col min="5123" max="5123" width="19.140625" style="10" customWidth="1"/>
    <col min="5124" max="5124" width="17.5703125" style="10" customWidth="1"/>
    <col min="5125" max="5125" width="14.7109375" style="10" customWidth="1"/>
    <col min="5126" max="5375" width="8.140625" style="10" customWidth="1"/>
    <col min="5376" max="5376" width="8.7109375" style="10" customWidth="1"/>
    <col min="5377" max="5377" width="31.5703125" style="10" customWidth="1"/>
    <col min="5378" max="5378" width="13.85546875" style="10" customWidth="1"/>
    <col min="5379" max="5379" width="19.140625" style="10" customWidth="1"/>
    <col min="5380" max="5380" width="17.5703125" style="10" customWidth="1"/>
    <col min="5381" max="5381" width="14.7109375" style="10" customWidth="1"/>
    <col min="5382" max="5631" width="8.140625" style="10" customWidth="1"/>
    <col min="5632" max="5632" width="8.7109375" style="10" customWidth="1"/>
    <col min="5633" max="5633" width="31.5703125" style="10" customWidth="1"/>
    <col min="5634" max="5634" width="13.85546875" style="10" customWidth="1"/>
    <col min="5635" max="5635" width="19.140625" style="10" customWidth="1"/>
    <col min="5636" max="5636" width="17.5703125" style="10" customWidth="1"/>
    <col min="5637" max="5637" width="14.7109375" style="10" customWidth="1"/>
    <col min="5638" max="5887" width="8.140625" style="10" customWidth="1"/>
    <col min="5888" max="5888" width="8.7109375" style="10" customWidth="1"/>
    <col min="5889" max="5889" width="31.5703125" style="10" customWidth="1"/>
    <col min="5890" max="5890" width="13.85546875" style="10" customWidth="1"/>
    <col min="5891" max="5891" width="19.140625" style="10" customWidth="1"/>
    <col min="5892" max="5892" width="17.5703125" style="10" customWidth="1"/>
    <col min="5893" max="5893" width="14.7109375" style="10" customWidth="1"/>
    <col min="5894" max="6143" width="8.140625" style="10" customWidth="1"/>
    <col min="6144" max="6144" width="8.7109375" style="10" customWidth="1"/>
    <col min="6145" max="6145" width="31.5703125" style="10" customWidth="1"/>
    <col min="6146" max="6146" width="13.85546875" style="10" customWidth="1"/>
    <col min="6147" max="6147" width="19.140625" style="10" customWidth="1"/>
    <col min="6148" max="6148" width="17.5703125" style="10" customWidth="1"/>
    <col min="6149" max="6149" width="14.7109375" style="10" customWidth="1"/>
    <col min="6150" max="6399" width="8.140625" style="10" customWidth="1"/>
    <col min="6400" max="6400" width="8.7109375" style="10" customWidth="1"/>
    <col min="6401" max="6401" width="31.5703125" style="10" customWidth="1"/>
    <col min="6402" max="6402" width="13.85546875" style="10" customWidth="1"/>
    <col min="6403" max="6403" width="19.140625" style="10" customWidth="1"/>
    <col min="6404" max="6404" width="17.5703125" style="10" customWidth="1"/>
    <col min="6405" max="6405" width="14.7109375" style="10" customWidth="1"/>
    <col min="6406" max="6655" width="8.140625" style="10" customWidth="1"/>
    <col min="6656" max="6656" width="8.7109375" style="10" customWidth="1"/>
    <col min="6657" max="6657" width="31.5703125" style="10" customWidth="1"/>
    <col min="6658" max="6658" width="13.85546875" style="10" customWidth="1"/>
    <col min="6659" max="6659" width="19.140625" style="10" customWidth="1"/>
    <col min="6660" max="6660" width="17.5703125" style="10" customWidth="1"/>
    <col min="6661" max="6661" width="14.7109375" style="10" customWidth="1"/>
    <col min="6662" max="6911" width="8.140625" style="10" customWidth="1"/>
    <col min="6912" max="6912" width="8.7109375" style="10" customWidth="1"/>
    <col min="6913" max="6913" width="31.5703125" style="10" customWidth="1"/>
    <col min="6914" max="6914" width="13.85546875" style="10" customWidth="1"/>
    <col min="6915" max="6915" width="19.140625" style="10" customWidth="1"/>
    <col min="6916" max="6916" width="17.5703125" style="10" customWidth="1"/>
    <col min="6917" max="6917" width="14.7109375" style="10" customWidth="1"/>
    <col min="6918" max="7167" width="8.140625" style="10" customWidth="1"/>
    <col min="7168" max="7168" width="8.7109375" style="10" customWidth="1"/>
    <col min="7169" max="7169" width="31.5703125" style="10" customWidth="1"/>
    <col min="7170" max="7170" width="13.85546875" style="10" customWidth="1"/>
    <col min="7171" max="7171" width="19.140625" style="10" customWidth="1"/>
    <col min="7172" max="7172" width="17.5703125" style="10" customWidth="1"/>
    <col min="7173" max="7173" width="14.7109375" style="10" customWidth="1"/>
    <col min="7174" max="7423" width="8.140625" style="10" customWidth="1"/>
    <col min="7424" max="7424" width="8.7109375" style="10" customWidth="1"/>
    <col min="7425" max="7425" width="31.5703125" style="10" customWidth="1"/>
    <col min="7426" max="7426" width="13.85546875" style="10" customWidth="1"/>
    <col min="7427" max="7427" width="19.140625" style="10" customWidth="1"/>
    <col min="7428" max="7428" width="17.5703125" style="10" customWidth="1"/>
    <col min="7429" max="7429" width="14.7109375" style="10" customWidth="1"/>
    <col min="7430" max="7679" width="8.140625" style="10" customWidth="1"/>
    <col min="7680" max="7680" width="8.7109375" style="10" customWidth="1"/>
    <col min="7681" max="7681" width="31.5703125" style="10" customWidth="1"/>
    <col min="7682" max="7682" width="13.85546875" style="10" customWidth="1"/>
    <col min="7683" max="7683" width="19.140625" style="10" customWidth="1"/>
    <col min="7684" max="7684" width="17.5703125" style="10" customWidth="1"/>
    <col min="7685" max="7685" width="14.7109375" style="10" customWidth="1"/>
    <col min="7686" max="7935" width="8.140625" style="10" customWidth="1"/>
    <col min="7936" max="7936" width="8.7109375" style="10" customWidth="1"/>
    <col min="7937" max="7937" width="31.5703125" style="10" customWidth="1"/>
    <col min="7938" max="7938" width="13.85546875" style="10" customWidth="1"/>
    <col min="7939" max="7939" width="19.140625" style="10" customWidth="1"/>
    <col min="7940" max="7940" width="17.5703125" style="10" customWidth="1"/>
    <col min="7941" max="7941" width="14.7109375" style="10" customWidth="1"/>
    <col min="7942" max="8191" width="8.140625" style="10" customWidth="1"/>
    <col min="8192" max="8192" width="8.7109375" style="10" customWidth="1"/>
    <col min="8193" max="8193" width="31.5703125" style="10" customWidth="1"/>
    <col min="8194" max="8194" width="13.85546875" style="10" customWidth="1"/>
    <col min="8195" max="8195" width="19.140625" style="10" customWidth="1"/>
    <col min="8196" max="8196" width="17.5703125" style="10" customWidth="1"/>
    <col min="8197" max="8197" width="14.7109375" style="10" customWidth="1"/>
    <col min="8198" max="8447" width="8.140625" style="10" customWidth="1"/>
    <col min="8448" max="8448" width="8.7109375" style="10" customWidth="1"/>
    <col min="8449" max="8449" width="31.5703125" style="10" customWidth="1"/>
    <col min="8450" max="8450" width="13.85546875" style="10" customWidth="1"/>
    <col min="8451" max="8451" width="19.140625" style="10" customWidth="1"/>
    <col min="8452" max="8452" width="17.5703125" style="10" customWidth="1"/>
    <col min="8453" max="8453" width="14.7109375" style="10" customWidth="1"/>
    <col min="8454" max="8703" width="8.140625" style="10" customWidth="1"/>
    <col min="8704" max="8704" width="8.7109375" style="10" customWidth="1"/>
    <col min="8705" max="8705" width="31.5703125" style="10" customWidth="1"/>
    <col min="8706" max="8706" width="13.85546875" style="10" customWidth="1"/>
    <col min="8707" max="8707" width="19.140625" style="10" customWidth="1"/>
    <col min="8708" max="8708" width="17.5703125" style="10" customWidth="1"/>
    <col min="8709" max="8709" width="14.7109375" style="10" customWidth="1"/>
    <col min="8710" max="8959" width="8.140625" style="10" customWidth="1"/>
    <col min="8960" max="8960" width="8.7109375" style="10" customWidth="1"/>
    <col min="8961" max="8961" width="31.5703125" style="10" customWidth="1"/>
    <col min="8962" max="8962" width="13.85546875" style="10" customWidth="1"/>
    <col min="8963" max="8963" width="19.140625" style="10" customWidth="1"/>
    <col min="8964" max="8964" width="17.5703125" style="10" customWidth="1"/>
    <col min="8965" max="8965" width="14.7109375" style="10" customWidth="1"/>
    <col min="8966" max="9215" width="8.140625" style="10" customWidth="1"/>
    <col min="9216" max="9216" width="8.7109375" style="10" customWidth="1"/>
    <col min="9217" max="9217" width="31.5703125" style="10" customWidth="1"/>
    <col min="9218" max="9218" width="13.85546875" style="10" customWidth="1"/>
    <col min="9219" max="9219" width="19.140625" style="10" customWidth="1"/>
    <col min="9220" max="9220" width="17.5703125" style="10" customWidth="1"/>
    <col min="9221" max="9221" width="14.7109375" style="10" customWidth="1"/>
    <col min="9222" max="9471" width="8.140625" style="10" customWidth="1"/>
    <col min="9472" max="9472" width="8.7109375" style="10" customWidth="1"/>
    <col min="9473" max="9473" width="31.5703125" style="10" customWidth="1"/>
    <col min="9474" max="9474" width="13.85546875" style="10" customWidth="1"/>
    <col min="9475" max="9475" width="19.140625" style="10" customWidth="1"/>
    <col min="9476" max="9476" width="17.5703125" style="10" customWidth="1"/>
    <col min="9477" max="9477" width="14.7109375" style="10" customWidth="1"/>
    <col min="9478" max="9727" width="8.140625" style="10" customWidth="1"/>
    <col min="9728" max="9728" width="8.7109375" style="10" customWidth="1"/>
    <col min="9729" max="9729" width="31.5703125" style="10" customWidth="1"/>
    <col min="9730" max="9730" width="13.85546875" style="10" customWidth="1"/>
    <col min="9731" max="9731" width="19.140625" style="10" customWidth="1"/>
    <col min="9732" max="9732" width="17.5703125" style="10" customWidth="1"/>
    <col min="9733" max="9733" width="14.7109375" style="10" customWidth="1"/>
    <col min="9734" max="9983" width="8.140625" style="10" customWidth="1"/>
    <col min="9984" max="9984" width="8.7109375" style="10" customWidth="1"/>
    <col min="9985" max="9985" width="31.5703125" style="10" customWidth="1"/>
    <col min="9986" max="9986" width="13.85546875" style="10" customWidth="1"/>
    <col min="9987" max="9987" width="19.140625" style="10" customWidth="1"/>
    <col min="9988" max="9988" width="17.5703125" style="10" customWidth="1"/>
    <col min="9989" max="9989" width="14.7109375" style="10" customWidth="1"/>
    <col min="9990" max="10239" width="8.140625" style="10" customWidth="1"/>
    <col min="10240" max="10240" width="8.7109375" style="10" customWidth="1"/>
    <col min="10241" max="10241" width="31.5703125" style="10" customWidth="1"/>
    <col min="10242" max="10242" width="13.85546875" style="10" customWidth="1"/>
    <col min="10243" max="10243" width="19.140625" style="10" customWidth="1"/>
    <col min="10244" max="10244" width="17.5703125" style="10" customWidth="1"/>
    <col min="10245" max="10245" width="14.7109375" style="10" customWidth="1"/>
    <col min="10246" max="10495" width="8.140625" style="10" customWidth="1"/>
    <col min="10496" max="10496" width="8.7109375" style="10" customWidth="1"/>
    <col min="10497" max="10497" width="31.5703125" style="10" customWidth="1"/>
    <col min="10498" max="10498" width="13.85546875" style="10" customWidth="1"/>
    <col min="10499" max="10499" width="19.140625" style="10" customWidth="1"/>
    <col min="10500" max="10500" width="17.5703125" style="10" customWidth="1"/>
    <col min="10501" max="10501" width="14.7109375" style="10" customWidth="1"/>
    <col min="10502" max="10751" width="8.140625" style="10" customWidth="1"/>
    <col min="10752" max="10752" width="8.7109375" style="10" customWidth="1"/>
    <col min="10753" max="10753" width="31.5703125" style="10" customWidth="1"/>
    <col min="10754" max="10754" width="13.85546875" style="10" customWidth="1"/>
    <col min="10755" max="10755" width="19.140625" style="10" customWidth="1"/>
    <col min="10756" max="10756" width="17.5703125" style="10" customWidth="1"/>
    <col min="10757" max="10757" width="14.7109375" style="10" customWidth="1"/>
    <col min="10758" max="11007" width="8.140625" style="10" customWidth="1"/>
    <col min="11008" max="11008" width="8.7109375" style="10" customWidth="1"/>
    <col min="11009" max="11009" width="31.5703125" style="10" customWidth="1"/>
    <col min="11010" max="11010" width="13.85546875" style="10" customWidth="1"/>
    <col min="11011" max="11011" width="19.140625" style="10" customWidth="1"/>
    <col min="11012" max="11012" width="17.5703125" style="10" customWidth="1"/>
    <col min="11013" max="11013" width="14.7109375" style="10" customWidth="1"/>
    <col min="11014" max="11263" width="8.140625" style="10" customWidth="1"/>
    <col min="11264" max="11264" width="8.7109375" style="10" customWidth="1"/>
    <col min="11265" max="11265" width="31.5703125" style="10" customWidth="1"/>
    <col min="11266" max="11266" width="13.85546875" style="10" customWidth="1"/>
    <col min="11267" max="11267" width="19.140625" style="10" customWidth="1"/>
    <col min="11268" max="11268" width="17.5703125" style="10" customWidth="1"/>
    <col min="11269" max="11269" width="14.7109375" style="10" customWidth="1"/>
    <col min="11270" max="11519" width="8.140625" style="10" customWidth="1"/>
    <col min="11520" max="11520" width="8.7109375" style="10" customWidth="1"/>
    <col min="11521" max="11521" width="31.5703125" style="10" customWidth="1"/>
    <col min="11522" max="11522" width="13.85546875" style="10" customWidth="1"/>
    <col min="11523" max="11523" width="19.140625" style="10" customWidth="1"/>
    <col min="11524" max="11524" width="17.5703125" style="10" customWidth="1"/>
    <col min="11525" max="11525" width="14.7109375" style="10" customWidth="1"/>
    <col min="11526" max="11775" width="8.140625" style="10" customWidth="1"/>
    <col min="11776" max="11776" width="8.7109375" style="10" customWidth="1"/>
    <col min="11777" max="11777" width="31.5703125" style="10" customWidth="1"/>
    <col min="11778" max="11778" width="13.85546875" style="10" customWidth="1"/>
    <col min="11779" max="11779" width="19.140625" style="10" customWidth="1"/>
    <col min="11780" max="11780" width="17.5703125" style="10" customWidth="1"/>
    <col min="11781" max="11781" width="14.7109375" style="10" customWidth="1"/>
    <col min="11782" max="12031" width="8.140625" style="10" customWidth="1"/>
    <col min="12032" max="12032" width="8.7109375" style="10" customWidth="1"/>
    <col min="12033" max="12033" width="31.5703125" style="10" customWidth="1"/>
    <col min="12034" max="12034" width="13.85546875" style="10" customWidth="1"/>
    <col min="12035" max="12035" width="19.140625" style="10" customWidth="1"/>
    <col min="12036" max="12036" width="17.5703125" style="10" customWidth="1"/>
    <col min="12037" max="12037" width="14.7109375" style="10" customWidth="1"/>
    <col min="12038" max="12287" width="8.140625" style="10" customWidth="1"/>
    <col min="12288" max="12288" width="8.7109375" style="10" customWidth="1"/>
    <col min="12289" max="12289" width="31.5703125" style="10" customWidth="1"/>
    <col min="12290" max="12290" width="13.85546875" style="10" customWidth="1"/>
    <col min="12291" max="12291" width="19.140625" style="10" customWidth="1"/>
    <col min="12292" max="12292" width="17.5703125" style="10" customWidth="1"/>
    <col min="12293" max="12293" width="14.7109375" style="10" customWidth="1"/>
    <col min="12294" max="12543" width="8.140625" style="10" customWidth="1"/>
    <col min="12544" max="12544" width="8.7109375" style="10" customWidth="1"/>
    <col min="12545" max="12545" width="31.5703125" style="10" customWidth="1"/>
    <col min="12546" max="12546" width="13.85546875" style="10" customWidth="1"/>
    <col min="12547" max="12547" width="19.140625" style="10" customWidth="1"/>
    <col min="12548" max="12548" width="17.5703125" style="10" customWidth="1"/>
    <col min="12549" max="12549" width="14.7109375" style="10" customWidth="1"/>
    <col min="12550" max="12799" width="8.140625" style="10" customWidth="1"/>
    <col min="12800" max="12800" width="8.7109375" style="10" customWidth="1"/>
    <col min="12801" max="12801" width="31.5703125" style="10" customWidth="1"/>
    <col min="12802" max="12802" width="13.85546875" style="10" customWidth="1"/>
    <col min="12803" max="12803" width="19.140625" style="10" customWidth="1"/>
    <col min="12804" max="12804" width="17.5703125" style="10" customWidth="1"/>
    <col min="12805" max="12805" width="14.7109375" style="10" customWidth="1"/>
    <col min="12806" max="13055" width="8.140625" style="10" customWidth="1"/>
    <col min="13056" max="13056" width="8.7109375" style="10" customWidth="1"/>
    <col min="13057" max="13057" width="31.5703125" style="10" customWidth="1"/>
    <col min="13058" max="13058" width="13.85546875" style="10" customWidth="1"/>
    <col min="13059" max="13059" width="19.140625" style="10" customWidth="1"/>
    <col min="13060" max="13060" width="17.5703125" style="10" customWidth="1"/>
    <col min="13061" max="13061" width="14.7109375" style="10" customWidth="1"/>
    <col min="13062" max="13311" width="8.140625" style="10" customWidth="1"/>
    <col min="13312" max="13312" width="8.7109375" style="10" customWidth="1"/>
    <col min="13313" max="13313" width="31.5703125" style="10" customWidth="1"/>
    <col min="13314" max="13314" width="13.85546875" style="10" customWidth="1"/>
    <col min="13315" max="13315" width="19.140625" style="10" customWidth="1"/>
    <col min="13316" max="13316" width="17.5703125" style="10" customWidth="1"/>
    <col min="13317" max="13317" width="14.7109375" style="10" customWidth="1"/>
    <col min="13318" max="13567" width="8.140625" style="10" customWidth="1"/>
    <col min="13568" max="13568" width="8.7109375" style="10" customWidth="1"/>
    <col min="13569" max="13569" width="31.5703125" style="10" customWidth="1"/>
    <col min="13570" max="13570" width="13.85546875" style="10" customWidth="1"/>
    <col min="13571" max="13571" width="19.140625" style="10" customWidth="1"/>
    <col min="13572" max="13572" width="17.5703125" style="10" customWidth="1"/>
    <col min="13573" max="13573" width="14.7109375" style="10" customWidth="1"/>
    <col min="13574" max="13823" width="8.140625" style="10" customWidth="1"/>
    <col min="13824" max="13824" width="8.7109375" style="10" customWidth="1"/>
    <col min="13825" max="13825" width="31.5703125" style="10" customWidth="1"/>
    <col min="13826" max="13826" width="13.85546875" style="10" customWidth="1"/>
    <col min="13827" max="13827" width="19.140625" style="10" customWidth="1"/>
    <col min="13828" max="13828" width="17.5703125" style="10" customWidth="1"/>
    <col min="13829" max="13829" width="14.7109375" style="10" customWidth="1"/>
    <col min="13830" max="14079" width="8.140625" style="10" customWidth="1"/>
    <col min="14080" max="14080" width="8.7109375" style="10" customWidth="1"/>
    <col min="14081" max="14081" width="31.5703125" style="10" customWidth="1"/>
    <col min="14082" max="14082" width="13.85546875" style="10" customWidth="1"/>
    <col min="14083" max="14083" width="19.140625" style="10" customWidth="1"/>
    <col min="14084" max="14084" width="17.5703125" style="10" customWidth="1"/>
    <col min="14085" max="14085" width="14.7109375" style="10" customWidth="1"/>
    <col min="14086" max="14335" width="8.140625" style="10" customWidth="1"/>
    <col min="14336" max="14336" width="8.7109375" style="10" customWidth="1"/>
    <col min="14337" max="14337" width="31.5703125" style="10" customWidth="1"/>
    <col min="14338" max="14338" width="13.85546875" style="10" customWidth="1"/>
    <col min="14339" max="14339" width="19.140625" style="10" customWidth="1"/>
    <col min="14340" max="14340" width="17.5703125" style="10" customWidth="1"/>
    <col min="14341" max="14341" width="14.7109375" style="10" customWidth="1"/>
    <col min="14342" max="14591" width="8.140625" style="10" customWidth="1"/>
    <col min="14592" max="14592" width="8.7109375" style="10" customWidth="1"/>
    <col min="14593" max="14593" width="31.5703125" style="10" customWidth="1"/>
    <col min="14594" max="14594" width="13.85546875" style="10" customWidth="1"/>
    <col min="14595" max="14595" width="19.140625" style="10" customWidth="1"/>
    <col min="14596" max="14596" width="17.5703125" style="10" customWidth="1"/>
    <col min="14597" max="14597" width="14.7109375" style="10" customWidth="1"/>
    <col min="14598" max="14847" width="8.140625" style="10" customWidth="1"/>
    <col min="14848" max="14848" width="8.7109375" style="10" customWidth="1"/>
    <col min="14849" max="14849" width="31.5703125" style="10" customWidth="1"/>
    <col min="14850" max="14850" width="13.85546875" style="10" customWidth="1"/>
    <col min="14851" max="14851" width="19.140625" style="10" customWidth="1"/>
    <col min="14852" max="14852" width="17.5703125" style="10" customWidth="1"/>
    <col min="14853" max="14853" width="14.7109375" style="10" customWidth="1"/>
    <col min="14854" max="15103" width="8.140625" style="10" customWidth="1"/>
    <col min="15104" max="15104" width="8.7109375" style="10" customWidth="1"/>
    <col min="15105" max="15105" width="31.5703125" style="10" customWidth="1"/>
    <col min="15106" max="15106" width="13.85546875" style="10" customWidth="1"/>
    <col min="15107" max="15107" width="19.140625" style="10" customWidth="1"/>
    <col min="15108" max="15108" width="17.5703125" style="10" customWidth="1"/>
    <col min="15109" max="15109" width="14.7109375" style="10" customWidth="1"/>
    <col min="15110" max="15359" width="8.140625" style="10" customWidth="1"/>
    <col min="15360" max="15360" width="8.7109375" style="10" customWidth="1"/>
    <col min="15361" max="15361" width="31.5703125" style="10" customWidth="1"/>
    <col min="15362" max="15362" width="13.85546875" style="10" customWidth="1"/>
    <col min="15363" max="15363" width="19.140625" style="10" customWidth="1"/>
    <col min="15364" max="15364" width="17.5703125" style="10" customWidth="1"/>
    <col min="15365" max="15365" width="14.7109375" style="10" customWidth="1"/>
    <col min="15366" max="15615" width="8.140625" style="10" customWidth="1"/>
    <col min="15616" max="15616" width="8.7109375" style="10" customWidth="1"/>
    <col min="15617" max="15617" width="31.5703125" style="10" customWidth="1"/>
    <col min="15618" max="15618" width="13.85546875" style="10" customWidth="1"/>
    <col min="15619" max="15619" width="19.140625" style="10" customWidth="1"/>
    <col min="15620" max="15620" width="17.5703125" style="10" customWidth="1"/>
    <col min="15621" max="15621" width="14.7109375" style="10" customWidth="1"/>
    <col min="15622" max="15871" width="8.140625" style="10" customWidth="1"/>
    <col min="15872" max="15872" width="8.7109375" style="10" customWidth="1"/>
    <col min="15873" max="15873" width="31.5703125" style="10" customWidth="1"/>
    <col min="15874" max="15874" width="13.85546875" style="10" customWidth="1"/>
    <col min="15875" max="15875" width="19.140625" style="10" customWidth="1"/>
    <col min="15876" max="15876" width="17.5703125" style="10" customWidth="1"/>
    <col min="15877" max="15877" width="14.7109375" style="10" customWidth="1"/>
    <col min="15878" max="16127" width="8.140625" style="10" customWidth="1"/>
    <col min="16128" max="16128" width="8.7109375" style="10" customWidth="1"/>
    <col min="16129" max="16129" width="31.5703125" style="10" customWidth="1"/>
    <col min="16130" max="16130" width="13.85546875" style="10" customWidth="1"/>
    <col min="16131" max="16131" width="19.140625" style="10" customWidth="1"/>
    <col min="16132" max="16132" width="17.5703125" style="10" customWidth="1"/>
    <col min="16133" max="16133" width="14.7109375" style="10" customWidth="1"/>
    <col min="16134" max="16384" width="8.140625" style="10" customWidth="1"/>
  </cols>
  <sheetData>
    <row r="1" spans="1:5" s="127" customFormat="1" ht="23.25" customHeight="1" x14ac:dyDescent="0.25">
      <c r="A1" s="194"/>
      <c r="B1" s="194"/>
      <c r="C1" s="194"/>
      <c r="D1" s="194"/>
      <c r="E1" s="194"/>
    </row>
    <row r="2" spans="1:5" s="127" customFormat="1" x14ac:dyDescent="0.25">
      <c r="A2" s="194" t="s">
        <v>244</v>
      </c>
      <c r="B2" s="194"/>
      <c r="C2" s="194"/>
      <c r="D2" s="194"/>
      <c r="E2" s="194"/>
    </row>
    <row r="3" spans="1:5" s="127" customFormat="1" ht="15.75" customHeight="1" x14ac:dyDescent="0.25">
      <c r="B3" s="194" t="s">
        <v>309</v>
      </c>
      <c r="C3" s="194"/>
      <c r="D3" s="194"/>
      <c r="E3" s="194"/>
    </row>
    <row r="4" spans="1:5" s="127" customFormat="1" x14ac:dyDescent="0.25">
      <c r="A4" s="195" t="s">
        <v>245</v>
      </c>
      <c r="B4" s="195"/>
      <c r="C4" s="195"/>
      <c r="D4" s="195"/>
      <c r="E4" s="195"/>
    </row>
    <row r="5" spans="1:5" s="127" customFormat="1" x14ac:dyDescent="0.25">
      <c r="A5" s="195" t="s">
        <v>246</v>
      </c>
      <c r="B5" s="195"/>
      <c r="C5" s="195"/>
      <c r="D5" s="195"/>
      <c r="E5" s="195"/>
    </row>
    <row r="6" spans="1:5" s="127" customFormat="1" ht="26.25" customHeight="1" x14ac:dyDescent="0.25">
      <c r="A6" s="194" t="s">
        <v>247</v>
      </c>
      <c r="B6" s="194"/>
      <c r="C6" s="194"/>
      <c r="D6" s="194"/>
      <c r="E6" s="127" t="s">
        <v>318</v>
      </c>
    </row>
    <row r="7" spans="1:5" s="127" customFormat="1" x14ac:dyDescent="0.25">
      <c r="A7" s="194"/>
      <c r="B7" s="194"/>
      <c r="C7" s="194"/>
      <c r="D7" s="194"/>
      <c r="E7" s="194"/>
    </row>
    <row r="8" spans="1:5" s="127" customFormat="1" ht="28.5" customHeight="1" x14ac:dyDescent="0.25">
      <c r="A8" s="196" t="s">
        <v>249</v>
      </c>
      <c r="B8" s="196"/>
      <c r="C8" s="196"/>
      <c r="D8" s="196"/>
      <c r="E8" s="196"/>
    </row>
    <row r="9" spans="1:5" s="127" customFormat="1" ht="29.25" customHeight="1" x14ac:dyDescent="0.25">
      <c r="A9" s="196" t="s">
        <v>250</v>
      </c>
      <c r="B9" s="196"/>
      <c r="C9" s="196"/>
      <c r="D9" s="196"/>
      <c r="E9" s="196"/>
    </row>
    <row r="10" spans="1:5" s="127" customFormat="1" ht="30" customHeight="1" x14ac:dyDescent="0.25">
      <c r="A10" s="196" t="s">
        <v>251</v>
      </c>
      <c r="B10" s="196"/>
      <c r="C10" s="196"/>
      <c r="D10" s="196"/>
      <c r="E10" s="196"/>
    </row>
    <row r="11" spans="1:5" s="127" customFormat="1" ht="30" customHeight="1" x14ac:dyDescent="0.25">
      <c r="A11" s="196" t="s">
        <v>252</v>
      </c>
      <c r="B11" s="196"/>
      <c r="C11" s="196"/>
      <c r="D11" s="196"/>
      <c r="E11" s="196"/>
    </row>
    <row r="12" spans="1:5" s="127" customFormat="1" ht="29.25" customHeight="1" x14ac:dyDescent="0.25">
      <c r="A12" s="196" t="s">
        <v>253</v>
      </c>
      <c r="B12" s="196"/>
      <c r="C12" s="196"/>
      <c r="D12" s="196"/>
      <c r="E12" s="196"/>
    </row>
    <row r="13" spans="1:5" s="127" customFormat="1" ht="28.5" customHeight="1" x14ac:dyDescent="0.25">
      <c r="A13" s="196" t="s">
        <v>254</v>
      </c>
      <c r="B13" s="196"/>
      <c r="C13" s="196"/>
      <c r="D13" s="196"/>
      <c r="E13" s="196"/>
    </row>
    <row r="14" spans="1:5" s="127" customFormat="1" ht="15.75" customHeight="1" x14ac:dyDescent="0.25">
      <c r="A14" s="194"/>
      <c r="B14" s="194"/>
      <c r="C14" s="194"/>
      <c r="D14" s="194"/>
      <c r="E14" s="194"/>
    </row>
    <row r="15" spans="1:5" s="127" customFormat="1" ht="135" x14ac:dyDescent="0.25">
      <c r="A15" s="102" t="s">
        <v>2</v>
      </c>
      <c r="B15" s="128" t="s">
        <v>256</v>
      </c>
      <c r="C15" s="128" t="s">
        <v>0</v>
      </c>
      <c r="D15" s="128" t="s">
        <v>255</v>
      </c>
      <c r="E15" s="128" t="s">
        <v>1</v>
      </c>
    </row>
    <row r="16" spans="1:5" s="127" customFormat="1" x14ac:dyDescent="0.25">
      <c r="A16" s="103" t="s">
        <v>8</v>
      </c>
      <c r="B16" s="133"/>
      <c r="C16" s="133"/>
      <c r="D16" s="133"/>
      <c r="E16" s="133"/>
    </row>
    <row r="17" spans="1:5" s="127" customFormat="1" x14ac:dyDescent="0.25">
      <c r="A17" s="102" t="s">
        <v>58</v>
      </c>
      <c r="B17" s="134" t="s">
        <v>23</v>
      </c>
      <c r="C17" s="134" t="s">
        <v>11</v>
      </c>
      <c r="D17" s="134">
        <v>0.13</v>
      </c>
      <c r="E17" s="134">
        <v>3942.9</v>
      </c>
    </row>
    <row r="18" spans="1:5" s="127" customFormat="1" ht="28.5" x14ac:dyDescent="0.25">
      <c r="A18" s="103" t="s">
        <v>257</v>
      </c>
      <c r="B18" s="133"/>
      <c r="C18" s="133"/>
      <c r="D18" s="133"/>
      <c r="E18" s="133"/>
    </row>
    <row r="19" spans="1:5" s="127" customFormat="1" x14ac:dyDescent="0.25">
      <c r="A19" s="102" t="s">
        <v>319</v>
      </c>
      <c r="B19" s="134" t="s">
        <v>24</v>
      </c>
      <c r="C19" s="134" t="s">
        <v>12</v>
      </c>
      <c r="D19" s="134">
        <f>E19</f>
        <v>375.6</v>
      </c>
      <c r="E19" s="134">
        <v>375.6</v>
      </c>
    </row>
    <row r="20" spans="1:5" s="127" customFormat="1" x14ac:dyDescent="0.25">
      <c r="A20" s="102" t="s">
        <v>320</v>
      </c>
      <c r="B20" s="134" t="s">
        <v>24</v>
      </c>
      <c r="C20" s="134" t="s">
        <v>12</v>
      </c>
      <c r="D20" s="134">
        <f t="shared" ref="D20:D32" si="0">E20</f>
        <v>8876.5</v>
      </c>
      <c r="E20" s="134">
        <v>8876.5</v>
      </c>
    </row>
    <row r="21" spans="1:5" s="127" customFormat="1" ht="30" x14ac:dyDescent="0.25">
      <c r="A21" s="102" t="s">
        <v>175</v>
      </c>
      <c r="B21" s="134" t="s">
        <v>24</v>
      </c>
      <c r="C21" s="134" t="s">
        <v>19</v>
      </c>
      <c r="D21" s="134">
        <f t="shared" si="0"/>
        <v>626.61</v>
      </c>
      <c r="E21" s="134">
        <v>626.61</v>
      </c>
    </row>
    <row r="22" spans="1:5" s="127" customFormat="1" ht="30" x14ac:dyDescent="0.25">
      <c r="A22" s="102" t="s">
        <v>321</v>
      </c>
      <c r="B22" s="134" t="s">
        <v>24</v>
      </c>
      <c r="C22" s="134" t="s">
        <v>19</v>
      </c>
      <c r="D22" s="134">
        <f t="shared" si="0"/>
        <v>558.27</v>
      </c>
      <c r="E22" s="134">
        <v>558.27</v>
      </c>
    </row>
    <row r="23" spans="1:5" s="127" customFormat="1" ht="30" x14ac:dyDescent="0.25">
      <c r="A23" s="102" t="s">
        <v>322</v>
      </c>
      <c r="B23" s="134" t="s">
        <v>24</v>
      </c>
      <c r="C23" s="134" t="s">
        <v>13</v>
      </c>
      <c r="D23" s="134">
        <f t="shared" si="0"/>
        <v>4876.0600000000004</v>
      </c>
      <c r="E23" s="134">
        <v>4876.0600000000004</v>
      </c>
    </row>
    <row r="24" spans="1:5" s="127" customFormat="1" x14ac:dyDescent="0.25">
      <c r="A24" s="102" t="s">
        <v>260</v>
      </c>
      <c r="B24" s="134" t="s">
        <v>241</v>
      </c>
      <c r="C24" s="134" t="s">
        <v>12</v>
      </c>
      <c r="D24" s="134">
        <f t="shared" si="0"/>
        <v>176520.6</v>
      </c>
      <c r="E24" s="134">
        <v>176520.6</v>
      </c>
    </row>
    <row r="25" spans="1:5" s="127" customFormat="1" x14ac:dyDescent="0.25">
      <c r="A25" s="102" t="s">
        <v>261</v>
      </c>
      <c r="B25" s="134" t="s">
        <v>241</v>
      </c>
      <c r="C25" s="134" t="s">
        <v>12</v>
      </c>
      <c r="D25" s="134">
        <f t="shared" si="0"/>
        <v>555.19000000000005</v>
      </c>
      <c r="E25" s="134">
        <v>555.19000000000005</v>
      </c>
    </row>
    <row r="26" spans="1:5" s="127" customFormat="1" x14ac:dyDescent="0.25">
      <c r="A26" s="103" t="s">
        <v>323</v>
      </c>
      <c r="B26" s="133"/>
      <c r="C26" s="133"/>
      <c r="D26" s="134"/>
      <c r="E26" s="133"/>
    </row>
    <row r="27" spans="1:5" s="127" customFormat="1" x14ac:dyDescent="0.25">
      <c r="A27" s="102" t="s">
        <v>324</v>
      </c>
      <c r="B27" s="134" t="s">
        <v>239</v>
      </c>
      <c r="C27" s="134" t="s">
        <v>11</v>
      </c>
      <c r="D27" s="134">
        <f t="shared" si="0"/>
        <v>550.98</v>
      </c>
      <c r="E27" s="134">
        <v>550.98</v>
      </c>
    </row>
    <row r="28" spans="1:5" s="127" customFormat="1" x14ac:dyDescent="0.25">
      <c r="A28" s="103" t="s">
        <v>179</v>
      </c>
      <c r="B28" s="133"/>
      <c r="C28" s="133"/>
      <c r="D28" s="134"/>
      <c r="E28" s="133"/>
    </row>
    <row r="29" spans="1:5" s="127" customFormat="1" x14ac:dyDescent="0.25">
      <c r="A29" s="102" t="s">
        <v>180</v>
      </c>
      <c r="B29" s="134" t="s">
        <v>239</v>
      </c>
      <c r="C29" s="134" t="s">
        <v>264</v>
      </c>
      <c r="D29" s="134">
        <f t="shared" si="0"/>
        <v>2865</v>
      </c>
      <c r="E29" s="134">
        <v>2865</v>
      </c>
    </row>
    <row r="30" spans="1:5" s="127" customFormat="1" ht="28.5" x14ac:dyDescent="0.25">
      <c r="A30" s="103" t="s">
        <v>265</v>
      </c>
      <c r="B30" s="133"/>
      <c r="C30" s="133"/>
      <c r="D30" s="134"/>
      <c r="E30" s="133"/>
    </row>
    <row r="31" spans="1:5" s="127" customFormat="1" x14ac:dyDescent="0.25">
      <c r="A31" s="102" t="s">
        <v>325</v>
      </c>
      <c r="B31" s="134">
        <v>1</v>
      </c>
      <c r="C31" s="134" t="s">
        <v>15</v>
      </c>
      <c r="D31" s="134">
        <f t="shared" si="0"/>
        <v>724.61</v>
      </c>
      <c r="E31" s="134">
        <v>724.61</v>
      </c>
    </row>
    <row r="32" spans="1:5" s="127" customFormat="1" ht="30" x14ac:dyDescent="0.25">
      <c r="A32" s="102" t="s">
        <v>326</v>
      </c>
      <c r="B32" s="134" t="s">
        <v>24</v>
      </c>
      <c r="C32" s="134" t="s">
        <v>16</v>
      </c>
      <c r="D32" s="134">
        <f t="shared" si="0"/>
        <v>2510.94</v>
      </c>
      <c r="E32" s="134">
        <v>2510.94</v>
      </c>
    </row>
    <row r="33" spans="1:5" s="127" customFormat="1" ht="30" x14ac:dyDescent="0.25">
      <c r="A33" s="102" t="s">
        <v>327</v>
      </c>
      <c r="B33" s="134">
        <v>0.01</v>
      </c>
      <c r="C33" s="134" t="s">
        <v>18</v>
      </c>
      <c r="D33" s="134">
        <f>E33/B33</f>
        <v>30407</v>
      </c>
      <c r="E33" s="134">
        <v>304.07</v>
      </c>
    </row>
    <row r="34" spans="1:5" s="127" customFormat="1" ht="30" x14ac:dyDescent="0.25">
      <c r="A34" s="102" t="s">
        <v>328</v>
      </c>
      <c r="B34" s="134">
        <v>2.9000000000000001E-2</v>
      </c>
      <c r="C34" s="134" t="s">
        <v>15</v>
      </c>
      <c r="D34" s="134">
        <f t="shared" ref="D34:D72" si="1">E34/B34</f>
        <v>60585.517241379304</v>
      </c>
      <c r="E34" s="134">
        <v>1756.98</v>
      </c>
    </row>
    <row r="35" spans="1:5" s="127" customFormat="1" ht="30" x14ac:dyDescent="0.25">
      <c r="A35" s="102" t="s">
        <v>329</v>
      </c>
      <c r="B35" s="134">
        <v>2.9000000000000001E-2</v>
      </c>
      <c r="C35" s="134" t="s">
        <v>15</v>
      </c>
      <c r="D35" s="134">
        <f t="shared" si="1"/>
        <v>34542.068965517239</v>
      </c>
      <c r="E35" s="134">
        <v>1001.72</v>
      </c>
    </row>
    <row r="36" spans="1:5" s="127" customFormat="1" ht="30" x14ac:dyDescent="0.25">
      <c r="A36" s="102" t="s">
        <v>126</v>
      </c>
      <c r="B36" s="134">
        <v>0.05</v>
      </c>
      <c r="C36" s="134" t="s">
        <v>15</v>
      </c>
      <c r="D36" s="134">
        <f t="shared" si="1"/>
        <v>73878.599999999991</v>
      </c>
      <c r="E36" s="134">
        <v>3693.93</v>
      </c>
    </row>
    <row r="37" spans="1:5" s="127" customFormat="1" ht="30" x14ac:dyDescent="0.25">
      <c r="A37" s="102" t="s">
        <v>330</v>
      </c>
      <c r="B37" s="134">
        <v>0.02</v>
      </c>
      <c r="C37" s="134" t="s">
        <v>15</v>
      </c>
      <c r="D37" s="134">
        <f t="shared" si="1"/>
        <v>72374.5</v>
      </c>
      <c r="E37" s="134">
        <v>1447.49</v>
      </c>
    </row>
    <row r="38" spans="1:5" s="127" customFormat="1" ht="30" x14ac:dyDescent="0.25">
      <c r="A38" s="102" t="s">
        <v>331</v>
      </c>
      <c r="B38" s="134">
        <v>1</v>
      </c>
      <c r="C38" s="134" t="s">
        <v>128</v>
      </c>
      <c r="D38" s="134">
        <f t="shared" si="1"/>
        <v>1319.12</v>
      </c>
      <c r="E38" s="134">
        <v>1319.12</v>
      </c>
    </row>
    <row r="39" spans="1:5" s="127" customFormat="1" x14ac:dyDescent="0.25">
      <c r="A39" s="102" t="s">
        <v>332</v>
      </c>
      <c r="B39" s="134">
        <v>0.01</v>
      </c>
      <c r="C39" s="134" t="s">
        <v>18</v>
      </c>
      <c r="D39" s="134">
        <f t="shared" si="1"/>
        <v>61128.999999999993</v>
      </c>
      <c r="E39" s="134">
        <v>611.29</v>
      </c>
    </row>
    <row r="40" spans="1:5" s="127" customFormat="1" x14ac:dyDescent="0.25">
      <c r="A40" s="102" t="s">
        <v>333</v>
      </c>
      <c r="B40" s="134">
        <v>0.01</v>
      </c>
      <c r="C40" s="134" t="s">
        <v>18</v>
      </c>
      <c r="D40" s="134">
        <f t="shared" si="1"/>
        <v>62861</v>
      </c>
      <c r="E40" s="134">
        <v>628.61</v>
      </c>
    </row>
    <row r="41" spans="1:5" s="127" customFormat="1" x14ac:dyDescent="0.25">
      <c r="A41" s="102" t="s">
        <v>334</v>
      </c>
      <c r="B41" s="134">
        <v>11</v>
      </c>
      <c r="C41" s="134" t="s">
        <v>97</v>
      </c>
      <c r="D41" s="134">
        <f t="shared" si="1"/>
        <v>100.61454545454545</v>
      </c>
      <c r="E41" s="134">
        <v>1106.76</v>
      </c>
    </row>
    <row r="42" spans="1:5" s="127" customFormat="1" x14ac:dyDescent="0.25">
      <c r="A42" s="102" t="s">
        <v>62</v>
      </c>
      <c r="B42" s="134">
        <v>1</v>
      </c>
      <c r="C42" s="134" t="s">
        <v>14</v>
      </c>
      <c r="D42" s="134">
        <f t="shared" si="1"/>
        <v>1012.36</v>
      </c>
      <c r="E42" s="134">
        <v>1012.36</v>
      </c>
    </row>
    <row r="43" spans="1:5" s="127" customFormat="1" ht="30" x14ac:dyDescent="0.25">
      <c r="A43" s="102" t="s">
        <v>98</v>
      </c>
      <c r="B43" s="134">
        <v>3</v>
      </c>
      <c r="C43" s="134" t="s">
        <v>99</v>
      </c>
      <c r="D43" s="134">
        <f t="shared" si="1"/>
        <v>664.86</v>
      </c>
      <c r="E43" s="134">
        <v>1994.58</v>
      </c>
    </row>
    <row r="44" spans="1:5" s="127" customFormat="1" x14ac:dyDescent="0.25">
      <c r="A44" s="102" t="s">
        <v>335</v>
      </c>
      <c r="B44" s="134">
        <v>0.17</v>
      </c>
      <c r="C44" s="134" t="s">
        <v>16</v>
      </c>
      <c r="D44" s="134">
        <f t="shared" si="1"/>
        <v>1813.705882352941</v>
      </c>
      <c r="E44" s="134">
        <v>308.33</v>
      </c>
    </row>
    <row r="45" spans="1:5" s="127" customFormat="1" ht="30" x14ac:dyDescent="0.25">
      <c r="A45" s="102" t="s">
        <v>336</v>
      </c>
      <c r="B45" s="134">
        <v>0.2</v>
      </c>
      <c r="C45" s="134" t="s">
        <v>16</v>
      </c>
      <c r="D45" s="134">
        <f t="shared" si="1"/>
        <v>4021.5499999999997</v>
      </c>
      <c r="E45" s="134">
        <v>804.31</v>
      </c>
    </row>
    <row r="46" spans="1:5" s="127" customFormat="1" x14ac:dyDescent="0.25">
      <c r="A46" s="102" t="s">
        <v>64</v>
      </c>
      <c r="B46" s="134">
        <v>0.06</v>
      </c>
      <c r="C46" s="134" t="s">
        <v>17</v>
      </c>
      <c r="D46" s="134">
        <f t="shared" si="1"/>
        <v>29301.833333333332</v>
      </c>
      <c r="E46" s="134">
        <v>1758.11</v>
      </c>
    </row>
    <row r="47" spans="1:5" s="127" customFormat="1" ht="30" x14ac:dyDescent="0.25">
      <c r="A47" s="102" t="s">
        <v>65</v>
      </c>
      <c r="B47" s="134">
        <v>2.5049999999999999</v>
      </c>
      <c r="C47" s="134" t="s">
        <v>16</v>
      </c>
      <c r="D47" s="134">
        <f t="shared" si="1"/>
        <v>2008.7025948103794</v>
      </c>
      <c r="E47" s="134">
        <v>5031.8</v>
      </c>
    </row>
    <row r="48" spans="1:5" s="127" customFormat="1" ht="30" x14ac:dyDescent="0.25">
      <c r="A48" s="102" t="s">
        <v>337</v>
      </c>
      <c r="B48" s="134">
        <v>0.02</v>
      </c>
      <c r="C48" s="134" t="s">
        <v>18</v>
      </c>
      <c r="D48" s="134">
        <f t="shared" si="1"/>
        <v>30123</v>
      </c>
      <c r="E48" s="134">
        <v>602.46</v>
      </c>
    </row>
    <row r="49" spans="1:5" s="127" customFormat="1" x14ac:dyDescent="0.25">
      <c r="A49" s="102" t="s">
        <v>68</v>
      </c>
      <c r="B49" s="134">
        <v>0.52</v>
      </c>
      <c r="C49" s="134" t="s">
        <v>15</v>
      </c>
      <c r="D49" s="134">
        <f t="shared" si="1"/>
        <v>17459.846153846156</v>
      </c>
      <c r="E49" s="134">
        <v>9079.1200000000008</v>
      </c>
    </row>
    <row r="50" spans="1:5" s="127" customFormat="1" ht="30" x14ac:dyDescent="0.25">
      <c r="A50" s="102" t="s">
        <v>69</v>
      </c>
      <c r="B50" s="134">
        <v>4</v>
      </c>
      <c r="C50" s="134" t="s">
        <v>20</v>
      </c>
      <c r="D50" s="134">
        <f t="shared" si="1"/>
        <v>252.17250000000001</v>
      </c>
      <c r="E50" s="134">
        <v>1008.69</v>
      </c>
    </row>
    <row r="51" spans="1:5" s="127" customFormat="1" x14ac:dyDescent="0.25">
      <c r="A51" s="102" t="s">
        <v>338</v>
      </c>
      <c r="B51" s="134">
        <v>11</v>
      </c>
      <c r="C51" s="134" t="s">
        <v>97</v>
      </c>
      <c r="D51" s="134">
        <f t="shared" si="1"/>
        <v>80.644545454545451</v>
      </c>
      <c r="E51" s="134">
        <v>887.09</v>
      </c>
    </row>
    <row r="52" spans="1:5" s="127" customFormat="1" x14ac:dyDescent="0.25">
      <c r="A52" s="102" t="s">
        <v>339</v>
      </c>
      <c r="B52" s="134">
        <v>1</v>
      </c>
      <c r="C52" s="134" t="s">
        <v>13</v>
      </c>
      <c r="D52" s="134">
        <f t="shared" si="1"/>
        <v>4397.99</v>
      </c>
      <c r="E52" s="134">
        <v>4397.99</v>
      </c>
    </row>
    <row r="53" spans="1:5" s="127" customFormat="1" ht="30" x14ac:dyDescent="0.25">
      <c r="A53" s="102" t="s">
        <v>340</v>
      </c>
      <c r="B53" s="134">
        <v>1</v>
      </c>
      <c r="C53" s="134" t="s">
        <v>13</v>
      </c>
      <c r="D53" s="134">
        <f t="shared" si="1"/>
        <v>195.49</v>
      </c>
      <c r="E53" s="134">
        <v>195.49</v>
      </c>
    </row>
    <row r="54" spans="1:5" s="127" customFormat="1" x14ac:dyDescent="0.25">
      <c r="A54" s="102" t="s">
        <v>107</v>
      </c>
      <c r="B54" s="134">
        <v>1</v>
      </c>
      <c r="C54" s="134" t="s">
        <v>14</v>
      </c>
      <c r="D54" s="134">
        <f t="shared" si="1"/>
        <v>11647.16</v>
      </c>
      <c r="E54" s="134">
        <v>11647.16</v>
      </c>
    </row>
    <row r="55" spans="1:5" s="127" customFormat="1" ht="30" x14ac:dyDescent="0.25">
      <c r="A55" s="102" t="s">
        <v>187</v>
      </c>
      <c r="B55" s="134">
        <v>1</v>
      </c>
      <c r="C55" s="134" t="s">
        <v>21</v>
      </c>
      <c r="D55" s="134">
        <f t="shared" si="1"/>
        <v>868.12</v>
      </c>
      <c r="E55" s="134">
        <v>868.12</v>
      </c>
    </row>
    <row r="56" spans="1:5" s="127" customFormat="1" ht="30" x14ac:dyDescent="0.25">
      <c r="A56" s="102" t="s">
        <v>281</v>
      </c>
      <c r="B56" s="134">
        <v>0.01</v>
      </c>
      <c r="C56" s="134" t="s">
        <v>21</v>
      </c>
      <c r="D56" s="134">
        <f t="shared" si="1"/>
        <v>30424</v>
      </c>
      <c r="E56" s="134">
        <v>304.24</v>
      </c>
    </row>
    <row r="57" spans="1:5" s="127" customFormat="1" x14ac:dyDescent="0.25">
      <c r="A57" s="102" t="s">
        <v>71</v>
      </c>
      <c r="B57" s="134">
        <v>33</v>
      </c>
      <c r="C57" s="134" t="s">
        <v>21</v>
      </c>
      <c r="D57" s="134">
        <f t="shared" si="1"/>
        <v>300.79181818181814</v>
      </c>
      <c r="E57" s="134">
        <v>9926.1299999999992</v>
      </c>
    </row>
    <row r="58" spans="1:5" s="127" customFormat="1" ht="28.5" x14ac:dyDescent="0.25">
      <c r="A58" s="103" t="s">
        <v>283</v>
      </c>
      <c r="B58" s="133"/>
      <c r="C58" s="133"/>
      <c r="D58" s="134"/>
      <c r="E58" s="133"/>
    </row>
    <row r="59" spans="1:5" s="127" customFormat="1" x14ac:dyDescent="0.25">
      <c r="A59" s="102" t="s">
        <v>284</v>
      </c>
      <c r="B59" s="134">
        <v>6.3E-2</v>
      </c>
      <c r="C59" s="134" t="s">
        <v>15</v>
      </c>
      <c r="D59" s="134">
        <f t="shared" si="1"/>
        <v>17432.380952380954</v>
      </c>
      <c r="E59" s="134">
        <v>1098.24</v>
      </c>
    </row>
    <row r="60" spans="1:5" s="127" customFormat="1" ht="30" x14ac:dyDescent="0.25">
      <c r="A60" s="102" t="s">
        <v>326</v>
      </c>
      <c r="B60" s="134" t="s">
        <v>24</v>
      </c>
      <c r="C60" s="134" t="s">
        <v>16</v>
      </c>
      <c r="D60" s="134">
        <f>E60</f>
        <v>2703.46</v>
      </c>
      <c r="E60" s="134">
        <v>2703.46</v>
      </c>
    </row>
    <row r="61" spans="1:5" s="127" customFormat="1" x14ac:dyDescent="0.25">
      <c r="A61" s="102" t="s">
        <v>341</v>
      </c>
      <c r="B61" s="134" t="s">
        <v>24</v>
      </c>
      <c r="C61" s="134" t="s">
        <v>201</v>
      </c>
      <c r="D61" s="134">
        <f>E61</f>
        <v>701.75</v>
      </c>
      <c r="E61" s="134">
        <v>701.75</v>
      </c>
    </row>
    <row r="62" spans="1:5" s="127" customFormat="1" ht="30" x14ac:dyDescent="0.25">
      <c r="A62" s="102" t="s">
        <v>342</v>
      </c>
      <c r="B62" s="134">
        <v>0.01</v>
      </c>
      <c r="C62" s="134" t="s">
        <v>15</v>
      </c>
      <c r="D62" s="134">
        <f t="shared" si="1"/>
        <v>28245.999999999996</v>
      </c>
      <c r="E62" s="134">
        <v>282.45999999999998</v>
      </c>
    </row>
    <row r="63" spans="1:5" s="127" customFormat="1" x14ac:dyDescent="0.25">
      <c r="A63" s="102" t="s">
        <v>343</v>
      </c>
      <c r="B63" s="134">
        <v>1</v>
      </c>
      <c r="C63" s="134" t="s">
        <v>13</v>
      </c>
      <c r="D63" s="134">
        <f t="shared" si="1"/>
        <v>781.47</v>
      </c>
      <c r="E63" s="134">
        <v>781.47</v>
      </c>
    </row>
    <row r="64" spans="1:5" s="127" customFormat="1" x14ac:dyDescent="0.25">
      <c r="A64" s="102" t="s">
        <v>190</v>
      </c>
      <c r="B64" s="134">
        <v>0.01</v>
      </c>
      <c r="C64" s="134" t="s">
        <v>17</v>
      </c>
      <c r="D64" s="134">
        <f t="shared" si="1"/>
        <v>28157.999999999996</v>
      </c>
      <c r="E64" s="134">
        <v>281.58</v>
      </c>
    </row>
    <row r="65" spans="1:7" s="127" customFormat="1" ht="30" x14ac:dyDescent="0.25">
      <c r="A65" s="102" t="s">
        <v>72</v>
      </c>
      <c r="B65" s="134">
        <v>1.25</v>
      </c>
      <c r="C65" s="134" t="s">
        <v>16</v>
      </c>
      <c r="D65" s="134">
        <f t="shared" si="1"/>
        <v>2025.3759999999997</v>
      </c>
      <c r="E65" s="134">
        <v>2531.7199999999998</v>
      </c>
    </row>
    <row r="66" spans="1:7" s="127" customFormat="1" ht="30" x14ac:dyDescent="0.25">
      <c r="A66" s="102" t="s">
        <v>112</v>
      </c>
      <c r="B66" s="134">
        <v>1.2529999999999999</v>
      </c>
      <c r="C66" s="134" t="s">
        <v>16</v>
      </c>
      <c r="D66" s="134">
        <f t="shared" si="1"/>
        <v>2007.885075818037</v>
      </c>
      <c r="E66" s="134">
        <v>2515.88</v>
      </c>
    </row>
    <row r="67" spans="1:7" s="127" customFormat="1" x14ac:dyDescent="0.25">
      <c r="A67" s="102" t="s">
        <v>192</v>
      </c>
      <c r="B67" s="134">
        <v>20</v>
      </c>
      <c r="C67" s="134" t="s">
        <v>73</v>
      </c>
      <c r="D67" s="134">
        <f t="shared" si="1"/>
        <v>85.583500000000001</v>
      </c>
      <c r="E67" s="134">
        <v>1711.67</v>
      </c>
    </row>
    <row r="68" spans="1:7" s="127" customFormat="1" x14ac:dyDescent="0.25">
      <c r="A68" s="102" t="s">
        <v>194</v>
      </c>
      <c r="B68" s="134">
        <v>8</v>
      </c>
      <c r="C68" s="134" t="s">
        <v>99</v>
      </c>
      <c r="D68" s="134">
        <f t="shared" si="1"/>
        <v>373.95625000000001</v>
      </c>
      <c r="E68" s="134">
        <v>2991.65</v>
      </c>
    </row>
    <row r="69" spans="1:7" s="127" customFormat="1" ht="30" x14ac:dyDescent="0.25">
      <c r="A69" s="102" t="s">
        <v>195</v>
      </c>
      <c r="B69" s="134" t="s">
        <v>25</v>
      </c>
      <c r="C69" s="134" t="s">
        <v>16</v>
      </c>
      <c r="D69" s="134">
        <f>E69</f>
        <v>7882.17</v>
      </c>
      <c r="E69" s="134">
        <v>7882.17</v>
      </c>
    </row>
    <row r="70" spans="1:7" s="127" customFormat="1" ht="30" x14ac:dyDescent="0.25">
      <c r="A70" s="102" t="s">
        <v>196</v>
      </c>
      <c r="B70" s="134">
        <v>0.4</v>
      </c>
      <c r="C70" s="134" t="s">
        <v>16</v>
      </c>
      <c r="D70" s="134">
        <f t="shared" si="1"/>
        <v>1972.45</v>
      </c>
      <c r="E70" s="134">
        <v>788.98</v>
      </c>
    </row>
    <row r="71" spans="1:7" s="127" customFormat="1" x14ac:dyDescent="0.25">
      <c r="A71" s="102" t="s">
        <v>119</v>
      </c>
      <c r="B71" s="134">
        <v>0.12</v>
      </c>
      <c r="C71" s="134" t="s">
        <v>16</v>
      </c>
      <c r="D71" s="134">
        <f t="shared" si="1"/>
        <v>1973.5833333333335</v>
      </c>
      <c r="E71" s="134">
        <v>236.83</v>
      </c>
    </row>
    <row r="72" spans="1:7" s="127" customFormat="1" ht="30" x14ac:dyDescent="0.25">
      <c r="A72" s="102" t="s">
        <v>199</v>
      </c>
      <c r="B72" s="134">
        <v>0.01</v>
      </c>
      <c r="C72" s="134" t="s">
        <v>18</v>
      </c>
      <c r="D72" s="134">
        <f t="shared" si="1"/>
        <v>48064</v>
      </c>
      <c r="E72" s="134">
        <v>480.64</v>
      </c>
    </row>
    <row r="73" spans="1:7" s="127" customFormat="1" ht="28.5" x14ac:dyDescent="0.25">
      <c r="A73" s="103" t="s">
        <v>40</v>
      </c>
      <c r="B73" s="133"/>
      <c r="C73" s="133"/>
      <c r="D73" s="133"/>
      <c r="E73" s="133"/>
    </row>
    <row r="74" spans="1:7" s="127" customFormat="1" ht="30" x14ac:dyDescent="0.25">
      <c r="A74" s="102" t="s">
        <v>61</v>
      </c>
      <c r="B74" s="134" t="s">
        <v>239</v>
      </c>
      <c r="C74" s="134" t="s">
        <v>11</v>
      </c>
      <c r="D74" s="134">
        <f>E74</f>
        <v>8508.99</v>
      </c>
      <c r="E74" s="134">
        <v>8508.99</v>
      </c>
    </row>
    <row r="75" spans="1:7" s="127" customFormat="1" x14ac:dyDescent="0.25">
      <c r="A75" s="103" t="s">
        <v>87</v>
      </c>
      <c r="B75" s="133"/>
      <c r="C75" s="133"/>
      <c r="D75" s="134"/>
      <c r="E75" s="133"/>
    </row>
    <row r="76" spans="1:7" s="127" customFormat="1" x14ac:dyDescent="0.25">
      <c r="A76" s="102" t="s">
        <v>120</v>
      </c>
      <c r="B76" s="134" t="s">
        <v>239</v>
      </c>
      <c r="C76" s="134" t="s">
        <v>11</v>
      </c>
      <c r="D76" s="134">
        <f t="shared" ref="D76:D79" si="2">E76</f>
        <v>21600</v>
      </c>
      <c r="E76" s="134">
        <v>21600</v>
      </c>
    </row>
    <row r="77" spans="1:7" s="127" customFormat="1" ht="42.75" x14ac:dyDescent="0.25">
      <c r="A77" s="103" t="s">
        <v>344</v>
      </c>
      <c r="B77" s="133"/>
      <c r="C77" s="133"/>
      <c r="D77" s="134"/>
      <c r="E77" s="133"/>
    </row>
    <row r="78" spans="1:7" s="127" customFormat="1" x14ac:dyDescent="0.25">
      <c r="A78" s="102" t="s">
        <v>299</v>
      </c>
      <c r="B78" s="134" t="s">
        <v>24</v>
      </c>
      <c r="C78" s="134" t="s">
        <v>11</v>
      </c>
      <c r="D78" s="134">
        <f t="shared" si="2"/>
        <v>263.10000000000002</v>
      </c>
      <c r="E78" s="134">
        <v>263.10000000000002</v>
      </c>
    </row>
    <row r="79" spans="1:7" s="127" customFormat="1" ht="30" x14ac:dyDescent="0.25">
      <c r="A79" s="102" t="s">
        <v>345</v>
      </c>
      <c r="B79" s="134" t="s">
        <v>24</v>
      </c>
      <c r="C79" s="134" t="s">
        <v>11</v>
      </c>
      <c r="D79" s="134">
        <f t="shared" si="2"/>
        <v>606.6</v>
      </c>
      <c r="E79" s="134">
        <v>606.6</v>
      </c>
    </row>
    <row r="80" spans="1:7" s="1" customFormat="1" ht="14.25" x14ac:dyDescent="0.2">
      <c r="A80" s="35" t="s">
        <v>10</v>
      </c>
      <c r="B80" s="36"/>
      <c r="C80" s="36"/>
      <c r="D80" s="36"/>
      <c r="E80" s="36"/>
      <c r="G80" s="17"/>
    </row>
    <row r="81" spans="1:7" s="1" customFormat="1" x14ac:dyDescent="0.2">
      <c r="A81" s="34" t="s">
        <v>78</v>
      </c>
      <c r="B81" s="26" t="s">
        <v>23</v>
      </c>
      <c r="C81" s="26" t="s">
        <v>11</v>
      </c>
      <c r="D81" s="26">
        <f>E81</f>
        <v>32064.639999999985</v>
      </c>
      <c r="E81" s="26">
        <f>SUM(E16:E80)*10%</f>
        <v>32064.639999999985</v>
      </c>
      <c r="G81" s="17"/>
    </row>
    <row r="82" spans="1:7" s="127" customFormat="1" x14ac:dyDescent="0.25">
      <c r="A82" s="105" t="s">
        <v>26</v>
      </c>
      <c r="B82" s="134"/>
      <c r="C82" s="134"/>
      <c r="D82" s="134"/>
      <c r="E82" s="135">
        <f>SUM(E16:E81)</f>
        <v>352711.0399999998</v>
      </c>
    </row>
    <row r="83" spans="1:7" s="127" customFormat="1" x14ac:dyDescent="0.25">
      <c r="A83" s="194"/>
      <c r="B83" s="194"/>
      <c r="C83" s="194"/>
      <c r="D83" s="194"/>
      <c r="E83" s="194"/>
    </row>
    <row r="84" spans="1:7" s="127" customFormat="1" x14ac:dyDescent="0.25">
      <c r="A84" s="194"/>
      <c r="B84" s="194"/>
      <c r="C84" s="194"/>
      <c r="D84" s="194"/>
      <c r="E84" s="194"/>
    </row>
    <row r="85" spans="1:7" s="127" customFormat="1" ht="39.75" customHeight="1" x14ac:dyDescent="0.25">
      <c r="A85" s="196" t="s">
        <v>346</v>
      </c>
      <c r="B85" s="196"/>
      <c r="C85" s="196"/>
      <c r="D85" s="196"/>
      <c r="E85" s="196"/>
    </row>
    <row r="86" spans="1:7" s="127" customFormat="1" ht="27.75" customHeight="1" x14ac:dyDescent="0.25">
      <c r="A86" s="196" t="s">
        <v>303</v>
      </c>
      <c r="B86" s="196"/>
      <c r="C86" s="196"/>
      <c r="D86" s="196"/>
      <c r="E86" s="196"/>
    </row>
    <row r="87" spans="1:7" s="127" customFormat="1" ht="24" customHeight="1" x14ac:dyDescent="0.25">
      <c r="A87" s="196" t="s">
        <v>304</v>
      </c>
      <c r="B87" s="196"/>
      <c r="C87" s="196"/>
      <c r="D87" s="196"/>
      <c r="E87" s="196"/>
    </row>
    <row r="88" spans="1:7" s="127" customFormat="1" ht="30.75" customHeight="1" x14ac:dyDescent="0.25">
      <c r="A88" s="196" t="s">
        <v>305</v>
      </c>
      <c r="B88" s="196"/>
      <c r="C88" s="196"/>
      <c r="D88" s="196"/>
      <c r="E88" s="196"/>
    </row>
    <row r="89" spans="1:7" s="127" customFormat="1" x14ac:dyDescent="0.25">
      <c r="A89" s="194"/>
      <c r="B89" s="194"/>
      <c r="C89" s="194"/>
      <c r="D89" s="194"/>
      <c r="E89" s="194"/>
    </row>
    <row r="90" spans="1:7" s="127" customFormat="1" ht="24.75" customHeight="1" x14ac:dyDescent="0.25">
      <c r="B90" s="196"/>
      <c r="C90" s="196"/>
      <c r="D90" s="196"/>
      <c r="E90" s="196"/>
    </row>
    <row r="91" spans="1:7" s="127" customFormat="1" ht="18.75" customHeight="1" x14ac:dyDescent="0.25">
      <c r="A91" s="194" t="s">
        <v>306</v>
      </c>
      <c r="B91" s="194"/>
      <c r="C91" s="194"/>
      <c r="D91" s="194"/>
      <c r="E91" s="194"/>
    </row>
    <row r="92" spans="1:7" s="127" customFormat="1" ht="15.75" customHeight="1" x14ac:dyDescent="0.25">
      <c r="A92" s="194" t="s">
        <v>347</v>
      </c>
      <c r="B92" s="194"/>
      <c r="C92" s="194"/>
      <c r="D92" s="194"/>
      <c r="E92" s="194"/>
    </row>
    <row r="93" spans="1:7" s="127" customFormat="1" ht="10.5" customHeight="1" x14ac:dyDescent="0.25">
      <c r="B93" s="194"/>
      <c r="C93" s="194"/>
      <c r="D93" s="194" t="s">
        <v>28</v>
      </c>
      <c r="E93" s="194"/>
    </row>
    <row r="94" spans="1:7" s="127" customFormat="1" x14ac:dyDescent="0.25">
      <c r="A94" s="194"/>
      <c r="B94" s="194"/>
      <c r="C94" s="194"/>
      <c r="D94" s="194"/>
      <c r="E94" s="194"/>
    </row>
    <row r="95" spans="1:7" s="127" customFormat="1" x14ac:dyDescent="0.25">
      <c r="A95" s="194" t="s">
        <v>308</v>
      </c>
      <c r="B95" s="194"/>
      <c r="C95" s="194"/>
      <c r="D95" s="194"/>
      <c r="E95" s="194"/>
    </row>
    <row r="96" spans="1:7" s="127" customFormat="1" ht="10.5" customHeight="1" x14ac:dyDescent="0.25">
      <c r="B96" s="194"/>
      <c r="C96" s="194"/>
      <c r="D96" s="194" t="s">
        <v>28</v>
      </c>
      <c r="E96" s="194"/>
    </row>
    <row r="97" spans="1:5" s="127" customFormat="1" ht="11.25" customHeight="1" x14ac:dyDescent="0.25">
      <c r="A97" s="194"/>
      <c r="B97" s="194"/>
      <c r="C97" s="194"/>
      <c r="D97" s="194"/>
      <c r="E97" s="194"/>
    </row>
  </sheetData>
  <mergeCells count="31">
    <mergeCell ref="A94:E94"/>
    <mergeCell ref="A95:E95"/>
    <mergeCell ref="B96:C96"/>
    <mergeCell ref="D96:E96"/>
    <mergeCell ref="A97:E97"/>
    <mergeCell ref="A89:E89"/>
    <mergeCell ref="B90:E90"/>
    <mergeCell ref="A91:E91"/>
    <mergeCell ref="A92:E92"/>
    <mergeCell ref="B93:C93"/>
    <mergeCell ref="D93:E93"/>
    <mergeCell ref="A6:D6"/>
    <mergeCell ref="A7:E7"/>
    <mergeCell ref="A8:E8"/>
    <mergeCell ref="A9:E9"/>
    <mergeCell ref="A88:E88"/>
    <mergeCell ref="A10:E10"/>
    <mergeCell ref="A11:E11"/>
    <mergeCell ref="A12:E12"/>
    <mergeCell ref="A13:E13"/>
    <mergeCell ref="A14:E14"/>
    <mergeCell ref="A83:E83"/>
    <mergeCell ref="A84:E84"/>
    <mergeCell ref="A85:E85"/>
    <mergeCell ref="A86:E86"/>
    <mergeCell ref="A87:E87"/>
    <mergeCell ref="A1:E1"/>
    <mergeCell ref="A2:E2"/>
    <mergeCell ref="B3:E3"/>
    <mergeCell ref="A5:E5"/>
    <mergeCell ref="A4:E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16" workbookViewId="0">
      <selection activeCell="A28" sqref="A28:XFD28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67" t="s">
        <v>378</v>
      </c>
      <c r="B1" s="167"/>
      <c r="C1" s="167"/>
      <c r="D1" s="167"/>
      <c r="E1" s="167"/>
      <c r="F1" s="167"/>
    </row>
    <row r="2" spans="1:19" s="2" customFormat="1" x14ac:dyDescent="0.25">
      <c r="A2" s="45"/>
      <c r="B2" s="45"/>
      <c r="C2" s="45"/>
      <c r="D2" s="45"/>
      <c r="E2" s="45"/>
      <c r="F2" s="45"/>
    </row>
    <row r="3" spans="1:19" s="2" customFormat="1" ht="19.5" customHeight="1" x14ac:dyDescent="0.25">
      <c r="A3" s="46" t="s">
        <v>379</v>
      </c>
      <c r="B3" s="46"/>
      <c r="C3" s="46"/>
      <c r="D3" s="46"/>
      <c r="E3" s="46"/>
      <c r="F3" s="47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</row>
    <row r="4" spans="1:19" s="2" customFormat="1" ht="19.5" customHeight="1" x14ac:dyDescent="0.25">
      <c r="A4" s="46"/>
      <c r="B4" s="46"/>
      <c r="C4" s="46"/>
      <c r="D4" s="46"/>
      <c r="E4" s="46"/>
      <c r="F4" s="47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</row>
    <row r="5" spans="1:19" s="2" customFormat="1" ht="36.75" customHeight="1" x14ac:dyDescent="0.25">
      <c r="A5" s="176" t="s">
        <v>147</v>
      </c>
      <c r="B5" s="176"/>
      <c r="C5" s="176"/>
      <c r="D5" s="176"/>
      <c r="E5" s="176"/>
      <c r="F5" s="176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s="58" customFormat="1" ht="27.75" customHeight="1" x14ac:dyDescent="0.25">
      <c r="A6" s="93" t="s">
        <v>148</v>
      </c>
      <c r="B6" s="94">
        <v>4</v>
      </c>
      <c r="C6" s="93" t="s">
        <v>149</v>
      </c>
      <c r="D6" s="119">
        <v>1721.6</v>
      </c>
      <c r="E6" s="93" t="s">
        <v>150</v>
      </c>
      <c r="F6" s="96">
        <v>1132.3</v>
      </c>
      <c r="G6" s="49"/>
      <c r="H6" s="51"/>
      <c r="I6" s="52"/>
      <c r="J6" s="53"/>
      <c r="K6" s="54"/>
      <c r="L6" s="55"/>
      <c r="M6" s="55"/>
      <c r="N6" s="55"/>
      <c r="O6" s="55"/>
      <c r="P6" s="56"/>
      <c r="Q6" s="177"/>
      <c r="R6" s="178"/>
      <c r="S6" s="57"/>
    </row>
    <row r="7" spans="1:19" s="60" customFormat="1" ht="32.25" customHeight="1" x14ac:dyDescent="0.25">
      <c r="A7" s="93" t="s">
        <v>151</v>
      </c>
      <c r="B7" s="94">
        <v>3</v>
      </c>
      <c r="C7" s="93" t="s">
        <v>152</v>
      </c>
      <c r="D7" s="119">
        <f>583.3+222.6</f>
        <v>805.9</v>
      </c>
      <c r="E7" s="93" t="s">
        <v>153</v>
      </c>
      <c r="F7" s="96">
        <v>730.5</v>
      </c>
      <c r="G7" s="49"/>
      <c r="H7" s="51"/>
      <c r="I7" s="52"/>
      <c r="J7" s="53"/>
      <c r="K7" s="54"/>
      <c r="L7" s="55"/>
      <c r="M7" s="55"/>
      <c r="N7" s="55"/>
      <c r="O7" s="55"/>
      <c r="P7" s="56"/>
      <c r="Q7" s="177"/>
      <c r="R7" s="179"/>
      <c r="S7" s="59"/>
    </row>
    <row r="8" spans="1:19" s="60" customFormat="1" ht="47.25" customHeight="1" x14ac:dyDescent="0.25">
      <c r="A8" s="131" t="s">
        <v>154</v>
      </c>
      <c r="B8" s="94">
        <v>28</v>
      </c>
      <c r="C8" s="93" t="s">
        <v>155</v>
      </c>
      <c r="D8" s="96">
        <v>216.5</v>
      </c>
      <c r="E8" s="93" t="s">
        <v>156</v>
      </c>
      <c r="F8" s="96">
        <v>306.10000000000002</v>
      </c>
      <c r="G8" s="49"/>
      <c r="H8" s="51"/>
      <c r="I8" s="52"/>
      <c r="J8" s="53"/>
      <c r="K8" s="130"/>
      <c r="L8" s="55"/>
      <c r="M8" s="55"/>
      <c r="N8" s="55"/>
      <c r="O8" s="55"/>
      <c r="P8" s="56"/>
      <c r="Q8" s="177"/>
      <c r="R8" s="178"/>
      <c r="S8" s="59"/>
    </row>
    <row r="9" spans="1:19" s="60" customFormat="1" ht="33.75" customHeight="1" x14ac:dyDescent="0.25">
      <c r="A9" s="61"/>
      <c r="B9" s="53"/>
      <c r="C9" s="50"/>
      <c r="D9" s="63"/>
      <c r="E9" s="64"/>
      <c r="F9" s="65"/>
      <c r="G9" s="49"/>
      <c r="H9" s="51"/>
      <c r="I9" s="52"/>
      <c r="J9" s="53"/>
      <c r="K9" s="130"/>
      <c r="L9" s="55"/>
      <c r="M9" s="55"/>
      <c r="N9" s="55"/>
      <c r="O9" s="55"/>
      <c r="P9" s="49"/>
      <c r="Q9" s="130"/>
      <c r="R9" s="131"/>
      <c r="S9" s="67"/>
    </row>
    <row r="10" spans="1:19" s="70" customFormat="1" ht="15" customHeight="1" thickBot="1" x14ac:dyDescent="0.3">
      <c r="A10" s="68"/>
      <c r="B10" s="68"/>
      <c r="C10" s="68"/>
      <c r="D10" s="68"/>
      <c r="E10" s="68"/>
      <c r="F10" s="129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0" customFormat="1" ht="30" customHeight="1" x14ac:dyDescent="0.25">
      <c r="A11" s="180" t="s">
        <v>157</v>
      </c>
      <c r="B11" s="181"/>
      <c r="C11" s="181"/>
      <c r="D11" s="181"/>
      <c r="E11" s="182"/>
      <c r="F11" s="71" t="s">
        <v>158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</row>
    <row r="12" spans="1:19" s="90" customFormat="1" ht="30" customHeight="1" x14ac:dyDescent="0.25">
      <c r="A12" s="183" t="s">
        <v>159</v>
      </c>
      <c r="B12" s="184"/>
      <c r="C12" s="184"/>
      <c r="D12" s="184"/>
      <c r="E12" s="185"/>
      <c r="F12" s="88">
        <v>54333.553000000247</v>
      </c>
      <c r="G12" s="158"/>
    </row>
    <row r="13" spans="1:19" s="90" customFormat="1" ht="30" customHeight="1" x14ac:dyDescent="0.25">
      <c r="A13" s="183" t="s">
        <v>160</v>
      </c>
      <c r="B13" s="184"/>
      <c r="C13" s="184"/>
      <c r="D13" s="184"/>
      <c r="E13" s="185"/>
      <c r="F13" s="88">
        <v>42821.469999999972</v>
      </c>
    </row>
    <row r="14" spans="1:19" s="90" customFormat="1" ht="30" customHeight="1" x14ac:dyDescent="0.25">
      <c r="A14" s="183" t="s">
        <v>161</v>
      </c>
      <c r="B14" s="184"/>
      <c r="C14" s="184"/>
      <c r="D14" s="184"/>
      <c r="E14" s="185"/>
      <c r="F14" s="91">
        <f>SUM(F15:F17)</f>
        <v>402856.18</v>
      </c>
    </row>
    <row r="15" spans="1:19" s="70" customFormat="1" ht="28.5" customHeight="1" x14ac:dyDescent="0.25">
      <c r="A15" s="173" t="s">
        <v>162</v>
      </c>
      <c r="B15" s="174"/>
      <c r="C15" s="174"/>
      <c r="D15" s="174"/>
      <c r="E15" s="175"/>
      <c r="F15" s="87">
        <v>279878.78999999998</v>
      </c>
    </row>
    <row r="16" spans="1:19" s="70" customFormat="1" ht="24.75" customHeight="1" x14ac:dyDescent="0.25">
      <c r="A16" s="173" t="s">
        <v>163</v>
      </c>
      <c r="B16" s="174"/>
      <c r="C16" s="174"/>
      <c r="D16" s="174"/>
      <c r="E16" s="175"/>
      <c r="F16" s="87">
        <v>117367.39</v>
      </c>
    </row>
    <row r="17" spans="1:19" s="70" customFormat="1" ht="30" customHeight="1" x14ac:dyDescent="0.25">
      <c r="A17" s="173" t="s">
        <v>164</v>
      </c>
      <c r="B17" s="174"/>
      <c r="C17" s="174"/>
      <c r="D17" s="174"/>
      <c r="E17" s="175"/>
      <c r="F17" s="87">
        <v>5610</v>
      </c>
    </row>
    <row r="18" spans="1:19" s="90" customFormat="1" ht="30" customHeight="1" x14ac:dyDescent="0.25">
      <c r="A18" s="183" t="s">
        <v>165</v>
      </c>
      <c r="B18" s="184"/>
      <c r="C18" s="184"/>
      <c r="D18" s="184"/>
      <c r="E18" s="185"/>
      <c r="F18" s="91">
        <f>SUM(F19:F21)</f>
        <v>408920.39</v>
      </c>
    </row>
    <row r="19" spans="1:19" s="70" customFormat="1" ht="30" customHeight="1" x14ac:dyDescent="0.25">
      <c r="A19" s="173" t="s">
        <v>162</v>
      </c>
      <c r="B19" s="174"/>
      <c r="C19" s="174"/>
      <c r="D19" s="174"/>
      <c r="E19" s="175"/>
      <c r="F19" s="87">
        <v>272156.74</v>
      </c>
    </row>
    <row r="20" spans="1:19" s="70" customFormat="1" ht="30" customHeight="1" x14ac:dyDescent="0.25">
      <c r="A20" s="173" t="s">
        <v>163</v>
      </c>
      <c r="B20" s="174"/>
      <c r="C20" s="174"/>
      <c r="D20" s="174"/>
      <c r="E20" s="175"/>
      <c r="F20" s="87">
        <v>130847.65</v>
      </c>
    </row>
    <row r="21" spans="1:19" s="73" customFormat="1" ht="30" customHeight="1" x14ac:dyDescent="0.2">
      <c r="A21" s="173" t="s">
        <v>164</v>
      </c>
      <c r="B21" s="174"/>
      <c r="C21" s="174"/>
      <c r="D21" s="174"/>
      <c r="E21" s="175"/>
      <c r="F21" s="87">
        <v>5916</v>
      </c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</row>
    <row r="22" spans="1:19" s="92" customFormat="1" ht="30" customHeight="1" x14ac:dyDescent="0.25">
      <c r="A22" s="183" t="s">
        <v>166</v>
      </c>
      <c r="B22" s="184"/>
      <c r="C22" s="184"/>
      <c r="D22" s="184"/>
      <c r="E22" s="185"/>
      <c r="F22" s="91">
        <f>F12+F18</f>
        <v>463253.94300000026</v>
      </c>
      <c r="G22" s="90"/>
      <c r="H22" s="90"/>
      <c r="I22" s="90"/>
      <c r="J22" s="90"/>
      <c r="K22" s="90"/>
      <c r="L22" s="90"/>
      <c r="M22" s="90"/>
      <c r="N22" s="90"/>
      <c r="O22" s="90"/>
      <c r="P22" s="90"/>
      <c r="Q22" s="90"/>
      <c r="R22" s="90"/>
      <c r="S22" s="90"/>
    </row>
    <row r="23" spans="1:19" s="92" customFormat="1" ht="30" customHeight="1" x14ac:dyDescent="0.25">
      <c r="A23" s="183" t="s">
        <v>167</v>
      </c>
      <c r="B23" s="184"/>
      <c r="C23" s="184"/>
      <c r="D23" s="184"/>
      <c r="E23" s="185"/>
      <c r="F23" s="91">
        <f>акт21!E87</f>
        <v>338305.77649999998</v>
      </c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</row>
    <row r="24" spans="1:19" s="92" customFormat="1" ht="30" customHeight="1" x14ac:dyDescent="0.25">
      <c r="A24" s="183" t="s">
        <v>317</v>
      </c>
      <c r="B24" s="184"/>
      <c r="C24" s="184"/>
      <c r="D24" s="184"/>
      <c r="E24" s="185"/>
      <c r="F24" s="91">
        <f>F22-F23-0.01</f>
        <v>124948.15650000029</v>
      </c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</row>
    <row r="25" spans="1:19" s="92" customFormat="1" ht="30" customHeight="1" x14ac:dyDescent="0.25">
      <c r="A25" s="183" t="s">
        <v>169</v>
      </c>
      <c r="B25" s="184"/>
      <c r="C25" s="184"/>
      <c r="D25" s="184"/>
      <c r="E25" s="185"/>
      <c r="F25" s="88">
        <f>F13+F14-F18</f>
        <v>36757.259999999951</v>
      </c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</row>
    <row r="26" spans="1:19" s="73" customFormat="1" ht="11.45" customHeight="1" x14ac:dyDescent="0.25">
      <c r="A26" s="74"/>
      <c r="B26" s="74"/>
      <c r="C26" s="74"/>
      <c r="D26" s="74"/>
      <c r="E26" s="74"/>
      <c r="F26" s="74"/>
    </row>
    <row r="27" spans="1:19" s="75" customFormat="1" ht="54.75" customHeight="1" x14ac:dyDescent="0.2">
      <c r="A27" s="186" t="s">
        <v>170</v>
      </c>
      <c r="B27" s="186"/>
      <c r="C27" s="186"/>
      <c r="D27" s="186"/>
    </row>
    <row r="28" spans="1:19" s="2" customFormat="1" ht="21.75" hidden="1" customHeight="1" x14ac:dyDescent="0.25">
      <c r="A28" s="187" t="s">
        <v>380</v>
      </c>
      <c r="B28" s="187"/>
      <c r="C28" s="187"/>
      <c r="D28" s="187"/>
    </row>
    <row r="29" spans="1:19" s="2" customFormat="1" ht="22.5" customHeight="1" x14ac:dyDescent="0.25">
      <c r="A29" s="186" t="s">
        <v>46</v>
      </c>
      <c r="B29" s="186"/>
      <c r="C29" s="186"/>
      <c r="D29" s="186"/>
    </row>
    <row r="30" spans="1:19" s="2" customFormat="1" ht="22.5" customHeight="1" x14ac:dyDescent="0.25">
      <c r="A30" s="186" t="s">
        <v>47</v>
      </c>
      <c r="B30" s="186"/>
      <c r="C30" s="186"/>
      <c r="D30" s="45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" right="0.7" top="0.75" bottom="0.75" header="0.3" footer="0.3"/>
  <pageSetup paperSize="9" scale="88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9"/>
  <sheetViews>
    <sheetView topLeftCell="A72" workbookViewId="0">
      <selection activeCell="A15" sqref="A15"/>
    </sheetView>
  </sheetViews>
  <sheetFormatPr defaultColWidth="8.140625" defaultRowHeight="15" x14ac:dyDescent="0.25"/>
  <cols>
    <col min="1" max="1" width="67.28515625" style="132" customWidth="1"/>
    <col min="2" max="4" width="16.85546875" style="132" customWidth="1"/>
    <col min="5" max="5" width="16.5703125" style="132" customWidth="1"/>
    <col min="6" max="6" width="9.42578125" style="132" bestFit="1" customWidth="1"/>
    <col min="7" max="255" width="8.140625" style="132"/>
    <col min="256" max="256" width="8.7109375" style="132" customWidth="1"/>
    <col min="257" max="257" width="31.5703125" style="132" customWidth="1"/>
    <col min="258" max="258" width="13.85546875" style="132" customWidth="1"/>
    <col min="259" max="259" width="19.140625" style="132" customWidth="1"/>
    <col min="260" max="260" width="17.5703125" style="132" customWidth="1"/>
    <col min="261" max="261" width="14.7109375" style="132" customWidth="1"/>
    <col min="262" max="511" width="8.140625" style="132"/>
    <col min="512" max="512" width="8.7109375" style="132" customWidth="1"/>
    <col min="513" max="513" width="31.5703125" style="132" customWidth="1"/>
    <col min="514" max="514" width="13.85546875" style="132" customWidth="1"/>
    <col min="515" max="515" width="19.140625" style="132" customWidth="1"/>
    <col min="516" max="516" width="17.5703125" style="132" customWidth="1"/>
    <col min="517" max="517" width="14.7109375" style="132" customWidth="1"/>
    <col min="518" max="767" width="8.140625" style="132"/>
    <col min="768" max="768" width="8.7109375" style="132" customWidth="1"/>
    <col min="769" max="769" width="31.5703125" style="132" customWidth="1"/>
    <col min="770" max="770" width="13.85546875" style="132" customWidth="1"/>
    <col min="771" max="771" width="19.140625" style="132" customWidth="1"/>
    <col min="772" max="772" width="17.5703125" style="132" customWidth="1"/>
    <col min="773" max="773" width="14.7109375" style="132" customWidth="1"/>
    <col min="774" max="1023" width="8.140625" style="132"/>
    <col min="1024" max="1024" width="8.7109375" style="132" customWidth="1"/>
    <col min="1025" max="1025" width="31.5703125" style="132" customWidth="1"/>
    <col min="1026" max="1026" width="13.85546875" style="132" customWidth="1"/>
    <col min="1027" max="1027" width="19.140625" style="132" customWidth="1"/>
    <col min="1028" max="1028" width="17.5703125" style="132" customWidth="1"/>
    <col min="1029" max="1029" width="14.7109375" style="132" customWidth="1"/>
    <col min="1030" max="1279" width="8.140625" style="132"/>
    <col min="1280" max="1280" width="8.7109375" style="132" customWidth="1"/>
    <col min="1281" max="1281" width="31.5703125" style="132" customWidth="1"/>
    <col min="1282" max="1282" width="13.85546875" style="132" customWidth="1"/>
    <col min="1283" max="1283" width="19.140625" style="132" customWidth="1"/>
    <col min="1284" max="1284" width="17.5703125" style="132" customWidth="1"/>
    <col min="1285" max="1285" width="14.7109375" style="132" customWidth="1"/>
    <col min="1286" max="1535" width="8.140625" style="132"/>
    <col min="1536" max="1536" width="8.7109375" style="132" customWidth="1"/>
    <col min="1537" max="1537" width="31.5703125" style="132" customWidth="1"/>
    <col min="1538" max="1538" width="13.85546875" style="132" customWidth="1"/>
    <col min="1539" max="1539" width="19.140625" style="132" customWidth="1"/>
    <col min="1540" max="1540" width="17.5703125" style="132" customWidth="1"/>
    <col min="1541" max="1541" width="14.7109375" style="132" customWidth="1"/>
    <col min="1542" max="1791" width="8.140625" style="132"/>
    <col min="1792" max="1792" width="8.7109375" style="132" customWidth="1"/>
    <col min="1793" max="1793" width="31.5703125" style="132" customWidth="1"/>
    <col min="1794" max="1794" width="13.85546875" style="132" customWidth="1"/>
    <col min="1795" max="1795" width="19.140625" style="132" customWidth="1"/>
    <col min="1796" max="1796" width="17.5703125" style="132" customWidth="1"/>
    <col min="1797" max="1797" width="14.7109375" style="132" customWidth="1"/>
    <col min="1798" max="2047" width="8.140625" style="132"/>
    <col min="2048" max="2048" width="8.7109375" style="132" customWidth="1"/>
    <col min="2049" max="2049" width="31.5703125" style="132" customWidth="1"/>
    <col min="2050" max="2050" width="13.85546875" style="132" customWidth="1"/>
    <col min="2051" max="2051" width="19.140625" style="132" customWidth="1"/>
    <col min="2052" max="2052" width="17.5703125" style="132" customWidth="1"/>
    <col min="2053" max="2053" width="14.7109375" style="132" customWidth="1"/>
    <col min="2054" max="2303" width="8.140625" style="132"/>
    <col min="2304" max="2304" width="8.7109375" style="132" customWidth="1"/>
    <col min="2305" max="2305" width="31.5703125" style="132" customWidth="1"/>
    <col min="2306" max="2306" width="13.85546875" style="132" customWidth="1"/>
    <col min="2307" max="2307" width="19.140625" style="132" customWidth="1"/>
    <col min="2308" max="2308" width="17.5703125" style="132" customWidth="1"/>
    <col min="2309" max="2309" width="14.7109375" style="132" customWidth="1"/>
    <col min="2310" max="2559" width="8.140625" style="132"/>
    <col min="2560" max="2560" width="8.7109375" style="132" customWidth="1"/>
    <col min="2561" max="2561" width="31.5703125" style="132" customWidth="1"/>
    <col min="2562" max="2562" width="13.85546875" style="132" customWidth="1"/>
    <col min="2563" max="2563" width="19.140625" style="132" customWidth="1"/>
    <col min="2564" max="2564" width="17.5703125" style="132" customWidth="1"/>
    <col min="2565" max="2565" width="14.7109375" style="132" customWidth="1"/>
    <col min="2566" max="2815" width="8.140625" style="132"/>
    <col min="2816" max="2816" width="8.7109375" style="132" customWidth="1"/>
    <col min="2817" max="2817" width="31.5703125" style="132" customWidth="1"/>
    <col min="2818" max="2818" width="13.85546875" style="132" customWidth="1"/>
    <col min="2819" max="2819" width="19.140625" style="132" customWidth="1"/>
    <col min="2820" max="2820" width="17.5703125" style="132" customWidth="1"/>
    <col min="2821" max="2821" width="14.7109375" style="132" customWidth="1"/>
    <col min="2822" max="3071" width="8.140625" style="132"/>
    <col min="3072" max="3072" width="8.7109375" style="132" customWidth="1"/>
    <col min="3073" max="3073" width="31.5703125" style="132" customWidth="1"/>
    <col min="3074" max="3074" width="13.85546875" style="132" customWidth="1"/>
    <col min="3075" max="3075" width="19.140625" style="132" customWidth="1"/>
    <col min="3076" max="3076" width="17.5703125" style="132" customWidth="1"/>
    <col min="3077" max="3077" width="14.7109375" style="132" customWidth="1"/>
    <col min="3078" max="3327" width="8.140625" style="132"/>
    <col min="3328" max="3328" width="8.7109375" style="132" customWidth="1"/>
    <col min="3329" max="3329" width="31.5703125" style="132" customWidth="1"/>
    <col min="3330" max="3330" width="13.85546875" style="132" customWidth="1"/>
    <col min="3331" max="3331" width="19.140625" style="132" customWidth="1"/>
    <col min="3332" max="3332" width="17.5703125" style="132" customWidth="1"/>
    <col min="3333" max="3333" width="14.7109375" style="132" customWidth="1"/>
    <col min="3334" max="3583" width="8.140625" style="132"/>
    <col min="3584" max="3584" width="8.7109375" style="132" customWidth="1"/>
    <col min="3585" max="3585" width="31.5703125" style="132" customWidth="1"/>
    <col min="3586" max="3586" width="13.85546875" style="132" customWidth="1"/>
    <col min="3587" max="3587" width="19.140625" style="132" customWidth="1"/>
    <col min="3588" max="3588" width="17.5703125" style="132" customWidth="1"/>
    <col min="3589" max="3589" width="14.7109375" style="132" customWidth="1"/>
    <col min="3590" max="3839" width="8.140625" style="132"/>
    <col min="3840" max="3840" width="8.7109375" style="132" customWidth="1"/>
    <col min="3841" max="3841" width="31.5703125" style="132" customWidth="1"/>
    <col min="3842" max="3842" width="13.85546875" style="132" customWidth="1"/>
    <col min="3843" max="3843" width="19.140625" style="132" customWidth="1"/>
    <col min="3844" max="3844" width="17.5703125" style="132" customWidth="1"/>
    <col min="3845" max="3845" width="14.7109375" style="132" customWidth="1"/>
    <col min="3846" max="4095" width="8.140625" style="132"/>
    <col min="4096" max="4096" width="8.7109375" style="132" customWidth="1"/>
    <col min="4097" max="4097" width="31.5703125" style="132" customWidth="1"/>
    <col min="4098" max="4098" width="13.85546875" style="132" customWidth="1"/>
    <col min="4099" max="4099" width="19.140625" style="132" customWidth="1"/>
    <col min="4100" max="4100" width="17.5703125" style="132" customWidth="1"/>
    <col min="4101" max="4101" width="14.7109375" style="132" customWidth="1"/>
    <col min="4102" max="4351" width="8.140625" style="132"/>
    <col min="4352" max="4352" width="8.7109375" style="132" customWidth="1"/>
    <col min="4353" max="4353" width="31.5703125" style="132" customWidth="1"/>
    <col min="4354" max="4354" width="13.85546875" style="132" customWidth="1"/>
    <col min="4355" max="4355" width="19.140625" style="132" customWidth="1"/>
    <col min="4356" max="4356" width="17.5703125" style="132" customWidth="1"/>
    <col min="4357" max="4357" width="14.7109375" style="132" customWidth="1"/>
    <col min="4358" max="4607" width="8.140625" style="132"/>
    <col min="4608" max="4608" width="8.7109375" style="132" customWidth="1"/>
    <col min="4609" max="4609" width="31.5703125" style="132" customWidth="1"/>
    <col min="4610" max="4610" width="13.85546875" style="132" customWidth="1"/>
    <col min="4611" max="4611" width="19.140625" style="132" customWidth="1"/>
    <col min="4612" max="4612" width="17.5703125" style="132" customWidth="1"/>
    <col min="4613" max="4613" width="14.7109375" style="132" customWidth="1"/>
    <col min="4614" max="4863" width="8.140625" style="132"/>
    <col min="4864" max="4864" width="8.7109375" style="132" customWidth="1"/>
    <col min="4865" max="4865" width="31.5703125" style="132" customWidth="1"/>
    <col min="4866" max="4866" width="13.85546875" style="132" customWidth="1"/>
    <col min="4867" max="4867" width="19.140625" style="132" customWidth="1"/>
    <col min="4868" max="4868" width="17.5703125" style="132" customWidth="1"/>
    <col min="4869" max="4869" width="14.7109375" style="132" customWidth="1"/>
    <col min="4870" max="5119" width="8.140625" style="132"/>
    <col min="5120" max="5120" width="8.7109375" style="132" customWidth="1"/>
    <col min="5121" max="5121" width="31.5703125" style="132" customWidth="1"/>
    <col min="5122" max="5122" width="13.85546875" style="132" customWidth="1"/>
    <col min="5123" max="5123" width="19.140625" style="132" customWidth="1"/>
    <col min="5124" max="5124" width="17.5703125" style="132" customWidth="1"/>
    <col min="5125" max="5125" width="14.7109375" style="132" customWidth="1"/>
    <col min="5126" max="5375" width="8.140625" style="132"/>
    <col min="5376" max="5376" width="8.7109375" style="132" customWidth="1"/>
    <col min="5377" max="5377" width="31.5703125" style="132" customWidth="1"/>
    <col min="5378" max="5378" width="13.85546875" style="132" customWidth="1"/>
    <col min="5379" max="5379" width="19.140625" style="132" customWidth="1"/>
    <col min="5380" max="5380" width="17.5703125" style="132" customWidth="1"/>
    <col min="5381" max="5381" width="14.7109375" style="132" customWidth="1"/>
    <col min="5382" max="5631" width="8.140625" style="132"/>
    <col min="5632" max="5632" width="8.7109375" style="132" customWidth="1"/>
    <col min="5633" max="5633" width="31.5703125" style="132" customWidth="1"/>
    <col min="5634" max="5634" width="13.85546875" style="132" customWidth="1"/>
    <col min="5635" max="5635" width="19.140625" style="132" customWidth="1"/>
    <col min="5636" max="5636" width="17.5703125" style="132" customWidth="1"/>
    <col min="5637" max="5637" width="14.7109375" style="132" customWidth="1"/>
    <col min="5638" max="5887" width="8.140625" style="132"/>
    <col min="5888" max="5888" width="8.7109375" style="132" customWidth="1"/>
    <col min="5889" max="5889" width="31.5703125" style="132" customWidth="1"/>
    <col min="5890" max="5890" width="13.85546875" style="132" customWidth="1"/>
    <col min="5891" max="5891" width="19.140625" style="132" customWidth="1"/>
    <col min="5892" max="5892" width="17.5703125" style="132" customWidth="1"/>
    <col min="5893" max="5893" width="14.7109375" style="132" customWidth="1"/>
    <col min="5894" max="6143" width="8.140625" style="132"/>
    <col min="6144" max="6144" width="8.7109375" style="132" customWidth="1"/>
    <col min="6145" max="6145" width="31.5703125" style="132" customWidth="1"/>
    <col min="6146" max="6146" width="13.85546875" style="132" customWidth="1"/>
    <col min="6147" max="6147" width="19.140625" style="132" customWidth="1"/>
    <col min="6148" max="6148" width="17.5703125" style="132" customWidth="1"/>
    <col min="6149" max="6149" width="14.7109375" style="132" customWidth="1"/>
    <col min="6150" max="6399" width="8.140625" style="132"/>
    <col min="6400" max="6400" width="8.7109375" style="132" customWidth="1"/>
    <col min="6401" max="6401" width="31.5703125" style="132" customWidth="1"/>
    <col min="6402" max="6402" width="13.85546875" style="132" customWidth="1"/>
    <col min="6403" max="6403" width="19.140625" style="132" customWidth="1"/>
    <col min="6404" max="6404" width="17.5703125" style="132" customWidth="1"/>
    <col min="6405" max="6405" width="14.7109375" style="132" customWidth="1"/>
    <col min="6406" max="6655" width="8.140625" style="132"/>
    <col min="6656" max="6656" width="8.7109375" style="132" customWidth="1"/>
    <col min="6657" max="6657" width="31.5703125" style="132" customWidth="1"/>
    <col min="6658" max="6658" width="13.85546875" style="132" customWidth="1"/>
    <col min="6659" max="6659" width="19.140625" style="132" customWidth="1"/>
    <col min="6660" max="6660" width="17.5703125" style="132" customWidth="1"/>
    <col min="6661" max="6661" width="14.7109375" style="132" customWidth="1"/>
    <col min="6662" max="6911" width="8.140625" style="132"/>
    <col min="6912" max="6912" width="8.7109375" style="132" customWidth="1"/>
    <col min="6913" max="6913" width="31.5703125" style="132" customWidth="1"/>
    <col min="6914" max="6914" width="13.85546875" style="132" customWidth="1"/>
    <col min="6915" max="6915" width="19.140625" style="132" customWidth="1"/>
    <col min="6916" max="6916" width="17.5703125" style="132" customWidth="1"/>
    <col min="6917" max="6917" width="14.7109375" style="132" customWidth="1"/>
    <col min="6918" max="7167" width="8.140625" style="132"/>
    <col min="7168" max="7168" width="8.7109375" style="132" customWidth="1"/>
    <col min="7169" max="7169" width="31.5703125" style="132" customWidth="1"/>
    <col min="7170" max="7170" width="13.85546875" style="132" customWidth="1"/>
    <col min="7171" max="7171" width="19.140625" style="132" customWidth="1"/>
    <col min="7172" max="7172" width="17.5703125" style="132" customWidth="1"/>
    <col min="7173" max="7173" width="14.7109375" style="132" customWidth="1"/>
    <col min="7174" max="7423" width="8.140625" style="132"/>
    <col min="7424" max="7424" width="8.7109375" style="132" customWidth="1"/>
    <col min="7425" max="7425" width="31.5703125" style="132" customWidth="1"/>
    <col min="7426" max="7426" width="13.85546875" style="132" customWidth="1"/>
    <col min="7427" max="7427" width="19.140625" style="132" customWidth="1"/>
    <col min="7428" max="7428" width="17.5703125" style="132" customWidth="1"/>
    <col min="7429" max="7429" width="14.7109375" style="132" customWidth="1"/>
    <col min="7430" max="7679" width="8.140625" style="132"/>
    <col min="7680" max="7680" width="8.7109375" style="132" customWidth="1"/>
    <col min="7681" max="7681" width="31.5703125" style="132" customWidth="1"/>
    <col min="7682" max="7682" width="13.85546875" style="132" customWidth="1"/>
    <col min="7683" max="7683" width="19.140625" style="132" customWidth="1"/>
    <col min="7684" max="7684" width="17.5703125" style="132" customWidth="1"/>
    <col min="7685" max="7685" width="14.7109375" style="132" customWidth="1"/>
    <col min="7686" max="7935" width="8.140625" style="132"/>
    <col min="7936" max="7936" width="8.7109375" style="132" customWidth="1"/>
    <col min="7937" max="7937" width="31.5703125" style="132" customWidth="1"/>
    <col min="7938" max="7938" width="13.85546875" style="132" customWidth="1"/>
    <col min="7939" max="7939" width="19.140625" style="132" customWidth="1"/>
    <col min="7940" max="7940" width="17.5703125" style="132" customWidth="1"/>
    <col min="7941" max="7941" width="14.7109375" style="132" customWidth="1"/>
    <col min="7942" max="8191" width="8.140625" style="132"/>
    <col min="8192" max="8192" width="8.7109375" style="132" customWidth="1"/>
    <col min="8193" max="8193" width="31.5703125" style="132" customWidth="1"/>
    <col min="8194" max="8194" width="13.85546875" style="132" customWidth="1"/>
    <col min="8195" max="8195" width="19.140625" style="132" customWidth="1"/>
    <col min="8196" max="8196" width="17.5703125" style="132" customWidth="1"/>
    <col min="8197" max="8197" width="14.7109375" style="132" customWidth="1"/>
    <col min="8198" max="8447" width="8.140625" style="132"/>
    <col min="8448" max="8448" width="8.7109375" style="132" customWidth="1"/>
    <col min="8449" max="8449" width="31.5703125" style="132" customWidth="1"/>
    <col min="8450" max="8450" width="13.85546875" style="132" customWidth="1"/>
    <col min="8451" max="8451" width="19.140625" style="132" customWidth="1"/>
    <col min="8452" max="8452" width="17.5703125" style="132" customWidth="1"/>
    <col min="8453" max="8453" width="14.7109375" style="132" customWidth="1"/>
    <col min="8454" max="8703" width="8.140625" style="132"/>
    <col min="8704" max="8704" width="8.7109375" style="132" customWidth="1"/>
    <col min="8705" max="8705" width="31.5703125" style="132" customWidth="1"/>
    <col min="8706" max="8706" width="13.85546875" style="132" customWidth="1"/>
    <col min="8707" max="8707" width="19.140625" style="132" customWidth="1"/>
    <col min="8708" max="8708" width="17.5703125" style="132" customWidth="1"/>
    <col min="8709" max="8709" width="14.7109375" style="132" customWidth="1"/>
    <col min="8710" max="8959" width="8.140625" style="132"/>
    <col min="8960" max="8960" width="8.7109375" style="132" customWidth="1"/>
    <col min="8961" max="8961" width="31.5703125" style="132" customWidth="1"/>
    <col min="8962" max="8962" width="13.85546875" style="132" customWidth="1"/>
    <col min="8963" max="8963" width="19.140625" style="132" customWidth="1"/>
    <col min="8964" max="8964" width="17.5703125" style="132" customWidth="1"/>
    <col min="8965" max="8965" width="14.7109375" style="132" customWidth="1"/>
    <col min="8966" max="9215" width="8.140625" style="132"/>
    <col min="9216" max="9216" width="8.7109375" style="132" customWidth="1"/>
    <col min="9217" max="9217" width="31.5703125" style="132" customWidth="1"/>
    <col min="9218" max="9218" width="13.85546875" style="132" customWidth="1"/>
    <col min="9219" max="9219" width="19.140625" style="132" customWidth="1"/>
    <col min="9220" max="9220" width="17.5703125" style="132" customWidth="1"/>
    <col min="9221" max="9221" width="14.7109375" style="132" customWidth="1"/>
    <col min="9222" max="9471" width="8.140625" style="132"/>
    <col min="9472" max="9472" width="8.7109375" style="132" customWidth="1"/>
    <col min="9473" max="9473" width="31.5703125" style="132" customWidth="1"/>
    <col min="9474" max="9474" width="13.85546875" style="132" customWidth="1"/>
    <col min="9475" max="9475" width="19.140625" style="132" customWidth="1"/>
    <col min="9476" max="9476" width="17.5703125" style="132" customWidth="1"/>
    <col min="9477" max="9477" width="14.7109375" style="132" customWidth="1"/>
    <col min="9478" max="9727" width="8.140625" style="132"/>
    <col min="9728" max="9728" width="8.7109375" style="132" customWidth="1"/>
    <col min="9729" max="9729" width="31.5703125" style="132" customWidth="1"/>
    <col min="9730" max="9730" width="13.85546875" style="132" customWidth="1"/>
    <col min="9731" max="9731" width="19.140625" style="132" customWidth="1"/>
    <col min="9732" max="9732" width="17.5703125" style="132" customWidth="1"/>
    <col min="9733" max="9733" width="14.7109375" style="132" customWidth="1"/>
    <col min="9734" max="9983" width="8.140625" style="132"/>
    <col min="9984" max="9984" width="8.7109375" style="132" customWidth="1"/>
    <col min="9985" max="9985" width="31.5703125" style="132" customWidth="1"/>
    <col min="9986" max="9986" width="13.85546875" style="132" customWidth="1"/>
    <col min="9987" max="9987" width="19.140625" style="132" customWidth="1"/>
    <col min="9988" max="9988" width="17.5703125" style="132" customWidth="1"/>
    <col min="9989" max="9989" width="14.7109375" style="132" customWidth="1"/>
    <col min="9990" max="10239" width="8.140625" style="132"/>
    <col min="10240" max="10240" width="8.7109375" style="132" customWidth="1"/>
    <col min="10241" max="10241" width="31.5703125" style="132" customWidth="1"/>
    <col min="10242" max="10242" width="13.85546875" style="132" customWidth="1"/>
    <col min="10243" max="10243" width="19.140625" style="132" customWidth="1"/>
    <col min="10244" max="10244" width="17.5703125" style="132" customWidth="1"/>
    <col min="10245" max="10245" width="14.7109375" style="132" customWidth="1"/>
    <col min="10246" max="10495" width="8.140625" style="132"/>
    <col min="10496" max="10496" width="8.7109375" style="132" customWidth="1"/>
    <col min="10497" max="10497" width="31.5703125" style="132" customWidth="1"/>
    <col min="10498" max="10498" width="13.85546875" style="132" customWidth="1"/>
    <col min="10499" max="10499" width="19.140625" style="132" customWidth="1"/>
    <col min="10500" max="10500" width="17.5703125" style="132" customWidth="1"/>
    <col min="10501" max="10501" width="14.7109375" style="132" customWidth="1"/>
    <col min="10502" max="10751" width="8.140625" style="132"/>
    <col min="10752" max="10752" width="8.7109375" style="132" customWidth="1"/>
    <col min="10753" max="10753" width="31.5703125" style="132" customWidth="1"/>
    <col min="10754" max="10754" width="13.85546875" style="132" customWidth="1"/>
    <col min="10755" max="10755" width="19.140625" style="132" customWidth="1"/>
    <col min="10756" max="10756" width="17.5703125" style="132" customWidth="1"/>
    <col min="10757" max="10757" width="14.7109375" style="132" customWidth="1"/>
    <col min="10758" max="11007" width="8.140625" style="132"/>
    <col min="11008" max="11008" width="8.7109375" style="132" customWidth="1"/>
    <col min="11009" max="11009" width="31.5703125" style="132" customWidth="1"/>
    <col min="11010" max="11010" width="13.85546875" style="132" customWidth="1"/>
    <col min="11011" max="11011" width="19.140625" style="132" customWidth="1"/>
    <col min="11012" max="11012" width="17.5703125" style="132" customWidth="1"/>
    <col min="11013" max="11013" width="14.7109375" style="132" customWidth="1"/>
    <col min="11014" max="11263" width="8.140625" style="132"/>
    <col min="11264" max="11264" width="8.7109375" style="132" customWidth="1"/>
    <col min="11265" max="11265" width="31.5703125" style="132" customWidth="1"/>
    <col min="11266" max="11266" width="13.85546875" style="132" customWidth="1"/>
    <col min="11267" max="11267" width="19.140625" style="132" customWidth="1"/>
    <col min="11268" max="11268" width="17.5703125" style="132" customWidth="1"/>
    <col min="11269" max="11269" width="14.7109375" style="132" customWidth="1"/>
    <col min="11270" max="11519" width="8.140625" style="132"/>
    <col min="11520" max="11520" width="8.7109375" style="132" customWidth="1"/>
    <col min="11521" max="11521" width="31.5703125" style="132" customWidth="1"/>
    <col min="11522" max="11522" width="13.85546875" style="132" customWidth="1"/>
    <col min="11523" max="11523" width="19.140625" style="132" customWidth="1"/>
    <col min="11524" max="11524" width="17.5703125" style="132" customWidth="1"/>
    <col min="11525" max="11525" width="14.7109375" style="132" customWidth="1"/>
    <col min="11526" max="11775" width="8.140625" style="132"/>
    <col min="11776" max="11776" width="8.7109375" style="132" customWidth="1"/>
    <col min="11777" max="11777" width="31.5703125" style="132" customWidth="1"/>
    <col min="11778" max="11778" width="13.85546875" style="132" customWidth="1"/>
    <col min="11779" max="11779" width="19.140625" style="132" customWidth="1"/>
    <col min="11780" max="11780" width="17.5703125" style="132" customWidth="1"/>
    <col min="11781" max="11781" width="14.7109375" style="132" customWidth="1"/>
    <col min="11782" max="12031" width="8.140625" style="132"/>
    <col min="12032" max="12032" width="8.7109375" style="132" customWidth="1"/>
    <col min="12033" max="12033" width="31.5703125" style="132" customWidth="1"/>
    <col min="12034" max="12034" width="13.85546875" style="132" customWidth="1"/>
    <col min="12035" max="12035" width="19.140625" style="132" customWidth="1"/>
    <col min="12036" max="12036" width="17.5703125" style="132" customWidth="1"/>
    <col min="12037" max="12037" width="14.7109375" style="132" customWidth="1"/>
    <col min="12038" max="12287" width="8.140625" style="132"/>
    <col min="12288" max="12288" width="8.7109375" style="132" customWidth="1"/>
    <col min="12289" max="12289" width="31.5703125" style="132" customWidth="1"/>
    <col min="12290" max="12290" width="13.85546875" style="132" customWidth="1"/>
    <col min="12291" max="12291" width="19.140625" style="132" customWidth="1"/>
    <col min="12292" max="12292" width="17.5703125" style="132" customWidth="1"/>
    <col min="12293" max="12293" width="14.7109375" style="132" customWidth="1"/>
    <col min="12294" max="12543" width="8.140625" style="132"/>
    <col min="12544" max="12544" width="8.7109375" style="132" customWidth="1"/>
    <col min="12545" max="12545" width="31.5703125" style="132" customWidth="1"/>
    <col min="12546" max="12546" width="13.85546875" style="132" customWidth="1"/>
    <col min="12547" max="12547" width="19.140625" style="132" customWidth="1"/>
    <col min="12548" max="12548" width="17.5703125" style="132" customWidth="1"/>
    <col min="12549" max="12549" width="14.7109375" style="132" customWidth="1"/>
    <col min="12550" max="12799" width="8.140625" style="132"/>
    <col min="12800" max="12800" width="8.7109375" style="132" customWidth="1"/>
    <col min="12801" max="12801" width="31.5703125" style="132" customWidth="1"/>
    <col min="12802" max="12802" width="13.85546875" style="132" customWidth="1"/>
    <col min="12803" max="12803" width="19.140625" style="132" customWidth="1"/>
    <col min="12804" max="12804" width="17.5703125" style="132" customWidth="1"/>
    <col min="12805" max="12805" width="14.7109375" style="132" customWidth="1"/>
    <col min="12806" max="13055" width="8.140625" style="132"/>
    <col min="13056" max="13056" width="8.7109375" style="132" customWidth="1"/>
    <col min="13057" max="13057" width="31.5703125" style="132" customWidth="1"/>
    <col min="13058" max="13058" width="13.85546875" style="132" customWidth="1"/>
    <col min="13059" max="13059" width="19.140625" style="132" customWidth="1"/>
    <col min="13060" max="13060" width="17.5703125" style="132" customWidth="1"/>
    <col min="13061" max="13061" width="14.7109375" style="132" customWidth="1"/>
    <col min="13062" max="13311" width="8.140625" style="132"/>
    <col min="13312" max="13312" width="8.7109375" style="132" customWidth="1"/>
    <col min="13313" max="13313" width="31.5703125" style="132" customWidth="1"/>
    <col min="13314" max="13314" width="13.85546875" style="132" customWidth="1"/>
    <col min="13315" max="13315" width="19.140625" style="132" customWidth="1"/>
    <col min="13316" max="13316" width="17.5703125" style="132" customWidth="1"/>
    <col min="13317" max="13317" width="14.7109375" style="132" customWidth="1"/>
    <col min="13318" max="13567" width="8.140625" style="132"/>
    <col min="13568" max="13568" width="8.7109375" style="132" customWidth="1"/>
    <col min="13569" max="13569" width="31.5703125" style="132" customWidth="1"/>
    <col min="13570" max="13570" width="13.85546875" style="132" customWidth="1"/>
    <col min="13571" max="13571" width="19.140625" style="132" customWidth="1"/>
    <col min="13572" max="13572" width="17.5703125" style="132" customWidth="1"/>
    <col min="13573" max="13573" width="14.7109375" style="132" customWidth="1"/>
    <col min="13574" max="13823" width="8.140625" style="132"/>
    <col min="13824" max="13824" width="8.7109375" style="132" customWidth="1"/>
    <col min="13825" max="13825" width="31.5703125" style="132" customWidth="1"/>
    <col min="13826" max="13826" width="13.85546875" style="132" customWidth="1"/>
    <col min="13827" max="13827" width="19.140625" style="132" customWidth="1"/>
    <col min="13828" max="13828" width="17.5703125" style="132" customWidth="1"/>
    <col min="13829" max="13829" width="14.7109375" style="132" customWidth="1"/>
    <col min="13830" max="14079" width="8.140625" style="132"/>
    <col min="14080" max="14080" width="8.7109375" style="132" customWidth="1"/>
    <col min="14081" max="14081" width="31.5703125" style="132" customWidth="1"/>
    <col min="14082" max="14082" width="13.85546875" style="132" customWidth="1"/>
    <col min="14083" max="14083" width="19.140625" style="132" customWidth="1"/>
    <col min="14084" max="14084" width="17.5703125" style="132" customWidth="1"/>
    <col min="14085" max="14085" width="14.7109375" style="132" customWidth="1"/>
    <col min="14086" max="14335" width="8.140625" style="132"/>
    <col min="14336" max="14336" width="8.7109375" style="132" customWidth="1"/>
    <col min="14337" max="14337" width="31.5703125" style="132" customWidth="1"/>
    <col min="14338" max="14338" width="13.85546875" style="132" customWidth="1"/>
    <col min="14339" max="14339" width="19.140625" style="132" customWidth="1"/>
    <col min="14340" max="14340" width="17.5703125" style="132" customWidth="1"/>
    <col min="14341" max="14341" width="14.7109375" style="132" customWidth="1"/>
    <col min="14342" max="14591" width="8.140625" style="132"/>
    <col min="14592" max="14592" width="8.7109375" style="132" customWidth="1"/>
    <col min="14593" max="14593" width="31.5703125" style="132" customWidth="1"/>
    <col min="14594" max="14594" width="13.85546875" style="132" customWidth="1"/>
    <col min="14595" max="14595" width="19.140625" style="132" customWidth="1"/>
    <col min="14596" max="14596" width="17.5703125" style="132" customWidth="1"/>
    <col min="14597" max="14597" width="14.7109375" style="132" customWidth="1"/>
    <col min="14598" max="14847" width="8.140625" style="132"/>
    <col min="14848" max="14848" width="8.7109375" style="132" customWidth="1"/>
    <col min="14849" max="14849" width="31.5703125" style="132" customWidth="1"/>
    <col min="14850" max="14850" width="13.85546875" style="132" customWidth="1"/>
    <col min="14851" max="14851" width="19.140625" style="132" customWidth="1"/>
    <col min="14852" max="14852" width="17.5703125" style="132" customWidth="1"/>
    <col min="14853" max="14853" width="14.7109375" style="132" customWidth="1"/>
    <col min="14854" max="15103" width="8.140625" style="132"/>
    <col min="15104" max="15104" width="8.7109375" style="132" customWidth="1"/>
    <col min="15105" max="15105" width="31.5703125" style="132" customWidth="1"/>
    <col min="15106" max="15106" width="13.85546875" style="132" customWidth="1"/>
    <col min="15107" max="15107" width="19.140625" style="132" customWidth="1"/>
    <col min="15108" max="15108" width="17.5703125" style="132" customWidth="1"/>
    <col min="15109" max="15109" width="14.7109375" style="132" customWidth="1"/>
    <col min="15110" max="15359" width="8.140625" style="132"/>
    <col min="15360" max="15360" width="8.7109375" style="132" customWidth="1"/>
    <col min="15361" max="15361" width="31.5703125" style="132" customWidth="1"/>
    <col min="15362" max="15362" width="13.85546875" style="132" customWidth="1"/>
    <col min="15363" max="15363" width="19.140625" style="132" customWidth="1"/>
    <col min="15364" max="15364" width="17.5703125" style="132" customWidth="1"/>
    <col min="15365" max="15365" width="14.7109375" style="132" customWidth="1"/>
    <col min="15366" max="15615" width="8.140625" style="132"/>
    <col min="15616" max="15616" width="8.7109375" style="132" customWidth="1"/>
    <col min="15617" max="15617" width="31.5703125" style="132" customWidth="1"/>
    <col min="15618" max="15618" width="13.85546875" style="132" customWidth="1"/>
    <col min="15619" max="15619" width="19.140625" style="132" customWidth="1"/>
    <col min="15620" max="15620" width="17.5703125" style="132" customWidth="1"/>
    <col min="15621" max="15621" width="14.7109375" style="132" customWidth="1"/>
    <col min="15622" max="15871" width="8.140625" style="132"/>
    <col min="15872" max="15872" width="8.7109375" style="132" customWidth="1"/>
    <col min="15873" max="15873" width="31.5703125" style="132" customWidth="1"/>
    <col min="15874" max="15874" width="13.85546875" style="132" customWidth="1"/>
    <col min="15875" max="15875" width="19.140625" style="132" customWidth="1"/>
    <col min="15876" max="15876" width="17.5703125" style="132" customWidth="1"/>
    <col min="15877" max="15877" width="14.7109375" style="132" customWidth="1"/>
    <col min="15878" max="16127" width="8.140625" style="132"/>
    <col min="16128" max="16128" width="8.7109375" style="132" customWidth="1"/>
    <col min="16129" max="16129" width="31.5703125" style="132" customWidth="1"/>
    <col min="16130" max="16130" width="13.85546875" style="132" customWidth="1"/>
    <col min="16131" max="16131" width="19.140625" style="132" customWidth="1"/>
    <col min="16132" max="16132" width="17.5703125" style="132" customWidth="1"/>
    <col min="16133" max="16133" width="14.7109375" style="132" customWidth="1"/>
    <col min="16134" max="16384" width="8.140625" style="132"/>
  </cols>
  <sheetData>
    <row r="1" spans="1:5" ht="23.25" hidden="1" customHeight="1" x14ac:dyDescent="0.25">
      <c r="A1" s="194"/>
      <c r="B1" s="194"/>
      <c r="C1" s="194"/>
      <c r="D1" s="194"/>
      <c r="E1" s="194"/>
    </row>
    <row r="2" spans="1:5" hidden="1" x14ac:dyDescent="0.25">
      <c r="A2" s="194" t="s">
        <v>244</v>
      </c>
      <c r="B2" s="194"/>
      <c r="C2" s="194"/>
      <c r="D2" s="194"/>
      <c r="E2" s="194"/>
    </row>
    <row r="3" spans="1:5" ht="15.75" customHeight="1" x14ac:dyDescent="0.25">
      <c r="A3" s="195" t="s">
        <v>309</v>
      </c>
      <c r="B3" s="195"/>
      <c r="C3" s="195"/>
      <c r="D3" s="195"/>
      <c r="E3" s="195"/>
    </row>
    <row r="4" spans="1:5" x14ac:dyDescent="0.25">
      <c r="A4" s="195" t="s">
        <v>245</v>
      </c>
      <c r="B4" s="195"/>
      <c r="C4" s="195"/>
      <c r="D4" s="195"/>
      <c r="E4" s="195"/>
    </row>
    <row r="5" spans="1:5" x14ac:dyDescent="0.25">
      <c r="A5" s="195" t="s">
        <v>246</v>
      </c>
      <c r="B5" s="195"/>
      <c r="C5" s="195"/>
      <c r="D5" s="195"/>
      <c r="E5" s="195"/>
    </row>
    <row r="6" spans="1:5" ht="26.25" customHeight="1" x14ac:dyDescent="0.25">
      <c r="A6" s="194" t="s">
        <v>247</v>
      </c>
      <c r="B6" s="194"/>
      <c r="C6" s="194"/>
      <c r="D6" s="194"/>
      <c r="E6" s="132" t="s">
        <v>348</v>
      </c>
    </row>
    <row r="7" spans="1:5" x14ac:dyDescent="0.25">
      <c r="A7" s="194"/>
      <c r="B7" s="194"/>
      <c r="C7" s="194"/>
      <c r="D7" s="194"/>
      <c r="E7" s="194"/>
    </row>
    <row r="8" spans="1:5" ht="28.5" customHeight="1" x14ac:dyDescent="0.25">
      <c r="A8" s="196" t="s">
        <v>249</v>
      </c>
      <c r="B8" s="196"/>
      <c r="C8" s="196"/>
      <c r="D8" s="196"/>
      <c r="E8" s="196"/>
    </row>
    <row r="9" spans="1:5" ht="29.25" customHeight="1" x14ac:dyDescent="0.25">
      <c r="A9" s="196" t="s">
        <v>250</v>
      </c>
      <c r="B9" s="196"/>
      <c r="C9" s="196"/>
      <c r="D9" s="196"/>
      <c r="E9" s="196"/>
    </row>
    <row r="10" spans="1:5" ht="30" customHeight="1" x14ac:dyDescent="0.25">
      <c r="A10" s="196" t="s">
        <v>251</v>
      </c>
      <c r="B10" s="196"/>
      <c r="C10" s="196"/>
      <c r="D10" s="196"/>
      <c r="E10" s="196"/>
    </row>
    <row r="11" spans="1:5" ht="30" customHeight="1" x14ac:dyDescent="0.25">
      <c r="A11" s="196" t="s">
        <v>252</v>
      </c>
      <c r="B11" s="196"/>
      <c r="C11" s="196"/>
      <c r="D11" s="196"/>
      <c r="E11" s="196"/>
    </row>
    <row r="12" spans="1:5" ht="29.25" customHeight="1" x14ac:dyDescent="0.25">
      <c r="A12" s="196" t="s">
        <v>253</v>
      </c>
      <c r="B12" s="196"/>
      <c r="C12" s="196"/>
      <c r="D12" s="196"/>
      <c r="E12" s="196"/>
    </row>
    <row r="13" spans="1:5" ht="28.5" customHeight="1" x14ac:dyDescent="0.25">
      <c r="A13" s="196" t="s">
        <v>254</v>
      </c>
      <c r="B13" s="196"/>
      <c r="C13" s="196"/>
      <c r="D13" s="196"/>
      <c r="E13" s="196"/>
    </row>
    <row r="14" spans="1:5" ht="15.75" customHeight="1" thickBot="1" x14ac:dyDescent="0.3">
      <c r="A14" s="194"/>
      <c r="B14" s="194"/>
      <c r="C14" s="194"/>
      <c r="D14" s="194"/>
      <c r="E14" s="194"/>
    </row>
    <row r="15" spans="1:5" ht="120.75" thickBot="1" x14ac:dyDescent="0.3">
      <c r="A15" s="138" t="s">
        <v>2</v>
      </c>
      <c r="B15" s="136" t="s">
        <v>256</v>
      </c>
      <c r="C15" s="136" t="s">
        <v>0</v>
      </c>
      <c r="D15" s="136" t="s">
        <v>255</v>
      </c>
      <c r="E15" s="136" t="s">
        <v>1</v>
      </c>
    </row>
    <row r="16" spans="1:5" x14ac:dyDescent="0.25">
      <c r="A16" s="200" t="s">
        <v>8</v>
      </c>
      <c r="B16" s="201"/>
      <c r="C16" s="201"/>
      <c r="D16" s="201"/>
      <c r="E16" s="139"/>
    </row>
    <row r="17" spans="1:5" ht="15" customHeight="1" x14ac:dyDescent="0.25">
      <c r="A17" s="148" t="s">
        <v>58</v>
      </c>
      <c r="B17" s="149" t="s">
        <v>23</v>
      </c>
      <c r="C17" s="150" t="s">
        <v>11</v>
      </c>
      <c r="D17" s="151">
        <f>E17</f>
        <v>2892.29</v>
      </c>
      <c r="E17" s="152">
        <v>2892.29</v>
      </c>
    </row>
    <row r="18" spans="1:5" ht="15" customHeight="1" x14ac:dyDescent="0.25">
      <c r="A18" s="197" t="s">
        <v>257</v>
      </c>
      <c r="B18" s="198"/>
      <c r="C18" s="198"/>
      <c r="D18" s="199"/>
      <c r="E18" s="153"/>
    </row>
    <row r="19" spans="1:5" x14ac:dyDescent="0.25">
      <c r="A19" s="148" t="s">
        <v>349</v>
      </c>
      <c r="B19" s="154">
        <v>0.188</v>
      </c>
      <c r="C19" s="150" t="s">
        <v>350</v>
      </c>
      <c r="D19" s="151"/>
      <c r="E19" s="152">
        <v>3376.85</v>
      </c>
    </row>
    <row r="20" spans="1:5" ht="13.5" customHeight="1" x14ac:dyDescent="0.25">
      <c r="A20" s="148" t="s">
        <v>351</v>
      </c>
      <c r="B20" s="149" t="s">
        <v>24</v>
      </c>
      <c r="C20" s="150" t="s">
        <v>352</v>
      </c>
      <c r="D20" s="151">
        <f>E20</f>
        <v>308.45999999999998</v>
      </c>
      <c r="E20" s="152">
        <v>308.45999999999998</v>
      </c>
    </row>
    <row r="21" spans="1:5" ht="30" x14ac:dyDescent="0.25">
      <c r="A21" s="148" t="s">
        <v>236</v>
      </c>
      <c r="B21" s="149" t="s">
        <v>24</v>
      </c>
      <c r="C21" s="150" t="s">
        <v>11</v>
      </c>
      <c r="D21" s="151">
        <f>E21</f>
        <v>678.85</v>
      </c>
      <c r="E21" s="152">
        <v>678.85</v>
      </c>
    </row>
    <row r="22" spans="1:5" x14ac:dyDescent="0.25">
      <c r="A22" s="148" t="s">
        <v>260</v>
      </c>
      <c r="B22" s="149" t="s">
        <v>241</v>
      </c>
      <c r="C22" s="150" t="s">
        <v>12</v>
      </c>
      <c r="D22" s="151">
        <f>E22</f>
        <v>164161.23000000001</v>
      </c>
      <c r="E22" s="152">
        <v>164161.23000000001</v>
      </c>
    </row>
    <row r="23" spans="1:5" x14ac:dyDescent="0.25">
      <c r="A23" s="197" t="s">
        <v>265</v>
      </c>
      <c r="B23" s="198"/>
      <c r="C23" s="198"/>
      <c r="D23" s="199"/>
      <c r="E23" s="153"/>
    </row>
    <row r="24" spans="1:5" x14ac:dyDescent="0.25">
      <c r="A24" s="148" t="s">
        <v>268</v>
      </c>
      <c r="B24" s="155">
        <v>1</v>
      </c>
      <c r="C24" s="150" t="s">
        <v>13</v>
      </c>
      <c r="D24" s="151">
        <f t="shared" ref="D24:D29" si="0">E24/B24</f>
        <v>930.88</v>
      </c>
      <c r="E24" s="152">
        <v>930.88</v>
      </c>
    </row>
    <row r="25" spans="1:5" x14ac:dyDescent="0.25">
      <c r="A25" s="148" t="s">
        <v>353</v>
      </c>
      <c r="B25" s="156">
        <v>0.01</v>
      </c>
      <c r="C25" s="150" t="s">
        <v>18</v>
      </c>
      <c r="D25" s="151">
        <f t="shared" si="0"/>
        <v>70465</v>
      </c>
      <c r="E25" s="152">
        <v>704.65</v>
      </c>
    </row>
    <row r="26" spans="1:5" x14ac:dyDescent="0.25">
      <c r="A26" s="148" t="s">
        <v>330</v>
      </c>
      <c r="B26" s="156">
        <v>0.03</v>
      </c>
      <c r="C26" s="150" t="s">
        <v>15</v>
      </c>
      <c r="D26" s="151">
        <f t="shared" si="0"/>
        <v>73332.666666666672</v>
      </c>
      <c r="E26" s="152">
        <v>2199.98</v>
      </c>
    </row>
    <row r="27" spans="1:5" ht="30" x14ac:dyDescent="0.25">
      <c r="A27" s="148" t="s">
        <v>354</v>
      </c>
      <c r="B27" s="155">
        <v>1</v>
      </c>
      <c r="C27" s="150" t="s">
        <v>128</v>
      </c>
      <c r="D27" s="151">
        <f t="shared" si="0"/>
        <v>1260.43</v>
      </c>
      <c r="E27" s="152">
        <v>1260.43</v>
      </c>
    </row>
    <row r="28" spans="1:5" x14ac:dyDescent="0.25">
      <c r="A28" s="148" t="s">
        <v>355</v>
      </c>
      <c r="B28" s="155">
        <v>2</v>
      </c>
      <c r="C28" s="150" t="s">
        <v>13</v>
      </c>
      <c r="D28" s="151">
        <f t="shared" si="0"/>
        <v>750.13499999999999</v>
      </c>
      <c r="E28" s="152">
        <v>1500.27</v>
      </c>
    </row>
    <row r="29" spans="1:5" x14ac:dyDescent="0.25">
      <c r="A29" s="148" t="s">
        <v>356</v>
      </c>
      <c r="B29" s="155">
        <v>2</v>
      </c>
      <c r="C29" s="150" t="s">
        <v>357</v>
      </c>
      <c r="D29" s="151">
        <f t="shared" si="0"/>
        <v>301.125</v>
      </c>
      <c r="E29" s="152">
        <v>602.25</v>
      </c>
    </row>
    <row r="30" spans="1:5" x14ac:dyDescent="0.25">
      <c r="A30" s="148" t="s">
        <v>358</v>
      </c>
      <c r="B30" s="156">
        <v>0.01</v>
      </c>
      <c r="C30" s="150" t="s">
        <v>18</v>
      </c>
      <c r="D30" s="151">
        <f t="shared" ref="D30:D47" si="1">E30/B30</f>
        <v>77585</v>
      </c>
      <c r="E30" s="152">
        <v>775.85</v>
      </c>
    </row>
    <row r="31" spans="1:5" x14ac:dyDescent="0.25">
      <c r="A31" s="148" t="s">
        <v>334</v>
      </c>
      <c r="B31" s="155">
        <v>5</v>
      </c>
      <c r="C31" s="150" t="s">
        <v>97</v>
      </c>
      <c r="D31" s="151">
        <f t="shared" si="1"/>
        <v>98.462000000000003</v>
      </c>
      <c r="E31" s="152">
        <v>492.31</v>
      </c>
    </row>
    <row r="32" spans="1:5" x14ac:dyDescent="0.25">
      <c r="A32" s="148" t="s">
        <v>62</v>
      </c>
      <c r="B32" s="155">
        <v>1</v>
      </c>
      <c r="C32" s="150" t="s">
        <v>14</v>
      </c>
      <c r="D32" s="151">
        <f t="shared" si="1"/>
        <v>1005.22</v>
      </c>
      <c r="E32" s="152">
        <v>1005.22</v>
      </c>
    </row>
    <row r="33" spans="1:5" x14ac:dyDescent="0.25">
      <c r="A33" s="148" t="s">
        <v>102</v>
      </c>
      <c r="B33" s="155">
        <v>1</v>
      </c>
      <c r="C33" s="150" t="s">
        <v>15</v>
      </c>
      <c r="D33" s="151">
        <f t="shared" si="1"/>
        <v>842.77</v>
      </c>
      <c r="E33" s="152">
        <v>842.77</v>
      </c>
    </row>
    <row r="34" spans="1:5" x14ac:dyDescent="0.25">
      <c r="A34" s="148" t="s">
        <v>273</v>
      </c>
      <c r="B34" s="155">
        <v>1</v>
      </c>
      <c r="C34" s="150" t="s">
        <v>13</v>
      </c>
      <c r="D34" s="151">
        <f t="shared" si="1"/>
        <v>149.54</v>
      </c>
      <c r="E34" s="152">
        <v>149.54</v>
      </c>
    </row>
    <row r="35" spans="1:5" x14ac:dyDescent="0.25">
      <c r="A35" s="148" t="s">
        <v>274</v>
      </c>
      <c r="B35" s="155">
        <v>2</v>
      </c>
      <c r="C35" s="150" t="s">
        <v>275</v>
      </c>
      <c r="D35" s="151">
        <f t="shared" si="1"/>
        <v>1053.28</v>
      </c>
      <c r="E35" s="152">
        <v>2106.56</v>
      </c>
    </row>
    <row r="36" spans="1:5" ht="30" x14ac:dyDescent="0.25">
      <c r="A36" s="148" t="s">
        <v>336</v>
      </c>
      <c r="B36" s="157">
        <v>0.4</v>
      </c>
      <c r="C36" s="150" t="s">
        <v>16</v>
      </c>
      <c r="D36" s="151">
        <f t="shared" si="1"/>
        <v>4050</v>
      </c>
      <c r="E36" s="152">
        <v>1620</v>
      </c>
    </row>
    <row r="37" spans="1:5" x14ac:dyDescent="0.25">
      <c r="A37" s="148" t="s">
        <v>64</v>
      </c>
      <c r="B37" s="156">
        <v>0.06</v>
      </c>
      <c r="C37" s="150" t="s">
        <v>17</v>
      </c>
      <c r="D37" s="151">
        <f t="shared" si="1"/>
        <v>30219.333333333336</v>
      </c>
      <c r="E37" s="152">
        <v>1813.16</v>
      </c>
    </row>
    <row r="38" spans="1:5" ht="30" x14ac:dyDescent="0.25">
      <c r="A38" s="148" t="s">
        <v>65</v>
      </c>
      <c r="B38" s="154">
        <f>1.253*2</f>
        <v>2.5059999999999998</v>
      </c>
      <c r="C38" s="150" t="s">
        <v>16</v>
      </c>
      <c r="D38" s="151">
        <f t="shared" si="1"/>
        <v>2018.2362330407027</v>
      </c>
      <c r="E38" s="152">
        <f>2550.78+2506.92</f>
        <v>5057.7000000000007</v>
      </c>
    </row>
    <row r="39" spans="1:5" x14ac:dyDescent="0.25">
      <c r="A39" s="148" t="s">
        <v>359</v>
      </c>
      <c r="B39" s="155">
        <v>1</v>
      </c>
      <c r="C39" s="150" t="s">
        <v>14</v>
      </c>
      <c r="D39" s="151">
        <f t="shared" si="1"/>
        <v>611.75</v>
      </c>
      <c r="E39" s="152">
        <v>611.75</v>
      </c>
    </row>
    <row r="40" spans="1:5" x14ac:dyDescent="0.25">
      <c r="A40" s="148" t="s">
        <v>68</v>
      </c>
      <c r="B40" s="157">
        <v>0.2</v>
      </c>
      <c r="C40" s="150" t="s">
        <v>15</v>
      </c>
      <c r="D40" s="151">
        <f t="shared" si="1"/>
        <v>17332.349999999999</v>
      </c>
      <c r="E40" s="152">
        <v>3466.47</v>
      </c>
    </row>
    <row r="41" spans="1:5" x14ac:dyDescent="0.25">
      <c r="A41" s="148" t="s">
        <v>69</v>
      </c>
      <c r="B41" s="155">
        <v>5</v>
      </c>
      <c r="C41" s="150" t="s">
        <v>20</v>
      </c>
      <c r="D41" s="151">
        <f t="shared" si="1"/>
        <v>252.81599999999997</v>
      </c>
      <c r="E41" s="152">
        <v>1264.08</v>
      </c>
    </row>
    <row r="42" spans="1:5" x14ac:dyDescent="0.25">
      <c r="A42" s="148" t="s">
        <v>338</v>
      </c>
      <c r="B42" s="155">
        <v>5</v>
      </c>
      <c r="C42" s="150" t="s">
        <v>97</v>
      </c>
      <c r="D42" s="151">
        <f t="shared" si="1"/>
        <v>78.736000000000004</v>
      </c>
      <c r="E42" s="152">
        <v>393.68</v>
      </c>
    </row>
    <row r="43" spans="1:5" x14ac:dyDescent="0.25">
      <c r="A43" s="148" t="s">
        <v>339</v>
      </c>
      <c r="B43" s="155">
        <v>1</v>
      </c>
      <c r="C43" s="150" t="s">
        <v>13</v>
      </c>
      <c r="D43" s="151">
        <f t="shared" si="1"/>
        <v>7368.26</v>
      </c>
      <c r="E43" s="152">
        <v>7368.26</v>
      </c>
    </row>
    <row r="44" spans="1:5" x14ac:dyDescent="0.25">
      <c r="A44" s="148" t="s">
        <v>107</v>
      </c>
      <c r="B44" s="155">
        <v>1</v>
      </c>
      <c r="C44" s="150" t="s">
        <v>14</v>
      </c>
      <c r="D44" s="151">
        <f t="shared" si="1"/>
        <v>10936.37</v>
      </c>
      <c r="E44" s="152">
        <v>10936.37</v>
      </c>
    </row>
    <row r="45" spans="1:5" x14ac:dyDescent="0.25">
      <c r="A45" s="148" t="s">
        <v>187</v>
      </c>
      <c r="B45" s="155">
        <v>1</v>
      </c>
      <c r="C45" s="150" t="s">
        <v>21</v>
      </c>
      <c r="D45" s="151">
        <f t="shared" si="1"/>
        <v>825.55</v>
      </c>
      <c r="E45" s="152">
        <v>825.55</v>
      </c>
    </row>
    <row r="46" spans="1:5" x14ac:dyDescent="0.25">
      <c r="A46" s="148" t="s">
        <v>281</v>
      </c>
      <c r="B46" s="155">
        <v>1</v>
      </c>
      <c r="C46" s="150" t="s">
        <v>21</v>
      </c>
      <c r="D46" s="151">
        <f t="shared" si="1"/>
        <v>598.84</v>
      </c>
      <c r="E46" s="152">
        <v>598.84</v>
      </c>
    </row>
    <row r="47" spans="1:5" x14ac:dyDescent="0.25">
      <c r="A47" s="148" t="s">
        <v>71</v>
      </c>
      <c r="B47" s="155">
        <v>34</v>
      </c>
      <c r="C47" s="150" t="s">
        <v>21</v>
      </c>
      <c r="D47" s="151">
        <f t="shared" si="1"/>
        <v>302.30676470588236</v>
      </c>
      <c r="E47" s="152">
        <v>10278.43</v>
      </c>
    </row>
    <row r="48" spans="1:5" x14ac:dyDescent="0.25">
      <c r="A48" s="197" t="s">
        <v>283</v>
      </c>
      <c r="B48" s="198"/>
      <c r="C48" s="198"/>
      <c r="D48" s="199"/>
      <c r="E48" s="153"/>
    </row>
    <row r="49" spans="1:5" x14ac:dyDescent="0.25">
      <c r="A49" s="148" t="s">
        <v>360</v>
      </c>
      <c r="B49" s="155">
        <v>1</v>
      </c>
      <c r="C49" s="150" t="s">
        <v>361</v>
      </c>
      <c r="D49" s="151">
        <f t="shared" ref="D49:D58" si="2">E49/B49</f>
        <v>139.63999999999999</v>
      </c>
      <c r="E49" s="152">
        <v>139.63999999999999</v>
      </c>
    </row>
    <row r="50" spans="1:5" x14ac:dyDescent="0.25">
      <c r="A50" s="148" t="s">
        <v>362</v>
      </c>
      <c r="B50" s="149" t="s">
        <v>22</v>
      </c>
      <c r="C50" s="150" t="s">
        <v>19</v>
      </c>
      <c r="D50" s="151">
        <f>E50</f>
        <v>444.19</v>
      </c>
      <c r="E50" s="152">
        <v>444.19</v>
      </c>
    </row>
    <row r="51" spans="1:5" x14ac:dyDescent="0.25">
      <c r="A51" s="148" t="s">
        <v>363</v>
      </c>
      <c r="B51" s="154">
        <v>1.4E-2</v>
      </c>
      <c r="C51" s="150" t="s">
        <v>19</v>
      </c>
      <c r="D51" s="151">
        <f t="shared" si="2"/>
        <v>35582.142857142855</v>
      </c>
      <c r="E51" s="152">
        <v>498.15</v>
      </c>
    </row>
    <row r="52" spans="1:5" ht="30" x14ac:dyDescent="0.25">
      <c r="A52" s="148" t="s">
        <v>364</v>
      </c>
      <c r="B52" s="154">
        <v>3.0000000000000001E-3</v>
      </c>
      <c r="C52" s="150" t="s">
        <v>19</v>
      </c>
      <c r="D52" s="151">
        <f t="shared" si="2"/>
        <v>47193.333333333336</v>
      </c>
      <c r="E52" s="152">
        <v>141.58000000000001</v>
      </c>
    </row>
    <row r="53" spans="1:5" x14ac:dyDescent="0.25">
      <c r="A53" s="148" t="s">
        <v>287</v>
      </c>
      <c r="B53" s="156">
        <v>0.12</v>
      </c>
      <c r="C53" s="150" t="s">
        <v>18</v>
      </c>
      <c r="D53" s="151">
        <f t="shared" si="2"/>
        <v>4550.083333333333</v>
      </c>
      <c r="E53" s="152">
        <v>546.01</v>
      </c>
    </row>
    <row r="54" spans="1:5" ht="30" x14ac:dyDescent="0.25">
      <c r="A54" s="148" t="s">
        <v>222</v>
      </c>
      <c r="B54" s="155">
        <v>1</v>
      </c>
      <c r="C54" s="150" t="s">
        <v>13</v>
      </c>
      <c r="D54" s="151">
        <f t="shared" si="2"/>
        <v>469.4</v>
      </c>
      <c r="E54" s="152">
        <v>469.4</v>
      </c>
    </row>
    <row r="55" spans="1:5" x14ac:dyDescent="0.25">
      <c r="A55" s="148" t="s">
        <v>365</v>
      </c>
      <c r="B55" s="156">
        <v>0.01</v>
      </c>
      <c r="C55" s="150" t="s">
        <v>18</v>
      </c>
      <c r="D55" s="151">
        <f t="shared" si="2"/>
        <v>59474</v>
      </c>
      <c r="E55" s="152">
        <v>594.74</v>
      </c>
    </row>
    <row r="56" spans="1:5" x14ac:dyDescent="0.25">
      <c r="A56" s="148" t="s">
        <v>366</v>
      </c>
      <c r="B56" s="156">
        <v>0.01</v>
      </c>
      <c r="C56" s="150" t="s">
        <v>18</v>
      </c>
      <c r="D56" s="151">
        <f t="shared" si="2"/>
        <v>62970</v>
      </c>
      <c r="E56" s="152">
        <v>629.70000000000005</v>
      </c>
    </row>
    <row r="57" spans="1:5" x14ac:dyDescent="0.25">
      <c r="A57" s="148" t="s">
        <v>367</v>
      </c>
      <c r="B57" s="154">
        <v>1.0999999999999999E-2</v>
      </c>
      <c r="C57" s="150" t="s">
        <v>15</v>
      </c>
      <c r="D57" s="151">
        <f t="shared" si="2"/>
        <v>52520.000000000007</v>
      </c>
      <c r="E57" s="152">
        <v>577.72</v>
      </c>
    </row>
    <row r="58" spans="1:5" x14ac:dyDescent="0.25">
      <c r="A58" s="148" t="s">
        <v>368</v>
      </c>
      <c r="B58" s="156">
        <v>0.03</v>
      </c>
      <c r="C58" s="150" t="s">
        <v>18</v>
      </c>
      <c r="D58" s="151">
        <f t="shared" si="2"/>
        <v>55587.333333333328</v>
      </c>
      <c r="E58" s="152">
        <v>1667.62</v>
      </c>
    </row>
    <row r="59" spans="1:5" x14ac:dyDescent="0.25">
      <c r="A59" s="148" t="s">
        <v>191</v>
      </c>
      <c r="B59" s="156">
        <v>0.17</v>
      </c>
      <c r="C59" s="150" t="s">
        <v>16</v>
      </c>
      <c r="D59" s="151">
        <f t="shared" ref="D59:D71" si="3">E59/B59</f>
        <v>2050.2941176470586</v>
      </c>
      <c r="E59" s="152">
        <v>348.55</v>
      </c>
    </row>
    <row r="60" spans="1:5" ht="30" x14ac:dyDescent="0.25">
      <c r="A60" s="148" t="s">
        <v>72</v>
      </c>
      <c r="B60" s="154">
        <v>1.2529999999999999</v>
      </c>
      <c r="C60" s="150" t="s">
        <v>16</v>
      </c>
      <c r="D60" s="151">
        <f t="shared" si="3"/>
        <v>2012.0670391061453</v>
      </c>
      <c r="E60" s="152">
        <v>2521.12</v>
      </c>
    </row>
    <row r="61" spans="1:5" ht="30" x14ac:dyDescent="0.25">
      <c r="A61" s="148" t="s">
        <v>369</v>
      </c>
      <c r="B61" s="156">
        <v>1.25</v>
      </c>
      <c r="C61" s="150" t="s">
        <v>16</v>
      </c>
      <c r="D61" s="151">
        <f t="shared" si="3"/>
        <v>2022.096</v>
      </c>
      <c r="E61" s="152">
        <v>2527.62</v>
      </c>
    </row>
    <row r="62" spans="1:5" ht="30" x14ac:dyDescent="0.25">
      <c r="A62" s="148" t="s">
        <v>370</v>
      </c>
      <c r="B62" s="154">
        <v>2.2650000000000001</v>
      </c>
      <c r="C62" s="150" t="s">
        <v>16</v>
      </c>
      <c r="D62" s="151">
        <f t="shared" si="3"/>
        <v>1831.1125827814569</v>
      </c>
      <c r="E62" s="152">
        <v>4147.47</v>
      </c>
    </row>
    <row r="63" spans="1:5" x14ac:dyDescent="0.25">
      <c r="A63" s="148" t="s">
        <v>295</v>
      </c>
      <c r="B63" s="155">
        <v>6</v>
      </c>
      <c r="C63" s="150" t="s">
        <v>294</v>
      </c>
      <c r="D63" s="151">
        <f t="shared" si="3"/>
        <v>206.43166666666664</v>
      </c>
      <c r="E63" s="152">
        <v>1238.5899999999999</v>
      </c>
    </row>
    <row r="64" spans="1:5" x14ac:dyDescent="0.25">
      <c r="A64" s="148" t="s">
        <v>371</v>
      </c>
      <c r="B64" s="155">
        <v>90</v>
      </c>
      <c r="C64" s="150" t="s">
        <v>294</v>
      </c>
      <c r="D64" s="151">
        <f t="shared" si="3"/>
        <v>55.323333333333338</v>
      </c>
      <c r="E64" s="152">
        <v>4979.1000000000004</v>
      </c>
    </row>
    <row r="65" spans="1:5" x14ac:dyDescent="0.25">
      <c r="A65" s="148" t="s">
        <v>372</v>
      </c>
      <c r="B65" s="155">
        <v>8</v>
      </c>
      <c r="C65" s="150" t="s">
        <v>13</v>
      </c>
      <c r="D65" s="151">
        <f t="shared" si="3"/>
        <v>551.9</v>
      </c>
      <c r="E65" s="152">
        <v>4415.2</v>
      </c>
    </row>
    <row r="66" spans="1:5" ht="30" x14ac:dyDescent="0.25">
      <c r="A66" s="148" t="s">
        <v>115</v>
      </c>
      <c r="B66" s="155">
        <v>130</v>
      </c>
      <c r="C66" s="150" t="s">
        <v>114</v>
      </c>
      <c r="D66" s="151">
        <f t="shared" si="3"/>
        <v>56.923000000000002</v>
      </c>
      <c r="E66" s="152">
        <v>7399.99</v>
      </c>
    </row>
    <row r="67" spans="1:5" x14ac:dyDescent="0.25">
      <c r="A67" s="148" t="s">
        <v>194</v>
      </c>
      <c r="B67" s="155">
        <v>15</v>
      </c>
      <c r="C67" s="150" t="s">
        <v>99</v>
      </c>
      <c r="D67" s="151">
        <f t="shared" si="3"/>
        <v>245.09866666666667</v>
      </c>
      <c r="E67" s="152">
        <v>3676.48</v>
      </c>
    </row>
    <row r="68" spans="1:5" ht="30" x14ac:dyDescent="0.25">
      <c r="A68" s="148" t="s">
        <v>118</v>
      </c>
      <c r="B68" s="154">
        <v>1.8620000000000001</v>
      </c>
      <c r="C68" s="150" t="s">
        <v>16</v>
      </c>
      <c r="D68" s="151">
        <f t="shared" si="3"/>
        <v>1947.3576799140708</v>
      </c>
      <c r="E68" s="152">
        <v>3625.98</v>
      </c>
    </row>
    <row r="69" spans="1:5" x14ac:dyDescent="0.25">
      <c r="A69" s="148" t="s">
        <v>83</v>
      </c>
      <c r="B69" s="156">
        <v>0.01</v>
      </c>
      <c r="C69" s="150" t="s">
        <v>57</v>
      </c>
      <c r="D69" s="151">
        <f t="shared" si="3"/>
        <v>34823</v>
      </c>
      <c r="E69" s="152">
        <v>348.23</v>
      </c>
    </row>
    <row r="70" spans="1:5" x14ac:dyDescent="0.25">
      <c r="A70" s="148" t="s">
        <v>198</v>
      </c>
      <c r="B70" s="156">
        <v>0.02</v>
      </c>
      <c r="C70" s="150" t="s">
        <v>57</v>
      </c>
      <c r="D70" s="151">
        <f t="shared" si="3"/>
        <v>36704</v>
      </c>
      <c r="E70" s="152">
        <v>734.08</v>
      </c>
    </row>
    <row r="71" spans="1:5" x14ac:dyDescent="0.25">
      <c r="A71" s="148" t="s">
        <v>373</v>
      </c>
      <c r="B71" s="154">
        <v>1.9E-2</v>
      </c>
      <c r="C71" s="150" t="s">
        <v>19</v>
      </c>
      <c r="D71" s="151">
        <f t="shared" si="3"/>
        <v>14407.368421052632</v>
      </c>
      <c r="E71" s="152">
        <v>273.74</v>
      </c>
    </row>
    <row r="72" spans="1:5" ht="30" x14ac:dyDescent="0.25">
      <c r="A72" s="148" t="s">
        <v>199</v>
      </c>
      <c r="B72" s="156">
        <v>0.03</v>
      </c>
      <c r="C72" s="150" t="s">
        <v>18</v>
      </c>
      <c r="D72" s="151">
        <f>E72/B72</f>
        <v>53501.666666666664</v>
      </c>
      <c r="E72" s="152">
        <v>1605.05</v>
      </c>
    </row>
    <row r="73" spans="1:5" x14ac:dyDescent="0.25">
      <c r="A73" s="197" t="s">
        <v>40</v>
      </c>
      <c r="B73" s="198"/>
      <c r="C73" s="198"/>
      <c r="D73" s="199"/>
      <c r="E73" s="153"/>
    </row>
    <row r="74" spans="1:5" ht="19.5" customHeight="1" x14ac:dyDescent="0.25">
      <c r="A74" s="148" t="s">
        <v>61</v>
      </c>
      <c r="B74" s="149" t="s">
        <v>239</v>
      </c>
      <c r="C74" s="150" t="s">
        <v>11</v>
      </c>
      <c r="D74" s="151">
        <f>E74</f>
        <v>6954.45</v>
      </c>
      <c r="E74" s="152">
        <v>6954.45</v>
      </c>
    </row>
    <row r="75" spans="1:5" x14ac:dyDescent="0.25">
      <c r="A75" s="197" t="s">
        <v>179</v>
      </c>
      <c r="B75" s="198"/>
      <c r="C75" s="198"/>
      <c r="D75" s="199"/>
      <c r="E75" s="153"/>
    </row>
    <row r="76" spans="1:5" ht="15" customHeight="1" x14ac:dyDescent="0.25">
      <c r="A76" s="148" t="s">
        <v>180</v>
      </c>
      <c r="B76" s="149" t="s">
        <v>239</v>
      </c>
      <c r="C76" s="150" t="s">
        <v>264</v>
      </c>
      <c r="D76" s="151">
        <f>E76</f>
        <v>2865</v>
      </c>
      <c r="E76" s="152">
        <v>2865</v>
      </c>
    </row>
    <row r="77" spans="1:5" x14ac:dyDescent="0.25">
      <c r="A77" s="197" t="s">
        <v>87</v>
      </c>
      <c r="B77" s="198"/>
      <c r="C77" s="198"/>
      <c r="D77" s="199"/>
      <c r="E77" s="153"/>
    </row>
    <row r="78" spans="1:5" ht="15" customHeight="1" x14ac:dyDescent="0.25">
      <c r="A78" s="148" t="s">
        <v>120</v>
      </c>
      <c r="B78" s="149" t="s">
        <v>239</v>
      </c>
      <c r="C78" s="150" t="s">
        <v>11</v>
      </c>
      <c r="D78" s="151">
        <f>E78</f>
        <v>21600</v>
      </c>
      <c r="E78" s="152">
        <v>21600</v>
      </c>
    </row>
    <row r="79" spans="1:5" ht="15" customHeight="1" x14ac:dyDescent="0.25">
      <c r="A79" s="197" t="s">
        <v>344</v>
      </c>
      <c r="B79" s="198"/>
      <c r="C79" s="198"/>
      <c r="D79" s="199"/>
      <c r="E79" s="153"/>
    </row>
    <row r="80" spans="1:5" ht="15" customHeight="1" thickBot="1" x14ac:dyDescent="0.3">
      <c r="A80" s="148" t="s">
        <v>299</v>
      </c>
      <c r="B80" s="149" t="s">
        <v>24</v>
      </c>
      <c r="C80" s="150" t="s">
        <v>11</v>
      </c>
      <c r="D80" s="151">
        <f>E80</f>
        <v>311.56</v>
      </c>
      <c r="E80" s="152">
        <v>311.56</v>
      </c>
    </row>
    <row r="81" spans="1:7" ht="30" x14ac:dyDescent="0.25">
      <c r="A81" s="148" t="s">
        <v>345</v>
      </c>
      <c r="B81" s="149" t="s">
        <v>24</v>
      </c>
      <c r="C81" s="150" t="s">
        <v>11</v>
      </c>
      <c r="D81" s="151">
        <f>E81</f>
        <v>591.44000000000005</v>
      </c>
      <c r="E81" s="152">
        <v>591.44000000000005</v>
      </c>
      <c r="F81" s="140">
        <f>SUM(E17:E81)</f>
        <v>304095.07999999996</v>
      </c>
      <c r="G81" s="137" t="s">
        <v>374</v>
      </c>
    </row>
    <row r="82" spans="1:7" s="1" customFormat="1" ht="14.25" x14ac:dyDescent="0.2">
      <c r="A82" s="35" t="s">
        <v>10</v>
      </c>
      <c r="B82" s="36"/>
      <c r="C82" s="36"/>
      <c r="D82" s="36"/>
      <c r="E82" s="36"/>
      <c r="G82" s="17"/>
    </row>
    <row r="83" spans="1:7" s="1" customFormat="1" x14ac:dyDescent="0.2">
      <c r="A83" s="34" t="s">
        <v>78</v>
      </c>
      <c r="B83" s="26" t="s">
        <v>23</v>
      </c>
      <c r="C83" s="26" t="s">
        <v>11</v>
      </c>
      <c r="D83" s="26">
        <f>E83</f>
        <v>34210.696499999998</v>
      </c>
      <c r="E83" s="26">
        <f>SUM(E17:E81)*11.25%</f>
        <v>34210.696499999998</v>
      </c>
      <c r="G83" s="17"/>
    </row>
    <row r="84" spans="1:7" x14ac:dyDescent="0.25">
      <c r="A84" s="105" t="s">
        <v>26</v>
      </c>
      <c r="B84" s="134"/>
      <c r="C84" s="134"/>
      <c r="D84" s="134"/>
      <c r="E84" s="135">
        <f>F81+E83</f>
        <v>338305.77649999998</v>
      </c>
    </row>
    <row r="85" spans="1:7" x14ac:dyDescent="0.25">
      <c r="A85" s="194"/>
      <c r="B85" s="194"/>
      <c r="C85" s="194"/>
      <c r="D85" s="194"/>
      <c r="E85" s="194"/>
    </row>
    <row r="86" spans="1:7" x14ac:dyDescent="0.25">
      <c r="A86" s="194"/>
      <c r="B86" s="194"/>
      <c r="C86" s="194"/>
      <c r="D86" s="194"/>
      <c r="E86" s="194"/>
    </row>
    <row r="87" spans="1:7" s="143" customFormat="1" ht="21.75" customHeight="1" x14ac:dyDescent="0.25">
      <c r="A87" s="202" t="s">
        <v>376</v>
      </c>
      <c r="B87" s="202"/>
      <c r="C87" s="202"/>
      <c r="D87" s="202"/>
      <c r="E87" s="141">
        <f>E84</f>
        <v>338305.77649999998</v>
      </c>
      <c r="F87" s="142"/>
    </row>
    <row r="88" spans="1:7" s="143" customFormat="1" ht="20.25" customHeight="1" x14ac:dyDescent="0.25">
      <c r="A88" s="203" t="str">
        <f>[1]!Сумма_прописью(E87)</f>
        <v>Триста тридцать восемь тысяч триста пять рублей 78 копеек.</v>
      </c>
      <c r="B88" s="203"/>
      <c r="C88" s="203"/>
      <c r="D88" s="203"/>
      <c r="E88" s="203"/>
      <c r="F88" s="144"/>
    </row>
    <row r="89" spans="1:7" s="143" customFormat="1" ht="24.75" customHeight="1" x14ac:dyDescent="0.25">
      <c r="A89" s="202" t="s">
        <v>303</v>
      </c>
      <c r="B89" s="202"/>
      <c r="C89" s="202"/>
      <c r="D89" s="202"/>
      <c r="E89" s="202"/>
      <c r="F89" s="145"/>
    </row>
    <row r="90" spans="1:7" s="143" customFormat="1" ht="24" customHeight="1" x14ac:dyDescent="0.25">
      <c r="A90" s="202" t="s">
        <v>304</v>
      </c>
      <c r="B90" s="202"/>
      <c r="C90" s="202"/>
      <c r="D90" s="202"/>
      <c r="E90" s="202"/>
      <c r="F90" s="145"/>
    </row>
    <row r="91" spans="1:7" s="143" customFormat="1" ht="30.75" customHeight="1" x14ac:dyDescent="0.25">
      <c r="A91" s="202" t="s">
        <v>305</v>
      </c>
      <c r="B91" s="202"/>
      <c r="C91" s="202"/>
      <c r="D91" s="202"/>
      <c r="E91" s="202"/>
      <c r="F91" s="145"/>
    </row>
    <row r="92" spans="1:7" s="143" customFormat="1" x14ac:dyDescent="0.25">
      <c r="A92" s="146"/>
      <c r="B92" s="146"/>
      <c r="C92" s="146"/>
      <c r="D92" s="146"/>
      <c r="E92" s="146"/>
      <c r="F92" s="146"/>
    </row>
    <row r="93" spans="1:7" s="143" customFormat="1" ht="24.75" customHeight="1" x14ac:dyDescent="0.25">
      <c r="A93" s="202" t="s">
        <v>375</v>
      </c>
      <c r="B93" s="202"/>
      <c r="C93" s="202"/>
      <c r="D93" s="202"/>
      <c r="E93" s="202"/>
      <c r="F93" s="145"/>
    </row>
    <row r="94" spans="1:7" ht="18.75" customHeight="1" x14ac:dyDescent="0.25">
      <c r="A94" s="147" t="s">
        <v>306</v>
      </c>
      <c r="B94" s="147"/>
      <c r="C94" s="147"/>
      <c r="D94" s="147"/>
      <c r="E94" s="147"/>
    </row>
    <row r="95" spans="1:7" ht="24.75" customHeight="1" x14ac:dyDescent="0.25">
      <c r="A95" s="147" t="s">
        <v>377</v>
      </c>
      <c r="B95" s="147"/>
      <c r="C95" s="147"/>
      <c r="D95" s="147"/>
      <c r="E95" s="147"/>
    </row>
    <row r="96" spans="1:7" ht="15" customHeight="1" x14ac:dyDescent="0.25">
      <c r="B96" s="147"/>
      <c r="C96" s="147"/>
      <c r="D96" s="147" t="s">
        <v>28</v>
      </c>
      <c r="E96" s="147"/>
    </row>
    <row r="97" spans="1:5" x14ac:dyDescent="0.25">
      <c r="A97" s="194"/>
      <c r="B97" s="194"/>
      <c r="C97" s="194"/>
      <c r="D97" s="194"/>
      <c r="E97" s="194"/>
    </row>
    <row r="98" spans="1:5" x14ac:dyDescent="0.25">
      <c r="A98" s="194" t="s">
        <v>308</v>
      </c>
      <c r="B98" s="194"/>
      <c r="C98" s="194"/>
      <c r="D98" s="194"/>
      <c r="E98" s="194"/>
    </row>
    <row r="99" spans="1:5" ht="13.5" customHeight="1" x14ac:dyDescent="0.25">
      <c r="B99" s="194"/>
      <c r="C99" s="194"/>
      <c r="D99" s="194" t="s">
        <v>28</v>
      </c>
      <c r="E99" s="194"/>
    </row>
  </sheetData>
  <mergeCells count="34">
    <mergeCell ref="A98:E98"/>
    <mergeCell ref="B99:C99"/>
    <mergeCell ref="D99:E99"/>
    <mergeCell ref="A4:E4"/>
    <mergeCell ref="A5:E5"/>
    <mergeCell ref="A48:D48"/>
    <mergeCell ref="A97:E97"/>
    <mergeCell ref="A89:E89"/>
    <mergeCell ref="A90:E90"/>
    <mergeCell ref="A91:E91"/>
    <mergeCell ref="A93:E93"/>
    <mergeCell ref="A85:E85"/>
    <mergeCell ref="A86:E86"/>
    <mergeCell ref="A88:E88"/>
    <mergeCell ref="A79:D79"/>
    <mergeCell ref="A8:E8"/>
    <mergeCell ref="A9:E9"/>
    <mergeCell ref="A87:D87"/>
    <mergeCell ref="A1:E1"/>
    <mergeCell ref="A2:E2"/>
    <mergeCell ref="A77:D77"/>
    <mergeCell ref="A10:E10"/>
    <mergeCell ref="A11:E11"/>
    <mergeCell ref="A12:E12"/>
    <mergeCell ref="A13:E13"/>
    <mergeCell ref="A14:E14"/>
    <mergeCell ref="A3:E3"/>
    <mergeCell ref="A16:D16"/>
    <mergeCell ref="A18:D18"/>
    <mergeCell ref="A75:D75"/>
    <mergeCell ref="A23:D23"/>
    <mergeCell ref="A73:D73"/>
    <mergeCell ref="A6:D6"/>
    <mergeCell ref="A7:E7"/>
  </mergeCells>
  <pageMargins left="0.70866141732283472" right="0.59055118110236227" top="0.55118110236220474" bottom="0.55118110236220474" header="0.11811023622047245" footer="0.11811023622047245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9</vt:i4>
      </vt:variant>
    </vt:vector>
  </HeadingPairs>
  <TitlesOfParts>
    <vt:vector size="19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2022-04-09T18:10:07Z</dcterms:modified>
</cp:coreProperties>
</file>