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30" yWindow="-150" windowWidth="16500" windowHeight="11235" activeTab="4"/>
  </bookViews>
  <sheets>
    <sheet name="2019" sheetId="6" r:id="rId1"/>
    <sheet name="Лист1" sheetId="7" r:id="rId2"/>
    <sheet name="2020" sheetId="8" r:id="rId3"/>
    <sheet name="Лист2" sheetId="9" r:id="rId4"/>
    <sheet name="2021" sheetId="10" r:id="rId5"/>
    <sheet name="акт21" sheetId="11" r:id="rId6"/>
  </sheets>
  <definedNames>
    <definedName name="_xlnm.Print_Area" localSheetId="0">'2019'!$A$1:$F$30</definedName>
    <definedName name="_xlnm.Print_Area" localSheetId="2">'2020'!$A$1:$F$30</definedName>
    <definedName name="_xlnm.Print_Area" localSheetId="4">'2021'!$A$1:$F$30</definedName>
    <definedName name="_xlnm.Print_Area" localSheetId="5">акт21!$A$1:$E$101</definedName>
    <definedName name="_xlnm.Print_Area" localSheetId="1">Лист1!$A$2:$E$128</definedName>
    <definedName name="_xlnm.Print_Area" localSheetId="3">Лист2!$A$3:$E$116</definedName>
  </definedNames>
  <calcPr calcId="145621"/>
</workbook>
</file>

<file path=xl/calcChain.xml><?xml version="1.0" encoding="utf-8"?>
<calcChain xmlns="http://schemas.openxmlformats.org/spreadsheetml/2006/main">
  <c r="F24" i="10" l="1"/>
  <c r="E66" i="11" l="1"/>
  <c r="B66" i="11"/>
  <c r="E17" i="11"/>
  <c r="D17" i="11"/>
  <c r="D18" i="11"/>
  <c r="D16" i="11"/>
  <c r="D24" i="11" l="1"/>
  <c r="D83" i="11" l="1"/>
  <c r="D82" i="11"/>
  <c r="D80" i="11"/>
  <c r="D78" i="11"/>
  <c r="D76" i="11"/>
  <c r="D64" i="11"/>
  <c r="D65" i="11"/>
  <c r="D66" i="11"/>
  <c r="D67" i="11"/>
  <c r="D68" i="11"/>
  <c r="D69" i="11"/>
  <c r="D70" i="11"/>
  <c r="D71" i="11"/>
  <c r="D72" i="11"/>
  <c r="D73" i="11"/>
  <c r="D74" i="11"/>
  <c r="D63" i="11"/>
  <c r="D54" i="11"/>
  <c r="D55" i="11"/>
  <c r="D56" i="11"/>
  <c r="D57" i="11"/>
  <c r="D58" i="11"/>
  <c r="D59" i="11"/>
  <c r="D60" i="11"/>
  <c r="D61" i="11"/>
  <c r="D62" i="11"/>
  <c r="D53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2" i="11"/>
  <c r="D43" i="11"/>
  <c r="D44" i="11"/>
  <c r="D45" i="11"/>
  <c r="D46" i="11"/>
  <c r="D47" i="11"/>
  <c r="D48" i="11"/>
  <c r="D49" i="11"/>
  <c r="D50" i="11"/>
  <c r="D51" i="11"/>
  <c r="D26" i="11"/>
  <c r="D20" i="11"/>
  <c r="D21" i="11"/>
  <c r="D19" i="11"/>
  <c r="D22" i="11"/>
  <c r="F18" i="10"/>
  <c r="F22" i="10" s="1"/>
  <c r="F14" i="10"/>
  <c r="E41" i="11"/>
  <c r="E85" i="11" s="1"/>
  <c r="D41" i="11" l="1"/>
  <c r="F82" i="11"/>
  <c r="E86" i="11" s="1"/>
  <c r="E89" i="11" s="1"/>
  <c r="F23" i="10" s="1"/>
  <c r="D85" i="11"/>
  <c r="F25" i="10"/>
  <c r="I25" i="8"/>
  <c r="D93" i="9" l="1"/>
  <c r="D95" i="9"/>
  <c r="D96" i="9"/>
  <c r="D98" i="9"/>
  <c r="D91" i="9"/>
  <c r="D86" i="9"/>
  <c r="D58" i="9"/>
  <c r="D34" i="9"/>
  <c r="D28" i="9"/>
  <c r="D26" i="9"/>
  <c r="D23" i="9"/>
  <c r="D24" i="9"/>
  <c r="D22" i="9"/>
  <c r="D30" i="9"/>
  <c r="D31" i="9"/>
  <c r="D32" i="9"/>
  <c r="D33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9" i="9"/>
  <c r="D60" i="9"/>
  <c r="D61" i="9"/>
  <c r="D62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7" i="9"/>
  <c r="D88" i="9"/>
  <c r="D89" i="9"/>
  <c r="D21" i="9"/>
  <c r="D20" i="9"/>
  <c r="D19" i="9"/>
  <c r="E100" i="9" l="1"/>
  <c r="D100" i="9" s="1"/>
  <c r="E101" i="9" l="1"/>
  <c r="F23" i="8" s="1"/>
  <c r="F19" i="8"/>
  <c r="F15" i="8"/>
  <c r="F14" i="8" s="1"/>
  <c r="F18" i="8"/>
  <c r="F22" i="8" s="1"/>
  <c r="F24" i="8" l="1"/>
  <c r="F25" i="8"/>
  <c r="F15" i="6"/>
  <c r="E113" i="7"/>
  <c r="D113" i="7" s="1"/>
  <c r="D105" i="7"/>
  <c r="D107" i="7"/>
  <c r="D109" i="7"/>
  <c r="D110" i="7"/>
  <c r="D111" i="7"/>
  <c r="D103" i="7"/>
  <c r="D94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5" i="7"/>
  <c r="D96" i="7"/>
  <c r="D97" i="7"/>
  <c r="D98" i="7"/>
  <c r="D99" i="7"/>
  <c r="D100" i="7"/>
  <c r="D101" i="7"/>
  <c r="D32" i="7"/>
  <c r="D24" i="7"/>
  <c r="D26" i="7"/>
  <c r="D28" i="7"/>
  <c r="D30" i="7"/>
  <c r="D23" i="7"/>
  <c r="D20" i="7"/>
  <c r="D21" i="7"/>
  <c r="D22" i="7"/>
  <c r="D19" i="7"/>
  <c r="E114" i="7" l="1"/>
  <c r="F23" i="6" s="1"/>
  <c r="F18" i="6"/>
  <c r="F22" i="6" s="1"/>
  <c r="F14" i="6"/>
  <c r="F24" i="6" l="1"/>
  <c r="F25" i="6"/>
</calcChain>
</file>

<file path=xl/sharedStrings.xml><?xml version="1.0" encoding="utf-8"?>
<sst xmlns="http://schemas.openxmlformats.org/spreadsheetml/2006/main" count="699" uniqueCount="289">
  <si>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</si>
  <si>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</si>
  <si>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</si>
  <si>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Аварийное обслуживание</t>
  </si>
  <si>
    <t>Услуги по управлению МКД</t>
  </si>
  <si>
    <t>руб.</t>
  </si>
  <si>
    <t>м2</t>
  </si>
  <si>
    <t>шт</t>
  </si>
  <si>
    <t>1 узел</t>
  </si>
  <si>
    <t>1 здание</t>
  </si>
  <si>
    <t>1 м3</t>
  </si>
  <si>
    <t>1 стояк</t>
  </si>
  <si>
    <t>100 м</t>
  </si>
  <si>
    <t>1000 м2</t>
  </si>
  <si>
    <t>100 квартир</t>
  </si>
  <si>
    <t>100 шт.</t>
  </si>
  <si>
    <t>100 м2</t>
  </si>
  <si>
    <t>узел</t>
  </si>
  <si>
    <t>10 шт.</t>
  </si>
  <si>
    <t>1 ИТП</t>
  </si>
  <si>
    <t>Ежедневно</t>
  </si>
  <si>
    <t>По факту</t>
  </si>
  <si>
    <t>По плану</t>
  </si>
  <si>
    <t>Итого:</t>
  </si>
  <si>
    <t>(подпись)</t>
  </si>
  <si>
    <t>Обслуживание и текущий ремонт электрооборудования  жилых домов</t>
  </si>
  <si>
    <t>Обслуживание ОДПУ</t>
  </si>
  <si>
    <t>Отчет получил: ________________________________________________________</t>
  </si>
  <si>
    <t>Дата __________________</t>
  </si>
  <si>
    <t>Коммунальные ресурсы на содержание общ. имущества МКД</t>
  </si>
  <si>
    <t>Расходы на истребование задолженности по оплате жилых помещений</t>
  </si>
  <si>
    <t xml:space="preserve">     Аварийное обслуживание</t>
  </si>
  <si>
    <t xml:space="preserve">     Обслуживание и текущий ремонт электрооборудования жилых домов</t>
  </si>
  <si>
    <t xml:space="preserve">     Запуск потока воды: отопление, ГВС</t>
  </si>
  <si>
    <t xml:space="preserve">     Запуск системы отопления.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</si>
  <si>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</si>
  <si>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</si>
  <si>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</si>
  <si>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</si>
  <si>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Перекрытие потока воды: отопление, ГВС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</si>
  <si>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</si>
  <si>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-подготовка к зиме</t>
  </si>
  <si>
    <t>1 м 2 основания</t>
  </si>
  <si>
    <t xml:space="preserve">     Очистка кровли от снега, сбивание сосулей</t>
  </si>
  <si>
    <t xml:space="preserve">     Техническое обслуживание ОДПУ</t>
  </si>
  <si>
    <t xml:space="preserve">     Истребование дебиторской задолженности</t>
  </si>
  <si>
    <t xml:space="preserve">     Ремонт отдельных мест покрытия из асбоцементных листов: обыкновенного профиля (мат. БУ)</t>
  </si>
  <si>
    <t xml:space="preserve">     Услуги по управлению МКД</t>
  </si>
  <si>
    <t xml:space="preserve">     Ликвидация воздушных пробок в системе отопления, в стояке</t>
  </si>
  <si>
    <t xml:space="preserve">     Очистка канализационной сети: внутренней</t>
  </si>
  <si>
    <t xml:space="preserve">     Промывка трубопровода системы отопления</t>
  </si>
  <si>
    <t xml:space="preserve">     Очистка кровли от снега, сбивание сосулей (вышка)</t>
  </si>
  <si>
    <t xml:space="preserve">     Смена стекол в деревянных переплетах при площади стекла  до: 0,25 м</t>
  </si>
  <si>
    <t xml:space="preserve">     Изоляция трубопровода матами с совмещенным покрывным  слоем</t>
  </si>
  <si>
    <t xml:space="preserve">     Ремонт отдельных мест покрытия из асбоцементных листов: обыкновенного профиля (мат. ризолин)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</si>
  <si>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</si>
  <si>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</si>
  <si>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</si>
  <si>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</si>
  <si>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</si>
  <si>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</si>
  <si>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</si>
  <si>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</si>
  <si>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</si>
  <si>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</si>
  <si>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</si>
  <si>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</si>
  <si>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</si>
  <si>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</si>
  <si>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</si>
  <si>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</si>
  <si>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</si>
  <si>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</si>
  <si>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</si>
  <si>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</si>
  <si>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</si>
  <si>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</si>
  <si>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</si>
  <si>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</si>
  <si>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</si>
  <si>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 xml:space="preserve">     Очистка желобов от мусора: вручную (при расчете 1 кг. мусора = 1 м 1 желоба)</t>
  </si>
  <si>
    <t xml:space="preserve">     Коммунальные ресурсы на содержание общего имущества МКД</t>
  </si>
  <si>
    <t xml:space="preserve">     Сдача ИТП представителю энергоснабжающей организации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</si>
  <si>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</si>
  <si>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</si>
  <si>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</si>
  <si>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Смена вентилей Д-15</t>
  </si>
  <si>
    <t xml:space="preserve">     Постановка заклепок в местах соединения труб</t>
  </si>
  <si>
    <t xml:space="preserve">     Смена частей водосточных труб: отливов (отметов)</t>
  </si>
  <si>
    <t xml:space="preserve">     Смена: колен водосточных труб</t>
  </si>
  <si>
    <t>т</t>
  </si>
  <si>
    <t>м</t>
  </si>
  <si>
    <t>100 приборов</t>
  </si>
  <si>
    <t>По договору</t>
  </si>
  <si>
    <t>По тарифу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</si>
  <si>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</si>
  <si>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</si>
  <si>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</si>
  <si>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</si>
  <si>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</si>
  <si>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</si>
  <si>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</si>
  <si>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</si>
  <si>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</si>
  <si>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</si>
  <si>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</si>
  <si>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</si>
  <si>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</si>
  <si>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</si>
  <si>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</si>
  <si>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>Обслуживание и текущий ремонт инженерного оборудования</t>
  </si>
  <si>
    <t>1 участок</t>
  </si>
  <si>
    <t xml:space="preserve">     Осмотр подвальных помещений и выпуска при подпоре</t>
  </si>
  <si>
    <t>1 осмотр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</si>
  <si>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</si>
  <si>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</si>
  <si>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</si>
  <si>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Осмотр квартир</t>
  </si>
  <si>
    <t xml:space="preserve">     Осмотр кровли, чердака, люков</t>
  </si>
  <si>
    <t>Текущий ремонт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</si>
  <si>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</si>
  <si>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</si>
  <si>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</si>
  <si>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</si>
  <si>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</si>
  <si>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</si>
  <si>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</si>
  <si>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________________________________________      ____________________________________</t>
  </si>
  <si>
    <t>Период: с 01.01.2019 по 31.12.2019 года.</t>
  </si>
  <si>
    <t xml:space="preserve">     Изготовление  и установка песочниц</t>
  </si>
  <si>
    <t xml:space="preserve">     Окраска песочницы</t>
  </si>
  <si>
    <t xml:space="preserve">     Ремонт горки</t>
  </si>
  <si>
    <t>Изготовление ключей</t>
  </si>
  <si>
    <t xml:space="preserve">     Изготовление ключей</t>
  </si>
  <si>
    <t>Обслуживание газового оборудования</t>
  </si>
  <si>
    <t xml:space="preserve">     Диагностирование газового оборудования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</si>
  <si>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</si>
  <si>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грунта вручную в траншеях глубиной до 2 м без крепления с откосами, группа грунтов: 2</t>
  </si>
  <si>
    <t>100 м3</t>
  </si>
  <si>
    <t xml:space="preserve">     Разборка трубопровода из чугунных канализационных труб. диаметром 100мм</t>
  </si>
  <si>
    <t xml:space="preserve">     Ручная газовая резка круглой стали диаметром до 24 мм срез урны</t>
  </si>
  <si>
    <t xml:space="preserve">     Сварка стыка труб: наружный диаметр труб 25-28 мм, толщина стенки до 4 мм</t>
  </si>
  <si>
    <t>1 стык</t>
  </si>
  <si>
    <t xml:space="preserve">     Смена внутренних трубопроводов из стальных труб д. до 100 мм</t>
  </si>
  <si>
    <t xml:space="preserve">     Смена отдельных участков трубопроводов диаметром: 25 мм</t>
  </si>
  <si>
    <t xml:space="preserve">     Смена отдельных участков трубопроводов диаметром: 40 мм</t>
  </si>
  <si>
    <t xml:space="preserve">     Смена отдельных участков трубопроводов диаметром: 76 мм</t>
  </si>
  <si>
    <t xml:space="preserve">     Смена отдельных участков трубопроводов диаметром: 80 мм</t>
  </si>
  <si>
    <t xml:space="preserve">     Смена отдельных участков трубопроводов ХВС и ГВС из стальных электросварных труб</t>
  </si>
  <si>
    <t xml:space="preserve">     Укладка (установка) щитов (технический люк, смотровые окна) б/у</t>
  </si>
  <si>
    <t xml:space="preserve">     Установка заглушек на трубопроводах д. до 100мм</t>
  </si>
  <si>
    <t xml:space="preserve">     Демонтаж-монтаж: унитазов</t>
  </si>
  <si>
    <t xml:space="preserve">     Разборка: бетонных плит в перекрытии</t>
  </si>
  <si>
    <t xml:space="preserve">     Демонтаж покрытия козырька из поликорбаната</t>
  </si>
  <si>
    <t xml:space="preserve">     Изготовление щита из доски б/у</t>
  </si>
  <si>
    <t xml:space="preserve">     Монтаж козырька над входной дверью в подъезд</t>
  </si>
  <si>
    <t xml:space="preserve">     На каждые 10мм изменения толщины добавлять или исключать к норме: устройство подливки</t>
  </si>
  <si>
    <t xml:space="preserve">     Окраска масляными составами  по дереву: доски объявления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</si>
  <si>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</si>
  <si>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Отбивка штукатурки с поверхностей: стен и потолков</t>
  </si>
  <si>
    <t xml:space="preserve">     Протравка цементной штукатурки нейтрализующим раствором.</t>
  </si>
  <si>
    <t xml:space="preserve">     Разборка покрытий полов: демонтаж технических люков, смотровых окон и т.д.</t>
  </si>
  <si>
    <t xml:space="preserve">     Ремонт обделок из листовой стали (парапета, карниза, отливов, поясков, сандриков, брандмауэров)</t>
  </si>
  <si>
    <t xml:space="preserve">     Ремонт отдельных мест покрытия из асбоцементных листов: замена фартука</t>
  </si>
  <si>
    <t xml:space="preserve">     Ремонт штукатурки  фасадов с грунтовкой</t>
  </si>
  <si>
    <t xml:space="preserve">     Смена частей водосточных труб: прямых звеньев с земли, лестниц или подмостей</t>
  </si>
  <si>
    <t xml:space="preserve">     Укрепление аншлага</t>
  </si>
  <si>
    <t xml:space="preserve">     Установка досок объявлений с изготовлением</t>
  </si>
  <si>
    <t xml:space="preserve">     Устройство подливки толщиной 20мм</t>
  </si>
  <si>
    <t xml:space="preserve">     Устройство урны</t>
  </si>
  <si>
    <t xml:space="preserve">     Заделка подвальных окон: фанерой</t>
  </si>
  <si>
    <t>10 м2</t>
  </si>
  <si>
    <t xml:space="preserve">     Очистка желобов от мусора: вручную (при расчете 1 кг. мусора = 3 м 1 желоба) - в.</t>
  </si>
  <si>
    <t xml:space="preserve">     Прочистка вентиляционных каналов</t>
  </si>
  <si>
    <t xml:space="preserve">     Смена стекол в деревянных переплетах при площади стекла  до: 0,5 м</t>
  </si>
  <si>
    <t xml:space="preserve">     Укладка (установка) щитов</t>
  </si>
  <si>
    <t xml:space="preserve">     Укрепление козырька над входной дверью в подъезд</t>
  </si>
  <si>
    <t xml:space="preserve">     Вскрытие и востановление полов</t>
  </si>
  <si>
    <t xml:space="preserve">     Ремонт мусорной стоянки</t>
  </si>
  <si>
    <t xml:space="preserve">     Устройство решеток из просечки на приямки</t>
  </si>
  <si>
    <t>АКТ № 73/8</t>
  </si>
  <si>
    <t xml:space="preserve">           2. Всего за период с "01"января 2019 г. по "31"декября 2019 г. выполнено работ на общую сумму 533072.28 руб. (Пятьсот тридцать три тысячи семьдесят два рубля 28 копеек)</t>
  </si>
  <si>
    <t>Отчет по бюджету № 73/8-2019</t>
  </si>
  <si>
    <t>Отчет по бюджету № 73/8-2020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</si>
  <si>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</si>
  <si>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</si>
  <si>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</si>
  <si>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</si>
  <si>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</t>
  </si>
  <si>
    <t xml:space="preserve">     Ремонт качели-маятник с окраской отремонтированных мест</t>
  </si>
  <si>
    <t xml:space="preserve">     Ремонт песочницы</t>
  </si>
  <si>
    <t xml:space="preserve">     Техобслуживание газового оборудования</t>
  </si>
  <si>
    <t>16 стояков</t>
  </si>
  <si>
    <t xml:space="preserve">     Заделка стыков соединений стояков канализации - замена прокладки</t>
  </si>
  <si>
    <t xml:space="preserve">     Замена сборки Д-20 со спускником</t>
  </si>
  <si>
    <t xml:space="preserve">     Замена шарового крана Д-32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</si>
  <si>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</si>
  <si>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</si>
  <si>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Подчеканка раструбов канализационных труб диаметром: 101-125 мм</t>
  </si>
  <si>
    <t xml:space="preserve">     Притирка запорной арматуры без снятия с места.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</si>
  <si>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</si>
  <si>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Регулировка температуры отопления в ИТП вентилями</t>
  </si>
  <si>
    <t xml:space="preserve">     Смена внутренних трубопроводов из стальных труб д. 20 мм</t>
  </si>
  <si>
    <t xml:space="preserve">     Смена внутренних трубопроводов из стальных труб д. 25 мм</t>
  </si>
  <si>
    <t xml:space="preserve">     Смена отдельных участков внутренних чугунных канализационных выпусков д.: 50мм</t>
  </si>
  <si>
    <t xml:space="preserve">     Смена отдельных участков трубопроводов диаметром: 50 мм</t>
  </si>
  <si>
    <t xml:space="preserve">     Уплотнение сгонов без разборки.</t>
  </si>
  <si>
    <t>1 соединение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</si>
  <si>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</si>
  <si>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</si>
  <si>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(засоры, подпоры) прим.</t>
  </si>
  <si>
    <t xml:space="preserve">     Осмотр подъездов, подвального помещения, чердачного помещения - по жалобе</t>
  </si>
  <si>
    <t xml:space="preserve">     Перезапуск системы отопления с регулировкой</t>
  </si>
  <si>
    <t xml:space="preserve">     Перекрытие потока воды: отопление, ГВС, ХВС</t>
  </si>
  <si>
    <t xml:space="preserve">     Смена заглушек на обратный клапан АЭРАТОР диаметром: до 50 мм</t>
  </si>
  <si>
    <t xml:space="preserve">     Демонтаж-монтаж воронки с вышки</t>
  </si>
  <si>
    <t xml:space="preserve">     Демонтаж-монтаж: колен водосточных труб с вышки</t>
  </si>
  <si>
    <t xml:space="preserve">     Заделка выбоин в цементных полах площадью до: 0,25 м2</t>
  </si>
  <si>
    <t>100 мест</t>
  </si>
  <si>
    <t xml:space="preserve">     Заделка выбоин в цементных полах площадью до: 0,5 м2</t>
  </si>
  <si>
    <t xml:space="preserve">     Проварка швов на МАФ</t>
  </si>
  <si>
    <t xml:space="preserve">     Смена воронки с вышки</t>
  </si>
  <si>
    <t xml:space="preserve">     Смена: прямых звеньев водосточных труб с автовышек</t>
  </si>
  <si>
    <t xml:space="preserve">     Снятие оконных переплетов: неостекленных</t>
  </si>
  <si>
    <t xml:space="preserve">     Установка металлических столбов высотой до 4м</t>
  </si>
  <si>
    <t xml:space="preserve">     Установка оконных переплетов: глухих</t>
  </si>
  <si>
    <t xml:space="preserve">     Устройство рам слухового окна с остеклением и покраской</t>
  </si>
  <si>
    <t xml:space="preserve">     Закрытие слуховых окон и люков выхода на кровлю</t>
  </si>
  <si>
    <t xml:space="preserve">     Осмотр кровли, чердака, подъездов, подвального помещения - весенний осмотр</t>
  </si>
  <si>
    <t xml:space="preserve">     Открытие подвальных окон</t>
  </si>
  <si>
    <t xml:space="preserve">     Очистка  кровли от снега толщ. 10см, сбивание сосулей</t>
  </si>
  <si>
    <t xml:space="preserve">     Очистка чердаков и подвалов от мусора</t>
  </si>
  <si>
    <t>100 кг</t>
  </si>
  <si>
    <t xml:space="preserve">     Смена дверных приборов: навесного замка</t>
  </si>
  <si>
    <t xml:space="preserve">     Смена ухватов для водосточных труб: в каменных стенах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</si>
  <si>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</si>
  <si>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</si>
  <si>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Восстановление боровов ВК</t>
  </si>
  <si>
    <t>По нормативу</t>
  </si>
  <si>
    <t xml:space="preserve">           2. Всего за период с "01"января 2020 г. по "31"декабря 2020 г. выполнено работ на общую сумму 570490.79 руб. (Пятьсот семьдесят тысяч четыреста девяносто рублей 79 копеек)</t>
  </si>
  <si>
    <t xml:space="preserve">                       _____________________________________________      ____________________________________</t>
  </si>
  <si>
    <t>31 марта 2022 г.</t>
  </si>
  <si>
    <t xml:space="preserve">     Ремонт, укрепление металлических решеток</t>
  </si>
  <si>
    <t xml:space="preserve">     Устройство скамейки со спинкой</t>
  </si>
  <si>
    <t xml:space="preserve">     Монтаж обратного клапана Аэратор</t>
  </si>
  <si>
    <t xml:space="preserve">     Ремонт кранов регулировки у радиаторных блоков.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</si>
  <si>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</si>
  <si>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</si>
  <si>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</si>
  <si>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</si>
  <si>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</si>
  <si>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Опрессовка ТУ диаметром: до 100 мм</t>
  </si>
  <si>
    <t xml:space="preserve">     Осмотр отремонтрированных приборов отопления при наполнении системы водой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</si>
  <si>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</si>
  <si>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</si>
  <si>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</si>
  <si>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Переборка сборки диаметром: 25 мм</t>
  </si>
  <si>
    <t xml:space="preserve">     Окраска цементным молочком за 1 раз ранее окрашенных фасадов</t>
  </si>
  <si>
    <t xml:space="preserve">     Ремонт кирпичной кладки стен отдельными местами</t>
  </si>
  <si>
    <t xml:space="preserve">     Ремонт отмостки: бетонной</t>
  </si>
  <si>
    <t xml:space="preserve">     Ремонт примыканий отмостки к цоколю (прим)</t>
  </si>
  <si>
    <t xml:space="preserve">     Ремонт штукатурки гладких фасадов по камню и бетону с земли и лесов.</t>
  </si>
  <si>
    <t xml:space="preserve">     Ремонт штукатурки гладких фасадов по камню и бетону с люлек: на каждые следущие 10 мм толщ 61-10-1</t>
  </si>
  <si>
    <t xml:space="preserve">     Сверление отверстий электроперфоратором, диаметром до 20 мм</t>
  </si>
  <si>
    <t>100 отверстий</t>
  </si>
  <si>
    <t xml:space="preserve">     Установка анкерных болтов: в готовые гнезда с заделкой</t>
  </si>
  <si>
    <t xml:space="preserve">     Установка частей водосточных труб (отметов)</t>
  </si>
  <si>
    <t xml:space="preserve">     Закрытие окна с вышки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</si>
  <si>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</si>
  <si>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</si>
  <si>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</t>
  </si>
  <si>
    <t xml:space="preserve">     Очистка  кровли от снега, сбивание сосулей с выходом на кровлю</t>
  </si>
  <si>
    <t>1 м 1 основания</t>
  </si>
  <si>
    <t xml:space="preserve">     Очистка воронки и колен от мусора, снега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</si>
  <si>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</si>
  <si>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накладка дверная</t>
  </si>
  <si>
    <t xml:space="preserve">     Смена дверных приборов: петли</t>
  </si>
  <si>
    <t xml:space="preserve">     Установка дверных приборов: навесного замка</t>
  </si>
  <si>
    <t>504590.31</t>
  </si>
  <si>
    <t>Подписи Сторон:</t>
  </si>
  <si>
    <t>Отчет по бюджету № 73/8-2021</t>
  </si>
  <si>
    <t>Период: с 01.01.2021 по 31.12.2021 года.</t>
  </si>
  <si>
    <t xml:space="preserve">        ____________________________________________________      ____________________________________</t>
  </si>
  <si>
    <t xml:space="preserve">           2. Всего за период с "01" января 2021 г. по "31"декабря 2021 г. выполнено работ на общую сумму  </t>
  </si>
  <si>
    <t>Отчет составил: экономист                                 _______________</t>
  </si>
  <si>
    <t>Пятьсот  пятьдесят пять тысяч сорок девять рублей 32 копейки.</t>
  </si>
  <si>
    <t xml:space="preserve">     Услуги  по вывозу и утилизации листвы, веток, деревьев, скошенной травы , смета и др.</t>
  </si>
  <si>
    <t xml:space="preserve">     Услуги спец.техники по благоустройству (очистка наледи, снега)</t>
  </si>
  <si>
    <t xml:space="preserve">руб.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</si>
</sst>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_-* #,##0_р_._-;\-* #,##0_р_._-;_-* &quot;-&quot;??_р_._-;_-@_-"/>
    <numFmt numFmtId="167" formatCode="0;[Red]\-0"/>
    <numFmt numFmtId="168" formatCode="0.0;[Red]\-0.0"/>
    <numFmt numFmtId="169" formatCode="0.000;[Red]\-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1" fillId="0" borderId="0">
      <alignment horizontal="center" vertical="center"/>
    </xf>
    <xf numFmtId="0" fontId="1" fillId="0" borderId="0"/>
    <xf numFmtId="0" fontId="13" fillId="0" borderId="0">
      <alignment horizontal="left" vertical="top"/>
    </xf>
    <xf numFmtId="0" fontId="13" fillId="0" borderId="0">
      <alignment horizontal="right" vertical="top"/>
    </xf>
    <xf numFmtId="0" fontId="13" fillId="2" borderId="0">
      <alignment horizontal="right" vertical="top"/>
    </xf>
    <xf numFmtId="0" fontId="13" fillId="0" borderId="0">
      <alignment horizontal="right" vertical="top"/>
    </xf>
    <xf numFmtId="0" fontId="13" fillId="0" borderId="0">
      <alignment horizontal="left" vertical="top"/>
    </xf>
    <xf numFmtId="0" fontId="13" fillId="0" borderId="0">
      <alignment horizontal="left" vertical="top"/>
    </xf>
  </cellStyleXfs>
  <cellXfs count="163">
    <xf numFmtId="0" fontId="0" fillId="0" borderId="0" xfId="0"/>
    <xf numFmtId="0" fontId="4" fillId="0" borderId="0" xfId="0" applyFont="1"/>
    <xf numFmtId="0" fontId="9" fillId="0" borderId="1" xfId="0" applyFont="1" applyFill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 vertical="center"/>
    </xf>
    <xf numFmtId="164" fontId="9" fillId="0" borderId="1" xfId="1" applyFont="1" applyFill="1" applyBorder="1" applyAlignment="1">
      <alignment horizontal="center" vertical="center"/>
    </xf>
    <xf numFmtId="0" fontId="9" fillId="0" borderId="0" xfId="2" applyFont="1" applyAlignment="1"/>
    <xf numFmtId="0" fontId="10" fillId="0" borderId="0" xfId="2" applyFont="1" applyBorder="1" applyAlignment="1">
      <alignment horizontal="left"/>
    </xf>
    <xf numFmtId="0" fontId="9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14" fillId="0" borderId="0" xfId="5" quotePrefix="1" applyFont="1" applyAlignment="1">
      <alignment horizontal="right" vertical="top" wrapText="1"/>
    </xf>
    <xf numFmtId="0" fontId="14" fillId="0" borderId="0" xfId="5" quotePrefix="1" applyFont="1" applyBorder="1" applyAlignment="1">
      <alignment vertical="top" wrapText="1"/>
    </xf>
    <xf numFmtId="0" fontId="14" fillId="0" borderId="0" xfId="5" quotePrefix="1" applyFont="1" applyAlignment="1">
      <alignment vertical="top" wrapText="1"/>
    </xf>
    <xf numFmtId="0" fontId="14" fillId="0" borderId="0" xfId="6" quotePrefix="1" applyFont="1" applyBorder="1" applyAlignment="1">
      <alignment horizontal="right" vertical="top" wrapText="1"/>
    </xf>
    <xf numFmtId="0" fontId="14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3" xfId="4" applyFont="1" applyBorder="1" applyAlignment="1">
      <alignment wrapText="1"/>
    </xf>
    <xf numFmtId="0" fontId="14" fillId="0" borderId="5" xfId="10" quotePrefix="1" applyFont="1" applyBorder="1" applyAlignment="1">
      <alignment vertical="top" wrapText="1"/>
    </xf>
    <xf numFmtId="0" fontId="9" fillId="0" borderId="0" xfId="0" applyFont="1" applyAlignment="1">
      <alignment horizontal="left" vertical="center"/>
    </xf>
    <xf numFmtId="166" fontId="4" fillId="0" borderId="1" xfId="1" applyNumberFormat="1" applyFont="1" applyBorder="1" applyAlignment="1">
      <alignment wrapText="1"/>
    </xf>
    <xf numFmtId="0" fontId="9" fillId="0" borderId="0" xfId="0" applyFont="1" applyAlignment="1">
      <alignment horizontal="left" vertical="top"/>
    </xf>
    <xf numFmtId="0" fontId="14" fillId="0" borderId="0" xfId="9" quotePrefix="1" applyFont="1" applyAlignment="1">
      <alignment horizontal="right" vertical="top" wrapText="1"/>
    </xf>
    <xf numFmtId="0" fontId="14" fillId="0" borderId="0" xfId="8" applyNumberFormat="1" applyFont="1" applyBorder="1" applyAlignment="1">
      <alignment horizontal="right" vertical="top" wrapText="1"/>
    </xf>
    <xf numFmtId="0" fontId="14" fillId="0" borderId="0" xfId="5" quotePrefix="1" applyFont="1" applyBorder="1" applyAlignment="1">
      <alignment horizontal="right" vertical="top" wrapText="1"/>
    </xf>
    <xf numFmtId="0" fontId="14" fillId="0" borderId="0" xfId="8" applyNumberFormat="1" applyFont="1" applyBorder="1" applyAlignment="1">
      <alignment vertical="top" wrapText="1"/>
    </xf>
    <xf numFmtId="166" fontId="4" fillId="0" borderId="0" xfId="1" applyNumberFormat="1" applyFont="1" applyBorder="1" applyAlignment="1">
      <alignment wrapText="1"/>
    </xf>
    <xf numFmtId="0" fontId="10" fillId="0" borderId="0" xfId="2" applyFont="1" applyAlignment="1">
      <alignment horizontal="left"/>
    </xf>
    <xf numFmtId="0" fontId="15" fillId="0" borderId="0" xfId="0" applyFont="1" applyAlignment="1">
      <alignment horizontal="left" vertical="top"/>
    </xf>
    <xf numFmtId="0" fontId="16" fillId="3" borderId="9" xfId="0" applyFont="1" applyFill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7" fillId="0" borderId="0" xfId="0" applyFont="1"/>
    <xf numFmtId="0" fontId="15" fillId="0" borderId="0" xfId="0" applyFont="1" applyAlignment="1">
      <alignment horizontal="left"/>
    </xf>
    <xf numFmtId="0" fontId="17" fillId="0" borderId="0" xfId="0" applyFont="1" applyAlignment="1"/>
    <xf numFmtId="0" fontId="4" fillId="0" borderId="0" xfId="0" applyFont="1" applyFill="1" applyAlignment="1"/>
    <xf numFmtId="0" fontId="7" fillId="0" borderId="0" xfId="0" applyFont="1" applyFill="1" applyAlignment="1"/>
    <xf numFmtId="0" fontId="8" fillId="0" borderId="1" xfId="0" applyFont="1" applyFill="1" applyBorder="1" applyAlignment="1">
      <alignment horizontal="center" vertical="center" wrapText="1"/>
    </xf>
    <xf numFmtId="164" fontId="8" fillId="0" borderId="1" xfId="1" applyFont="1" applyFill="1" applyBorder="1" applyAlignment="1">
      <alignment horizontal="center" vertical="center" wrapText="1"/>
    </xf>
    <xf numFmtId="0" fontId="3" fillId="0" borderId="0" xfId="0" applyFont="1" applyFill="1"/>
    <xf numFmtId="0" fontId="8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164" fontId="15" fillId="0" borderId="13" xfId="1" applyFont="1" applyBorder="1" applyAlignment="1">
      <alignment horizontal="center" vertical="top" wrapText="1"/>
    </xf>
    <xf numFmtId="164" fontId="16" fillId="0" borderId="13" xfId="1" applyFont="1" applyBorder="1" applyAlignment="1">
      <alignment horizontal="center" vertical="top"/>
    </xf>
    <xf numFmtId="0" fontId="16" fillId="4" borderId="0" xfId="0" applyFont="1" applyFill="1" applyAlignment="1">
      <alignment horizontal="left" vertical="top"/>
    </xf>
    <xf numFmtId="0" fontId="16" fillId="0" borderId="0" xfId="0" applyFont="1" applyAlignment="1">
      <alignment horizontal="left" vertical="top"/>
    </xf>
    <xf numFmtId="164" fontId="16" fillId="0" borderId="13" xfId="1" applyFont="1" applyBorder="1" applyAlignment="1">
      <alignment horizontal="center" vertical="top" wrapText="1"/>
    </xf>
    <xf numFmtId="0" fontId="19" fillId="0" borderId="0" xfId="0" applyFont="1"/>
    <xf numFmtId="0" fontId="14" fillId="0" borderId="0" xfId="5" quotePrefix="1" applyFont="1" applyBorder="1" applyAlignment="1">
      <alignment horizontal="left" vertical="top" wrapText="1"/>
    </xf>
    <xf numFmtId="0" fontId="14" fillId="0" borderId="0" xfId="6" quotePrefix="1" applyFont="1" applyBorder="1" applyAlignment="1">
      <alignment horizontal="left" vertical="top" wrapText="1"/>
    </xf>
    <xf numFmtId="0" fontId="14" fillId="0" borderId="0" xfId="8" applyNumberFormat="1" applyFont="1" applyBorder="1" applyAlignment="1">
      <alignment horizontal="left" vertical="top" wrapText="1"/>
    </xf>
    <xf numFmtId="0" fontId="9" fillId="0" borderId="0" xfId="2" applyFont="1" applyAlignment="1">
      <alignment horizontal="left"/>
    </xf>
    <xf numFmtId="0" fontId="14" fillId="0" borderId="0" xfId="9" quotePrefix="1" applyFont="1" applyAlignment="1">
      <alignment horizontal="left" vertical="top" wrapText="1"/>
    </xf>
    <xf numFmtId="0" fontId="14" fillId="0" borderId="0" xfId="9" quotePrefix="1" applyFont="1" applyBorder="1" applyAlignment="1">
      <alignment horizontal="left" vertical="top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top"/>
    </xf>
    <xf numFmtId="164" fontId="9" fillId="0" borderId="1" xfId="1" applyNumberFormat="1" applyFont="1" applyFill="1" applyBorder="1" applyAlignment="1">
      <alignment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vertical="top" wrapText="1"/>
    </xf>
    <xf numFmtId="164" fontId="8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14" fillId="0" borderId="0" xfId="7" applyNumberFormat="1" applyFont="1" applyFill="1" applyBorder="1" applyAlignment="1">
      <alignment horizontal="left" vertical="top" wrapText="1"/>
    </xf>
    <xf numFmtId="0" fontId="9" fillId="0" borderId="0" xfId="2" applyFont="1" applyAlignment="1">
      <alignment horizontal="left"/>
    </xf>
    <xf numFmtId="0" fontId="14" fillId="0" borderId="0" xfId="9" quotePrefix="1" applyFont="1" applyAlignment="1">
      <alignment horizontal="left" vertical="top" wrapText="1"/>
    </xf>
    <xf numFmtId="0" fontId="14" fillId="0" borderId="0" xfId="9" quotePrefix="1" applyFont="1" applyBorder="1" applyAlignment="1">
      <alignment horizontal="left" vertical="top" wrapText="1"/>
    </xf>
    <xf numFmtId="164" fontId="18" fillId="0" borderId="1" xfId="1" applyNumberFormat="1" applyFont="1" applyFill="1" applyBorder="1" applyAlignment="1">
      <alignment vertical="center" wrapText="1"/>
    </xf>
    <xf numFmtId="164" fontId="18" fillId="0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0" fillId="0" borderId="0" xfId="0" applyAlignment="1"/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10" fillId="0" borderId="1" xfId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/>
    </xf>
    <xf numFmtId="164" fontId="18" fillId="0" borderId="1" xfId="1" applyFont="1" applyFill="1" applyBorder="1" applyAlignment="1">
      <alignment horizontal="center" vertical="center"/>
    </xf>
    <xf numFmtId="0" fontId="18" fillId="0" borderId="0" xfId="0" applyFont="1" applyAlignment="1">
      <alignment horizontal="justify" vertical="center"/>
    </xf>
    <xf numFmtId="0" fontId="8" fillId="0" borderId="1" xfId="0" applyFont="1" applyFill="1" applyBorder="1" applyAlignment="1">
      <alignment vertical="center" wrapText="1"/>
    </xf>
    <xf numFmtId="0" fontId="9" fillId="0" borderId="0" xfId="2" applyFont="1" applyAlignment="1">
      <alignment horizontal="left"/>
    </xf>
    <xf numFmtId="0" fontId="14" fillId="0" borderId="0" xfId="9" quotePrefix="1" applyFont="1" applyAlignment="1">
      <alignment horizontal="left" vertical="top" wrapText="1"/>
    </xf>
    <xf numFmtId="0" fontId="14" fillId="0" borderId="0" xfId="9" quotePrefix="1" applyFont="1" applyBorder="1" applyAlignment="1">
      <alignment horizontal="left" vertical="top" wrapText="1"/>
    </xf>
    <xf numFmtId="0" fontId="9" fillId="0" borderId="0" xfId="0" applyFont="1" applyAlignment="1">
      <alignment horizontal="justify" vertical="center"/>
    </xf>
    <xf numFmtId="0" fontId="9" fillId="0" borderId="15" xfId="0" applyFont="1" applyBorder="1" applyAlignment="1">
      <alignment horizontal="centerContinuous" vertical="center" wrapText="1"/>
    </xf>
    <xf numFmtId="0" fontId="9" fillId="0" borderId="23" xfId="0" applyFont="1" applyBorder="1" applyAlignment="1">
      <alignment horizontal="left" vertical="center"/>
    </xf>
    <xf numFmtId="0" fontId="9" fillId="0" borderId="14" xfId="0" applyFont="1" applyBorder="1" applyAlignment="1">
      <alignment horizontal="center" vertical="center" wrapText="1"/>
    </xf>
    <xf numFmtId="0" fontId="9" fillId="5" borderId="16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2" fontId="9" fillId="5" borderId="1" xfId="0" applyNumberFormat="1" applyFont="1" applyFill="1" applyBorder="1" applyAlignment="1">
      <alignment horizontal="center" vertical="center"/>
    </xf>
    <xf numFmtId="2" fontId="9" fillId="5" borderId="24" xfId="0" applyNumberFormat="1" applyFont="1" applyFill="1" applyBorder="1" applyAlignment="1">
      <alignment horizontal="center" vertical="center"/>
    </xf>
    <xf numFmtId="2" fontId="10" fillId="5" borderId="21" xfId="0" applyNumberFormat="1" applyFont="1" applyFill="1" applyBorder="1" applyAlignment="1">
      <alignment horizontal="center" vertical="center" wrapText="1"/>
    </xf>
    <xf numFmtId="167" fontId="9" fillId="5" borderId="1" xfId="0" applyNumberFormat="1" applyFont="1" applyFill="1" applyBorder="1" applyAlignment="1">
      <alignment horizontal="center" vertical="center"/>
    </xf>
    <xf numFmtId="168" fontId="9" fillId="5" borderId="1" xfId="0" applyNumberFormat="1" applyFont="1" applyFill="1" applyBorder="1" applyAlignment="1">
      <alignment horizontal="center" vertical="center"/>
    </xf>
    <xf numFmtId="165" fontId="9" fillId="5" borderId="1" xfId="0" applyNumberFormat="1" applyFont="1" applyFill="1" applyBorder="1" applyAlignment="1">
      <alignment horizontal="center" vertical="center"/>
    </xf>
    <xf numFmtId="169" fontId="9" fillId="5" borderId="1" xfId="0" applyNumberFormat="1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justify" vertical="center"/>
    </xf>
    <xf numFmtId="0" fontId="10" fillId="0" borderId="28" xfId="0" applyFont="1" applyBorder="1" applyAlignment="1">
      <alignment vertical="center" wrapText="1"/>
    </xf>
    <xf numFmtId="164" fontId="18" fillId="5" borderId="0" xfId="0" applyNumberFormat="1" applyFont="1" applyFill="1" applyAlignment="1">
      <alignment vertical="center" wrapText="1"/>
    </xf>
    <xf numFmtId="164" fontId="9" fillId="5" borderId="0" xfId="0" applyNumberFormat="1" applyFont="1" applyFill="1" applyAlignment="1">
      <alignment vertical="center" wrapText="1"/>
    </xf>
    <xf numFmtId="0" fontId="9" fillId="5" borderId="0" xfId="0" applyFont="1" applyFill="1" applyAlignment="1">
      <alignment horizontal="justify" vertical="center"/>
    </xf>
    <xf numFmtId="0" fontId="9" fillId="5" borderId="0" xfId="0" applyFont="1" applyFill="1" applyAlignment="1">
      <alignment horizontal="justify" vertical="center" wrapText="1"/>
    </xf>
    <xf numFmtId="0" fontId="9" fillId="5" borderId="0" xfId="0" applyFont="1" applyFill="1" applyAlignment="1">
      <alignment vertical="center" wrapText="1"/>
    </xf>
    <xf numFmtId="0" fontId="9" fillId="5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5" borderId="29" xfId="0" applyFont="1" applyFill="1" applyBorder="1" applyAlignment="1">
      <alignment vertical="center" wrapText="1"/>
    </xf>
    <xf numFmtId="0" fontId="9" fillId="5" borderId="18" xfId="0" applyFont="1" applyFill="1" applyBorder="1" applyAlignment="1">
      <alignment horizontal="center" vertical="center"/>
    </xf>
    <xf numFmtId="2" fontId="9" fillId="5" borderId="18" xfId="0" applyNumberFormat="1" applyFont="1" applyFill="1" applyBorder="1" applyAlignment="1">
      <alignment horizontal="center" vertical="center"/>
    </xf>
    <xf numFmtId="164" fontId="9" fillId="0" borderId="18" xfId="1" applyFont="1" applyFill="1" applyBorder="1" applyAlignment="1">
      <alignment horizontal="center" vertical="center"/>
    </xf>
    <xf numFmtId="164" fontId="18" fillId="0" borderId="15" xfId="1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vertical="center" wrapText="1"/>
    </xf>
    <xf numFmtId="164" fontId="9" fillId="0" borderId="19" xfId="1" applyFont="1" applyFill="1" applyBorder="1" applyAlignment="1">
      <alignment horizontal="center" vertical="center"/>
    </xf>
    <xf numFmtId="0" fontId="16" fillId="3" borderId="37" xfId="0" applyFont="1" applyFill="1" applyBorder="1" applyAlignment="1">
      <alignment horizontal="left" vertical="center"/>
    </xf>
    <xf numFmtId="164" fontId="16" fillId="0" borderId="38" xfId="1" applyFont="1" applyBorder="1" applyAlignment="1">
      <alignment horizontal="center" vertical="top"/>
    </xf>
    <xf numFmtId="164" fontId="16" fillId="0" borderId="38" xfId="1" applyFont="1" applyBorder="1" applyAlignment="1">
      <alignment horizontal="center" vertical="top" wrapText="1"/>
    </xf>
    <xf numFmtId="164" fontId="15" fillId="0" borderId="38" xfId="1" applyFont="1" applyBorder="1" applyAlignment="1">
      <alignment horizontal="center" vertical="top" wrapText="1"/>
    </xf>
    <xf numFmtId="164" fontId="16" fillId="0" borderId="39" xfId="1" applyFont="1" applyBorder="1" applyAlignment="1">
      <alignment horizontal="center" vertical="top"/>
    </xf>
    <xf numFmtId="0" fontId="9" fillId="0" borderId="0" xfId="0" applyFont="1" applyAlignment="1">
      <alignment horizontal="justify" vertical="center"/>
    </xf>
    <xf numFmtId="0" fontId="16" fillId="5" borderId="0" xfId="0" applyFont="1" applyFill="1" applyAlignment="1">
      <alignment horizontal="left" vertical="top"/>
    </xf>
    <xf numFmtId="0" fontId="14" fillId="0" borderId="0" xfId="9" quotePrefix="1" applyFont="1" applyBorder="1" applyAlignment="1">
      <alignment horizontal="left" vertical="top" wrapText="1"/>
    </xf>
    <xf numFmtId="0" fontId="9" fillId="5" borderId="3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justify" vertical="center"/>
    </xf>
    <xf numFmtId="0" fontId="14" fillId="0" borderId="0" xfId="10" quotePrefix="1" applyFont="1" applyBorder="1" applyAlignment="1">
      <alignment vertical="top" wrapText="1"/>
    </xf>
    <xf numFmtId="49" fontId="15" fillId="0" borderId="10" xfId="0" applyNumberFormat="1" applyFont="1" applyBorder="1" applyAlignment="1">
      <alignment horizontal="left" vertical="top" wrapText="1"/>
    </xf>
    <xf numFmtId="49" fontId="15" fillId="0" borderId="11" xfId="0" applyNumberFormat="1" applyFont="1" applyBorder="1" applyAlignment="1">
      <alignment horizontal="left" vertical="top" wrapText="1"/>
    </xf>
    <xf numFmtId="49" fontId="15" fillId="0" borderId="12" xfId="0" applyNumberFormat="1" applyFont="1" applyBorder="1" applyAlignment="1">
      <alignment horizontal="left" vertical="top" wrapText="1"/>
    </xf>
    <xf numFmtId="0" fontId="6" fillId="0" borderId="0" xfId="2" applyFont="1" applyAlignment="1">
      <alignment horizontal="center"/>
    </xf>
    <xf numFmtId="0" fontId="12" fillId="0" borderId="0" xfId="3" quotePrefix="1" applyFont="1" applyBorder="1" applyAlignment="1">
      <alignment horizontal="center" vertical="center" wrapText="1"/>
    </xf>
    <xf numFmtId="0" fontId="14" fillId="0" borderId="0" xfId="9" quotePrefix="1" applyFont="1" applyAlignment="1">
      <alignment horizontal="left" vertical="top" wrapText="1"/>
    </xf>
    <xf numFmtId="0" fontId="14" fillId="0" borderId="4" xfId="9" quotePrefix="1" applyFont="1" applyBorder="1" applyAlignment="1">
      <alignment horizontal="left" vertical="top" wrapText="1"/>
    </xf>
    <xf numFmtId="0" fontId="14" fillId="0" borderId="0" xfId="9" quotePrefix="1" applyFont="1" applyBorder="1" applyAlignment="1">
      <alignment horizontal="left" vertical="top" wrapText="1"/>
    </xf>
    <xf numFmtId="0" fontId="16" fillId="3" borderId="6" xfId="0" applyFont="1" applyFill="1" applyBorder="1" applyAlignment="1">
      <alignment horizontal="left" vertical="center"/>
    </xf>
    <xf numFmtId="0" fontId="16" fillId="3" borderId="7" xfId="0" applyFont="1" applyFill="1" applyBorder="1" applyAlignment="1">
      <alignment horizontal="left" vertical="center"/>
    </xf>
    <xf numFmtId="0" fontId="16" fillId="3" borderId="8" xfId="0" applyFont="1" applyFill="1" applyBorder="1" applyAlignment="1">
      <alignment horizontal="left" vertical="center"/>
    </xf>
    <xf numFmtId="0" fontId="16" fillId="0" borderId="10" xfId="0" applyFont="1" applyBorder="1" applyAlignment="1">
      <alignment horizontal="left" vertical="top" wrapText="1"/>
    </xf>
    <xf numFmtId="0" fontId="16" fillId="0" borderId="11" xfId="0" applyFont="1" applyBorder="1" applyAlignment="1">
      <alignment horizontal="left" vertical="top" wrapText="1"/>
    </xf>
    <xf numFmtId="0" fontId="16" fillId="0" borderId="12" xfId="0" applyFont="1" applyBorder="1" applyAlignment="1">
      <alignment horizontal="left" vertical="top" wrapText="1"/>
    </xf>
    <xf numFmtId="0" fontId="18" fillId="0" borderId="0" xfId="2" applyFont="1" applyAlignment="1">
      <alignment horizontal="left"/>
    </xf>
    <xf numFmtId="0" fontId="9" fillId="0" borderId="0" xfId="2" applyFont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49" fontId="15" fillId="0" borderId="34" xfId="0" applyNumberFormat="1" applyFont="1" applyBorder="1" applyAlignment="1">
      <alignment horizontal="left" vertical="top" wrapText="1"/>
    </xf>
    <xf numFmtId="0" fontId="16" fillId="3" borderId="32" xfId="0" applyFont="1" applyFill="1" applyBorder="1" applyAlignment="1">
      <alignment horizontal="left" vertical="center"/>
    </xf>
    <xf numFmtId="0" fontId="16" fillId="3" borderId="33" xfId="0" applyFont="1" applyFill="1" applyBorder="1" applyAlignment="1">
      <alignment horizontal="left" vertical="center"/>
    </xf>
    <xf numFmtId="0" fontId="16" fillId="0" borderId="34" xfId="0" applyFont="1" applyBorder="1" applyAlignment="1">
      <alignment horizontal="left" vertical="top" wrapText="1"/>
    </xf>
    <xf numFmtId="0" fontId="16" fillId="0" borderId="35" xfId="0" applyFont="1" applyBorder="1" applyAlignment="1">
      <alignment horizontal="left" vertical="top" wrapText="1"/>
    </xf>
    <xf numFmtId="0" fontId="16" fillId="0" borderId="36" xfId="0" applyFont="1" applyBorder="1" applyAlignment="1">
      <alignment horizontal="left" vertical="top" wrapText="1"/>
    </xf>
    <xf numFmtId="0" fontId="8" fillId="0" borderId="16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5" borderId="16" xfId="0" applyFont="1" applyFill="1" applyBorder="1" applyAlignment="1">
      <alignment horizontal="left" vertical="center" wrapText="1"/>
    </xf>
    <xf numFmtId="0" fontId="8" fillId="5" borderId="20" xfId="0" applyFont="1" applyFill="1" applyBorder="1" applyAlignment="1">
      <alignment horizontal="left" vertical="center" wrapText="1"/>
    </xf>
    <xf numFmtId="0" fontId="8" fillId="5" borderId="17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left" vertical="center"/>
    </xf>
    <xf numFmtId="0" fontId="18" fillId="0" borderId="30" xfId="0" applyFont="1" applyFill="1" applyBorder="1" applyAlignment="1">
      <alignment horizontal="left" vertical="center"/>
    </xf>
    <xf numFmtId="0" fontId="9" fillId="5" borderId="0" xfId="0" applyFont="1" applyFill="1" applyAlignment="1">
      <alignment horizontal="left" vertical="center" wrapText="1"/>
    </xf>
    <xf numFmtId="0" fontId="18" fillId="5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H8" sqref="H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27" t="s">
        <v>182</v>
      </c>
      <c r="B1" s="127"/>
      <c r="C1" s="127"/>
      <c r="D1" s="127"/>
      <c r="E1" s="127"/>
      <c r="F1" s="127"/>
    </row>
    <row r="2" spans="1:19" s="1" customFormat="1" x14ac:dyDescent="0.25">
      <c r="A2" s="5"/>
      <c r="B2" s="5"/>
      <c r="C2" s="5"/>
      <c r="D2" s="5"/>
      <c r="E2" s="5"/>
      <c r="F2" s="5"/>
    </row>
    <row r="3" spans="1:19" s="1" customFormat="1" ht="19.5" customHeight="1" x14ac:dyDescent="0.25">
      <c r="A3" s="6" t="s">
        <v>128</v>
      </c>
      <c r="B3" s="6"/>
      <c r="C3" s="6"/>
      <c r="D3" s="6"/>
      <c r="E3" s="6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19" s="1" customFormat="1" ht="19.5" customHeight="1" x14ac:dyDescent="0.25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 s="1" customFormat="1" ht="36.75" customHeight="1" x14ac:dyDescent="0.25">
      <c r="A5" s="128" t="s">
        <v>55</v>
      </c>
      <c r="B5" s="128"/>
      <c r="C5" s="128"/>
      <c r="D5" s="128"/>
      <c r="E5" s="128"/>
      <c r="F5" s="12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 s="18" customFormat="1" ht="27.75" customHeight="1" x14ac:dyDescent="0.25">
      <c r="A6" s="46" t="s">
        <v>56</v>
      </c>
      <c r="B6" s="47">
        <v>4</v>
      </c>
      <c r="C6" s="46" t="s">
        <v>57</v>
      </c>
      <c r="D6" s="63">
        <v>3140.7999999999997</v>
      </c>
      <c r="E6" s="46" t="s">
        <v>58</v>
      </c>
      <c r="F6" s="48">
        <v>1746.4</v>
      </c>
      <c r="G6" s="9"/>
      <c r="H6" s="11"/>
      <c r="I6" s="12"/>
      <c r="J6" s="13"/>
      <c r="K6" s="14"/>
      <c r="L6" s="15"/>
      <c r="M6" s="15"/>
      <c r="N6" s="15"/>
      <c r="O6" s="15"/>
      <c r="P6" s="16"/>
      <c r="Q6" s="129"/>
      <c r="R6" s="130"/>
      <c r="S6" s="17"/>
    </row>
    <row r="7" spans="1:19" s="20" customFormat="1" ht="32.25" customHeight="1" x14ac:dyDescent="0.25">
      <c r="A7" s="46" t="s">
        <v>59</v>
      </c>
      <c r="B7" s="47">
        <v>4</v>
      </c>
      <c r="C7" s="46" t="s">
        <v>60</v>
      </c>
      <c r="D7" s="63">
        <v>662.8</v>
      </c>
      <c r="E7" s="46" t="s">
        <v>61</v>
      </c>
      <c r="F7" s="48">
        <v>1177</v>
      </c>
      <c r="G7" s="9"/>
      <c r="H7" s="11"/>
      <c r="I7" s="12"/>
      <c r="J7" s="13"/>
      <c r="K7" s="14"/>
      <c r="L7" s="15"/>
      <c r="M7" s="15"/>
      <c r="N7" s="15"/>
      <c r="O7" s="15"/>
      <c r="P7" s="16"/>
      <c r="Q7" s="129"/>
      <c r="R7" s="131"/>
      <c r="S7" s="19"/>
    </row>
    <row r="8" spans="1:19" s="20" customFormat="1" ht="48.75" customHeight="1" x14ac:dyDescent="0.25">
      <c r="A8" s="51" t="s">
        <v>62</v>
      </c>
      <c r="B8" s="47">
        <v>61</v>
      </c>
      <c r="C8" s="46" t="s">
        <v>63</v>
      </c>
      <c r="D8" s="48">
        <v>375.6</v>
      </c>
      <c r="E8" s="46" t="s">
        <v>64</v>
      </c>
      <c r="F8" s="48">
        <v>598.29999999999995</v>
      </c>
      <c r="G8" s="9"/>
      <c r="H8" s="11"/>
      <c r="I8" s="12"/>
      <c r="J8" s="13"/>
      <c r="K8" s="50"/>
      <c r="L8" s="15"/>
      <c r="M8" s="15"/>
      <c r="N8" s="15"/>
      <c r="O8" s="15"/>
      <c r="P8" s="16"/>
      <c r="Q8" s="129"/>
      <c r="R8" s="130"/>
      <c r="S8" s="19"/>
    </row>
    <row r="9" spans="1:19" s="20" customFormat="1" ht="33.75" customHeight="1" x14ac:dyDescent="0.25">
      <c r="A9" s="21"/>
      <c r="B9" s="13"/>
      <c r="C9" s="10"/>
      <c r="D9" s="22"/>
      <c r="E9" s="23"/>
      <c r="F9" s="24"/>
      <c r="G9" s="9"/>
      <c r="H9" s="11"/>
      <c r="I9" s="12"/>
      <c r="J9" s="13"/>
      <c r="K9" s="50"/>
      <c r="L9" s="15"/>
      <c r="M9" s="15"/>
      <c r="N9" s="15"/>
      <c r="O9" s="15"/>
      <c r="P9" s="9"/>
      <c r="Q9" s="50"/>
      <c r="R9" s="51"/>
      <c r="S9" s="25"/>
    </row>
    <row r="10" spans="1:19" s="27" customFormat="1" ht="15" customHeight="1" thickBot="1" x14ac:dyDescent="0.3">
      <c r="A10" s="26"/>
      <c r="B10" s="26"/>
      <c r="C10" s="26"/>
      <c r="D10" s="26"/>
      <c r="E10" s="26"/>
      <c r="F10" s="4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32" t="s">
        <v>65</v>
      </c>
      <c r="B11" s="133"/>
      <c r="C11" s="133"/>
      <c r="D11" s="133"/>
      <c r="E11" s="134"/>
      <c r="F11" s="28" t="s">
        <v>66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43" customFormat="1" ht="30" customHeight="1" x14ac:dyDescent="0.25">
      <c r="A12" s="135" t="s">
        <v>67</v>
      </c>
      <c r="B12" s="136"/>
      <c r="C12" s="136"/>
      <c r="D12" s="136"/>
      <c r="E12" s="137"/>
      <c r="F12" s="41">
        <v>0</v>
      </c>
      <c r="G12" s="42"/>
    </row>
    <row r="13" spans="1:19" s="43" customFormat="1" ht="30" customHeight="1" x14ac:dyDescent="0.25">
      <c r="A13" s="135" t="s">
        <v>68</v>
      </c>
      <c r="B13" s="136"/>
      <c r="C13" s="136"/>
      <c r="D13" s="136"/>
      <c r="E13" s="137"/>
      <c r="F13" s="41">
        <v>0</v>
      </c>
    </row>
    <row r="14" spans="1:19" s="43" customFormat="1" ht="30" customHeight="1" x14ac:dyDescent="0.25">
      <c r="A14" s="135" t="s">
        <v>69</v>
      </c>
      <c r="B14" s="136"/>
      <c r="C14" s="136"/>
      <c r="D14" s="136"/>
      <c r="E14" s="137"/>
      <c r="F14" s="44">
        <f>SUM(F15:F17)</f>
        <v>604113.36</v>
      </c>
    </row>
    <row r="15" spans="1:19" s="27" customFormat="1" ht="28.5" customHeight="1" x14ac:dyDescent="0.25">
      <c r="A15" s="124" t="s">
        <v>70</v>
      </c>
      <c r="B15" s="125"/>
      <c r="C15" s="125"/>
      <c r="D15" s="125"/>
      <c r="E15" s="126"/>
      <c r="F15" s="40">
        <f>375758.44+35675.3</f>
        <v>411433.74</v>
      </c>
    </row>
    <row r="16" spans="1:19" s="27" customFormat="1" ht="24.75" customHeight="1" x14ac:dyDescent="0.25">
      <c r="A16" s="124" t="s">
        <v>71</v>
      </c>
      <c r="B16" s="125"/>
      <c r="C16" s="125"/>
      <c r="D16" s="125"/>
      <c r="E16" s="126"/>
      <c r="F16" s="40">
        <v>95479.62</v>
      </c>
    </row>
    <row r="17" spans="1:19" s="27" customFormat="1" ht="30" customHeight="1" x14ac:dyDescent="0.25">
      <c r="A17" s="124" t="s">
        <v>72</v>
      </c>
      <c r="B17" s="125"/>
      <c r="C17" s="125"/>
      <c r="D17" s="125"/>
      <c r="E17" s="126"/>
      <c r="F17" s="40">
        <v>97200</v>
      </c>
    </row>
    <row r="18" spans="1:19" s="43" customFormat="1" ht="30" customHeight="1" x14ac:dyDescent="0.25">
      <c r="A18" s="135" t="s">
        <v>73</v>
      </c>
      <c r="B18" s="136"/>
      <c r="C18" s="136"/>
      <c r="D18" s="136"/>
      <c r="E18" s="137"/>
      <c r="F18" s="44">
        <f>SUM(F19:F21)</f>
        <v>435984.85</v>
      </c>
    </row>
    <row r="19" spans="1:19" s="27" customFormat="1" ht="30" customHeight="1" x14ac:dyDescent="0.25">
      <c r="A19" s="124" t="s">
        <v>70</v>
      </c>
      <c r="B19" s="125"/>
      <c r="C19" s="125"/>
      <c r="D19" s="125"/>
      <c r="E19" s="126"/>
      <c r="F19" s="40">
        <v>324760.84999999998</v>
      </c>
    </row>
    <row r="20" spans="1:19" s="27" customFormat="1" ht="30" customHeight="1" x14ac:dyDescent="0.25">
      <c r="A20" s="124" t="s">
        <v>71</v>
      </c>
      <c r="B20" s="125"/>
      <c r="C20" s="125"/>
      <c r="D20" s="125"/>
      <c r="E20" s="126"/>
      <c r="F20" s="40">
        <v>19424</v>
      </c>
    </row>
    <row r="21" spans="1:19" s="30" customFormat="1" ht="30" customHeight="1" x14ac:dyDescent="0.2">
      <c r="A21" s="124" t="s">
        <v>72</v>
      </c>
      <c r="B21" s="125"/>
      <c r="C21" s="125"/>
      <c r="D21" s="125"/>
      <c r="E21" s="126"/>
      <c r="F21" s="40">
        <v>91800</v>
      </c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45" customFormat="1" ht="30" customHeight="1" x14ac:dyDescent="0.25">
      <c r="A22" s="135" t="s">
        <v>74</v>
      </c>
      <c r="B22" s="136"/>
      <c r="C22" s="136"/>
      <c r="D22" s="136"/>
      <c r="E22" s="137"/>
      <c r="F22" s="44">
        <f>F12+F18</f>
        <v>435984.85</v>
      </c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</row>
    <row r="23" spans="1:19" s="45" customFormat="1" ht="30" customHeight="1" x14ac:dyDescent="0.25">
      <c r="A23" s="135" t="s">
        <v>75</v>
      </c>
      <c r="B23" s="136"/>
      <c r="C23" s="136"/>
      <c r="D23" s="136"/>
      <c r="E23" s="137"/>
      <c r="F23" s="44">
        <f>Лист1!E114</f>
        <v>533072.27600000007</v>
      </c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1:19" s="45" customFormat="1" ht="30" customHeight="1" x14ac:dyDescent="0.25">
      <c r="A24" s="135" t="s">
        <v>76</v>
      </c>
      <c r="B24" s="136"/>
      <c r="C24" s="136"/>
      <c r="D24" s="136"/>
      <c r="E24" s="137"/>
      <c r="F24" s="44">
        <f>F22-F23</f>
        <v>-97087.426000000094</v>
      </c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</row>
    <row r="25" spans="1:19" s="45" customFormat="1" ht="30" customHeight="1" x14ac:dyDescent="0.25">
      <c r="A25" s="135" t="s">
        <v>77</v>
      </c>
      <c r="B25" s="136"/>
      <c r="C25" s="136"/>
      <c r="D25" s="136"/>
      <c r="E25" s="137"/>
      <c r="F25" s="41">
        <f>F13+F14-F18</f>
        <v>168128.51</v>
      </c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48" customHeight="1" x14ac:dyDescent="0.2">
      <c r="A27" s="138" t="s">
        <v>78</v>
      </c>
      <c r="B27" s="138"/>
      <c r="C27" s="138"/>
      <c r="D27" s="138"/>
    </row>
    <row r="28" spans="1:19" s="1" customFormat="1" ht="21.75" customHeight="1" x14ac:dyDescent="0.25">
      <c r="A28" s="139" t="s">
        <v>79</v>
      </c>
      <c r="B28" s="139"/>
      <c r="C28" s="139"/>
      <c r="D28" s="139"/>
    </row>
    <row r="29" spans="1:19" s="1" customFormat="1" ht="22.5" customHeight="1" x14ac:dyDescent="0.25">
      <c r="A29" s="138" t="s">
        <v>27</v>
      </c>
      <c r="B29" s="138"/>
      <c r="C29" s="138"/>
      <c r="D29" s="138"/>
    </row>
    <row r="30" spans="1:19" s="1" customFormat="1" ht="22.5" customHeight="1" x14ac:dyDescent="0.25">
      <c r="A30" s="138" t="s">
        <v>28</v>
      </c>
      <c r="B30" s="138"/>
      <c r="C30" s="138"/>
      <c r="D30" s="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9"/>
  <sheetViews>
    <sheetView view="pageBreakPreview" topLeftCell="A35" zoomScale="60" workbookViewId="0">
      <selection activeCell="E59" sqref="E59"/>
    </sheetView>
  </sheetViews>
  <sheetFormatPr defaultRowHeight="15" x14ac:dyDescent="0.25"/>
  <cols>
    <col min="1" max="1" width="53.5703125" style="33" customWidth="1"/>
    <col min="2" max="2" width="13.85546875" style="60" customWidth="1"/>
    <col min="3" max="3" width="13.5703125" style="60" customWidth="1"/>
    <col min="4" max="4" width="16.140625" style="60" customWidth="1"/>
    <col min="5" max="5" width="14.7109375" style="60" customWidth="1"/>
    <col min="6" max="255" width="9.140625" style="33"/>
    <col min="256" max="256" width="8.7109375" style="33" customWidth="1"/>
    <col min="257" max="257" width="31.5703125" style="33" customWidth="1"/>
    <col min="258" max="258" width="13.85546875" style="33" customWidth="1"/>
    <col min="259" max="259" width="19.140625" style="33" customWidth="1"/>
    <col min="260" max="260" width="17.5703125" style="33" customWidth="1"/>
    <col min="261" max="261" width="14.7109375" style="33" customWidth="1"/>
    <col min="262" max="511" width="9.140625" style="33"/>
    <col min="512" max="512" width="8.7109375" style="33" customWidth="1"/>
    <col min="513" max="513" width="31.5703125" style="33" customWidth="1"/>
    <col min="514" max="514" width="13.85546875" style="33" customWidth="1"/>
    <col min="515" max="515" width="19.140625" style="33" customWidth="1"/>
    <col min="516" max="516" width="17.5703125" style="33" customWidth="1"/>
    <col min="517" max="517" width="14.7109375" style="33" customWidth="1"/>
    <col min="518" max="767" width="9.140625" style="33"/>
    <col min="768" max="768" width="8.7109375" style="33" customWidth="1"/>
    <col min="769" max="769" width="31.5703125" style="33" customWidth="1"/>
    <col min="770" max="770" width="13.85546875" style="33" customWidth="1"/>
    <col min="771" max="771" width="19.140625" style="33" customWidth="1"/>
    <col min="772" max="772" width="17.5703125" style="33" customWidth="1"/>
    <col min="773" max="773" width="14.7109375" style="33" customWidth="1"/>
    <col min="774" max="1023" width="9.140625" style="33"/>
    <col min="1024" max="1024" width="8.7109375" style="33" customWidth="1"/>
    <col min="1025" max="1025" width="31.5703125" style="33" customWidth="1"/>
    <col min="1026" max="1026" width="13.85546875" style="33" customWidth="1"/>
    <col min="1027" max="1027" width="19.140625" style="33" customWidth="1"/>
    <col min="1028" max="1028" width="17.5703125" style="33" customWidth="1"/>
    <col min="1029" max="1029" width="14.7109375" style="33" customWidth="1"/>
    <col min="1030" max="1279" width="9.140625" style="33"/>
    <col min="1280" max="1280" width="8.7109375" style="33" customWidth="1"/>
    <col min="1281" max="1281" width="31.5703125" style="33" customWidth="1"/>
    <col min="1282" max="1282" width="13.85546875" style="33" customWidth="1"/>
    <col min="1283" max="1283" width="19.140625" style="33" customWidth="1"/>
    <col min="1284" max="1284" width="17.5703125" style="33" customWidth="1"/>
    <col min="1285" max="1285" width="14.7109375" style="33" customWidth="1"/>
    <col min="1286" max="1535" width="9.140625" style="33"/>
    <col min="1536" max="1536" width="8.7109375" style="33" customWidth="1"/>
    <col min="1537" max="1537" width="31.5703125" style="33" customWidth="1"/>
    <col min="1538" max="1538" width="13.85546875" style="33" customWidth="1"/>
    <col min="1539" max="1539" width="19.140625" style="33" customWidth="1"/>
    <col min="1540" max="1540" width="17.5703125" style="33" customWidth="1"/>
    <col min="1541" max="1541" width="14.7109375" style="33" customWidth="1"/>
    <col min="1542" max="1791" width="9.140625" style="33"/>
    <col min="1792" max="1792" width="8.7109375" style="33" customWidth="1"/>
    <col min="1793" max="1793" width="31.5703125" style="33" customWidth="1"/>
    <col min="1794" max="1794" width="13.85546875" style="33" customWidth="1"/>
    <col min="1795" max="1795" width="19.140625" style="33" customWidth="1"/>
    <col min="1796" max="1796" width="17.5703125" style="33" customWidth="1"/>
    <col min="1797" max="1797" width="14.7109375" style="33" customWidth="1"/>
    <col min="1798" max="2047" width="9.140625" style="33"/>
    <col min="2048" max="2048" width="8.7109375" style="33" customWidth="1"/>
    <col min="2049" max="2049" width="31.5703125" style="33" customWidth="1"/>
    <col min="2050" max="2050" width="13.85546875" style="33" customWidth="1"/>
    <col min="2051" max="2051" width="19.140625" style="33" customWidth="1"/>
    <col min="2052" max="2052" width="17.5703125" style="33" customWidth="1"/>
    <col min="2053" max="2053" width="14.7109375" style="33" customWidth="1"/>
    <col min="2054" max="2303" width="9.140625" style="33"/>
    <col min="2304" max="2304" width="8.7109375" style="33" customWidth="1"/>
    <col min="2305" max="2305" width="31.5703125" style="33" customWidth="1"/>
    <col min="2306" max="2306" width="13.85546875" style="33" customWidth="1"/>
    <col min="2307" max="2307" width="19.140625" style="33" customWidth="1"/>
    <col min="2308" max="2308" width="17.5703125" style="33" customWidth="1"/>
    <col min="2309" max="2309" width="14.7109375" style="33" customWidth="1"/>
    <col min="2310" max="2559" width="9.140625" style="33"/>
    <col min="2560" max="2560" width="8.7109375" style="33" customWidth="1"/>
    <col min="2561" max="2561" width="31.5703125" style="33" customWidth="1"/>
    <col min="2562" max="2562" width="13.85546875" style="33" customWidth="1"/>
    <col min="2563" max="2563" width="19.140625" style="33" customWidth="1"/>
    <col min="2564" max="2564" width="17.5703125" style="33" customWidth="1"/>
    <col min="2565" max="2565" width="14.7109375" style="33" customWidth="1"/>
    <col min="2566" max="2815" width="9.140625" style="33"/>
    <col min="2816" max="2816" width="8.7109375" style="33" customWidth="1"/>
    <col min="2817" max="2817" width="31.5703125" style="33" customWidth="1"/>
    <col min="2818" max="2818" width="13.85546875" style="33" customWidth="1"/>
    <col min="2819" max="2819" width="19.140625" style="33" customWidth="1"/>
    <col min="2820" max="2820" width="17.5703125" style="33" customWidth="1"/>
    <col min="2821" max="2821" width="14.7109375" style="33" customWidth="1"/>
    <col min="2822" max="3071" width="9.140625" style="33"/>
    <col min="3072" max="3072" width="8.7109375" style="33" customWidth="1"/>
    <col min="3073" max="3073" width="31.5703125" style="33" customWidth="1"/>
    <col min="3074" max="3074" width="13.85546875" style="33" customWidth="1"/>
    <col min="3075" max="3075" width="19.140625" style="33" customWidth="1"/>
    <col min="3076" max="3076" width="17.5703125" style="33" customWidth="1"/>
    <col min="3077" max="3077" width="14.7109375" style="33" customWidth="1"/>
    <col min="3078" max="3327" width="9.140625" style="33"/>
    <col min="3328" max="3328" width="8.7109375" style="33" customWidth="1"/>
    <col min="3329" max="3329" width="31.5703125" style="33" customWidth="1"/>
    <col min="3330" max="3330" width="13.85546875" style="33" customWidth="1"/>
    <col min="3331" max="3331" width="19.140625" style="33" customWidth="1"/>
    <col min="3332" max="3332" width="17.5703125" style="33" customWidth="1"/>
    <col min="3333" max="3333" width="14.7109375" style="33" customWidth="1"/>
    <col min="3334" max="3583" width="9.140625" style="33"/>
    <col min="3584" max="3584" width="8.7109375" style="33" customWidth="1"/>
    <col min="3585" max="3585" width="31.5703125" style="33" customWidth="1"/>
    <col min="3586" max="3586" width="13.85546875" style="33" customWidth="1"/>
    <col min="3587" max="3587" width="19.140625" style="33" customWidth="1"/>
    <col min="3588" max="3588" width="17.5703125" style="33" customWidth="1"/>
    <col min="3589" max="3589" width="14.7109375" style="33" customWidth="1"/>
    <col min="3590" max="3839" width="9.140625" style="33"/>
    <col min="3840" max="3840" width="8.7109375" style="33" customWidth="1"/>
    <col min="3841" max="3841" width="31.5703125" style="33" customWidth="1"/>
    <col min="3842" max="3842" width="13.85546875" style="33" customWidth="1"/>
    <col min="3843" max="3843" width="19.140625" style="33" customWidth="1"/>
    <col min="3844" max="3844" width="17.5703125" style="33" customWidth="1"/>
    <col min="3845" max="3845" width="14.7109375" style="33" customWidth="1"/>
    <col min="3846" max="4095" width="9.140625" style="33"/>
    <col min="4096" max="4096" width="8.7109375" style="33" customWidth="1"/>
    <col min="4097" max="4097" width="31.5703125" style="33" customWidth="1"/>
    <col min="4098" max="4098" width="13.85546875" style="33" customWidth="1"/>
    <col min="4099" max="4099" width="19.140625" style="33" customWidth="1"/>
    <col min="4100" max="4100" width="17.5703125" style="33" customWidth="1"/>
    <col min="4101" max="4101" width="14.7109375" style="33" customWidth="1"/>
    <col min="4102" max="4351" width="9.140625" style="33"/>
    <col min="4352" max="4352" width="8.7109375" style="33" customWidth="1"/>
    <col min="4353" max="4353" width="31.5703125" style="33" customWidth="1"/>
    <col min="4354" max="4354" width="13.85546875" style="33" customWidth="1"/>
    <col min="4355" max="4355" width="19.140625" style="33" customWidth="1"/>
    <col min="4356" max="4356" width="17.5703125" style="33" customWidth="1"/>
    <col min="4357" max="4357" width="14.7109375" style="33" customWidth="1"/>
    <col min="4358" max="4607" width="9.140625" style="33"/>
    <col min="4608" max="4608" width="8.7109375" style="33" customWidth="1"/>
    <col min="4609" max="4609" width="31.5703125" style="33" customWidth="1"/>
    <col min="4610" max="4610" width="13.85546875" style="33" customWidth="1"/>
    <col min="4611" max="4611" width="19.140625" style="33" customWidth="1"/>
    <col min="4612" max="4612" width="17.5703125" style="33" customWidth="1"/>
    <col min="4613" max="4613" width="14.7109375" style="33" customWidth="1"/>
    <col min="4614" max="4863" width="9.140625" style="33"/>
    <col min="4864" max="4864" width="8.7109375" style="33" customWidth="1"/>
    <col min="4865" max="4865" width="31.5703125" style="33" customWidth="1"/>
    <col min="4866" max="4866" width="13.85546875" style="33" customWidth="1"/>
    <col min="4867" max="4867" width="19.140625" style="33" customWidth="1"/>
    <col min="4868" max="4868" width="17.5703125" style="33" customWidth="1"/>
    <col min="4869" max="4869" width="14.7109375" style="33" customWidth="1"/>
    <col min="4870" max="5119" width="9.140625" style="33"/>
    <col min="5120" max="5120" width="8.7109375" style="33" customWidth="1"/>
    <col min="5121" max="5121" width="31.5703125" style="33" customWidth="1"/>
    <col min="5122" max="5122" width="13.85546875" style="33" customWidth="1"/>
    <col min="5123" max="5123" width="19.140625" style="33" customWidth="1"/>
    <col min="5124" max="5124" width="17.5703125" style="33" customWidth="1"/>
    <col min="5125" max="5125" width="14.7109375" style="33" customWidth="1"/>
    <col min="5126" max="5375" width="9.140625" style="33"/>
    <col min="5376" max="5376" width="8.7109375" style="33" customWidth="1"/>
    <col min="5377" max="5377" width="31.5703125" style="33" customWidth="1"/>
    <col min="5378" max="5378" width="13.85546875" style="33" customWidth="1"/>
    <col min="5379" max="5379" width="19.140625" style="33" customWidth="1"/>
    <col min="5380" max="5380" width="17.5703125" style="33" customWidth="1"/>
    <col min="5381" max="5381" width="14.7109375" style="33" customWidth="1"/>
    <col min="5382" max="5631" width="9.140625" style="33"/>
    <col min="5632" max="5632" width="8.7109375" style="33" customWidth="1"/>
    <col min="5633" max="5633" width="31.5703125" style="33" customWidth="1"/>
    <col min="5634" max="5634" width="13.85546875" style="33" customWidth="1"/>
    <col min="5635" max="5635" width="19.140625" style="33" customWidth="1"/>
    <col min="5636" max="5636" width="17.5703125" style="33" customWidth="1"/>
    <col min="5637" max="5637" width="14.7109375" style="33" customWidth="1"/>
    <col min="5638" max="5887" width="9.140625" style="33"/>
    <col min="5888" max="5888" width="8.7109375" style="33" customWidth="1"/>
    <col min="5889" max="5889" width="31.5703125" style="33" customWidth="1"/>
    <col min="5890" max="5890" width="13.85546875" style="33" customWidth="1"/>
    <col min="5891" max="5891" width="19.140625" style="33" customWidth="1"/>
    <col min="5892" max="5892" width="17.5703125" style="33" customWidth="1"/>
    <col min="5893" max="5893" width="14.7109375" style="33" customWidth="1"/>
    <col min="5894" max="6143" width="9.140625" style="33"/>
    <col min="6144" max="6144" width="8.7109375" style="33" customWidth="1"/>
    <col min="6145" max="6145" width="31.5703125" style="33" customWidth="1"/>
    <col min="6146" max="6146" width="13.85546875" style="33" customWidth="1"/>
    <col min="6147" max="6147" width="19.140625" style="33" customWidth="1"/>
    <col min="6148" max="6148" width="17.5703125" style="33" customWidth="1"/>
    <col min="6149" max="6149" width="14.7109375" style="33" customWidth="1"/>
    <col min="6150" max="6399" width="9.140625" style="33"/>
    <col min="6400" max="6400" width="8.7109375" style="33" customWidth="1"/>
    <col min="6401" max="6401" width="31.5703125" style="33" customWidth="1"/>
    <col min="6402" max="6402" width="13.85546875" style="33" customWidth="1"/>
    <col min="6403" max="6403" width="19.140625" style="33" customWidth="1"/>
    <col min="6404" max="6404" width="17.5703125" style="33" customWidth="1"/>
    <col min="6405" max="6405" width="14.7109375" style="33" customWidth="1"/>
    <col min="6406" max="6655" width="9.140625" style="33"/>
    <col min="6656" max="6656" width="8.7109375" style="33" customWidth="1"/>
    <col min="6657" max="6657" width="31.5703125" style="33" customWidth="1"/>
    <col min="6658" max="6658" width="13.85546875" style="33" customWidth="1"/>
    <col min="6659" max="6659" width="19.140625" style="33" customWidth="1"/>
    <col min="6660" max="6660" width="17.5703125" style="33" customWidth="1"/>
    <col min="6661" max="6661" width="14.7109375" style="33" customWidth="1"/>
    <col min="6662" max="6911" width="9.140625" style="33"/>
    <col min="6912" max="6912" width="8.7109375" style="33" customWidth="1"/>
    <col min="6913" max="6913" width="31.5703125" style="33" customWidth="1"/>
    <col min="6914" max="6914" width="13.85546875" style="33" customWidth="1"/>
    <col min="6915" max="6915" width="19.140625" style="33" customWidth="1"/>
    <col min="6916" max="6916" width="17.5703125" style="33" customWidth="1"/>
    <col min="6917" max="6917" width="14.7109375" style="33" customWidth="1"/>
    <col min="6918" max="7167" width="9.140625" style="33"/>
    <col min="7168" max="7168" width="8.7109375" style="33" customWidth="1"/>
    <col min="7169" max="7169" width="31.5703125" style="33" customWidth="1"/>
    <col min="7170" max="7170" width="13.85546875" style="33" customWidth="1"/>
    <col min="7171" max="7171" width="19.140625" style="33" customWidth="1"/>
    <col min="7172" max="7172" width="17.5703125" style="33" customWidth="1"/>
    <col min="7173" max="7173" width="14.7109375" style="33" customWidth="1"/>
    <col min="7174" max="7423" width="9.140625" style="33"/>
    <col min="7424" max="7424" width="8.7109375" style="33" customWidth="1"/>
    <col min="7425" max="7425" width="31.5703125" style="33" customWidth="1"/>
    <col min="7426" max="7426" width="13.85546875" style="33" customWidth="1"/>
    <col min="7427" max="7427" width="19.140625" style="33" customWidth="1"/>
    <col min="7428" max="7428" width="17.5703125" style="33" customWidth="1"/>
    <col min="7429" max="7429" width="14.7109375" style="33" customWidth="1"/>
    <col min="7430" max="7679" width="9.140625" style="33"/>
    <col min="7680" max="7680" width="8.7109375" style="33" customWidth="1"/>
    <col min="7681" max="7681" width="31.5703125" style="33" customWidth="1"/>
    <col min="7682" max="7682" width="13.85546875" style="33" customWidth="1"/>
    <col min="7683" max="7683" width="19.140625" style="33" customWidth="1"/>
    <col min="7684" max="7684" width="17.5703125" style="33" customWidth="1"/>
    <col min="7685" max="7685" width="14.7109375" style="33" customWidth="1"/>
    <col min="7686" max="7935" width="9.140625" style="33"/>
    <col min="7936" max="7936" width="8.7109375" style="33" customWidth="1"/>
    <col min="7937" max="7937" width="31.5703125" style="33" customWidth="1"/>
    <col min="7938" max="7938" width="13.85546875" style="33" customWidth="1"/>
    <col min="7939" max="7939" width="19.140625" style="33" customWidth="1"/>
    <col min="7940" max="7940" width="17.5703125" style="33" customWidth="1"/>
    <col min="7941" max="7941" width="14.7109375" style="33" customWidth="1"/>
    <col min="7942" max="8191" width="9.140625" style="33"/>
    <col min="8192" max="8192" width="8.7109375" style="33" customWidth="1"/>
    <col min="8193" max="8193" width="31.5703125" style="33" customWidth="1"/>
    <col min="8194" max="8194" width="13.85546875" style="33" customWidth="1"/>
    <col min="8195" max="8195" width="19.140625" style="33" customWidth="1"/>
    <col min="8196" max="8196" width="17.5703125" style="33" customWidth="1"/>
    <col min="8197" max="8197" width="14.7109375" style="33" customWidth="1"/>
    <col min="8198" max="8447" width="9.140625" style="33"/>
    <col min="8448" max="8448" width="8.7109375" style="33" customWidth="1"/>
    <col min="8449" max="8449" width="31.5703125" style="33" customWidth="1"/>
    <col min="8450" max="8450" width="13.85546875" style="33" customWidth="1"/>
    <col min="8451" max="8451" width="19.140625" style="33" customWidth="1"/>
    <col min="8452" max="8452" width="17.5703125" style="33" customWidth="1"/>
    <col min="8453" max="8453" width="14.7109375" style="33" customWidth="1"/>
    <col min="8454" max="8703" width="9.140625" style="33"/>
    <col min="8704" max="8704" width="8.7109375" style="33" customWidth="1"/>
    <col min="8705" max="8705" width="31.5703125" style="33" customWidth="1"/>
    <col min="8706" max="8706" width="13.85546875" style="33" customWidth="1"/>
    <col min="8707" max="8707" width="19.140625" style="33" customWidth="1"/>
    <col min="8708" max="8708" width="17.5703125" style="33" customWidth="1"/>
    <col min="8709" max="8709" width="14.7109375" style="33" customWidth="1"/>
    <col min="8710" max="8959" width="9.140625" style="33"/>
    <col min="8960" max="8960" width="8.7109375" style="33" customWidth="1"/>
    <col min="8961" max="8961" width="31.5703125" style="33" customWidth="1"/>
    <col min="8962" max="8962" width="13.85546875" style="33" customWidth="1"/>
    <col min="8963" max="8963" width="19.140625" style="33" customWidth="1"/>
    <col min="8964" max="8964" width="17.5703125" style="33" customWidth="1"/>
    <col min="8965" max="8965" width="14.7109375" style="33" customWidth="1"/>
    <col min="8966" max="9215" width="9.140625" style="33"/>
    <col min="9216" max="9216" width="8.7109375" style="33" customWidth="1"/>
    <col min="9217" max="9217" width="31.5703125" style="33" customWidth="1"/>
    <col min="9218" max="9218" width="13.85546875" style="33" customWidth="1"/>
    <col min="9219" max="9219" width="19.140625" style="33" customWidth="1"/>
    <col min="9220" max="9220" width="17.5703125" style="33" customWidth="1"/>
    <col min="9221" max="9221" width="14.7109375" style="33" customWidth="1"/>
    <col min="9222" max="9471" width="9.140625" style="33"/>
    <col min="9472" max="9472" width="8.7109375" style="33" customWidth="1"/>
    <col min="9473" max="9473" width="31.5703125" style="33" customWidth="1"/>
    <col min="9474" max="9474" width="13.85546875" style="33" customWidth="1"/>
    <col min="9475" max="9475" width="19.140625" style="33" customWidth="1"/>
    <col min="9476" max="9476" width="17.5703125" style="33" customWidth="1"/>
    <col min="9477" max="9477" width="14.7109375" style="33" customWidth="1"/>
    <col min="9478" max="9727" width="9.140625" style="33"/>
    <col min="9728" max="9728" width="8.7109375" style="33" customWidth="1"/>
    <col min="9729" max="9729" width="31.5703125" style="33" customWidth="1"/>
    <col min="9730" max="9730" width="13.85546875" style="33" customWidth="1"/>
    <col min="9731" max="9731" width="19.140625" style="33" customWidth="1"/>
    <col min="9732" max="9732" width="17.5703125" style="33" customWidth="1"/>
    <col min="9733" max="9733" width="14.7109375" style="33" customWidth="1"/>
    <col min="9734" max="9983" width="9.140625" style="33"/>
    <col min="9984" max="9984" width="8.7109375" style="33" customWidth="1"/>
    <col min="9985" max="9985" width="31.5703125" style="33" customWidth="1"/>
    <col min="9986" max="9986" width="13.85546875" style="33" customWidth="1"/>
    <col min="9987" max="9987" width="19.140625" style="33" customWidth="1"/>
    <col min="9988" max="9988" width="17.5703125" style="33" customWidth="1"/>
    <col min="9989" max="9989" width="14.7109375" style="33" customWidth="1"/>
    <col min="9990" max="10239" width="9.140625" style="33"/>
    <col min="10240" max="10240" width="8.7109375" style="33" customWidth="1"/>
    <col min="10241" max="10241" width="31.5703125" style="33" customWidth="1"/>
    <col min="10242" max="10242" width="13.85546875" style="33" customWidth="1"/>
    <col min="10243" max="10243" width="19.140625" style="33" customWidth="1"/>
    <col min="10244" max="10244" width="17.5703125" style="33" customWidth="1"/>
    <col min="10245" max="10245" width="14.7109375" style="33" customWidth="1"/>
    <col min="10246" max="10495" width="9.140625" style="33"/>
    <col min="10496" max="10496" width="8.7109375" style="33" customWidth="1"/>
    <col min="10497" max="10497" width="31.5703125" style="33" customWidth="1"/>
    <col min="10498" max="10498" width="13.85546875" style="33" customWidth="1"/>
    <col min="10499" max="10499" width="19.140625" style="33" customWidth="1"/>
    <col min="10500" max="10500" width="17.5703125" style="33" customWidth="1"/>
    <col min="10501" max="10501" width="14.7109375" style="33" customWidth="1"/>
    <col min="10502" max="10751" width="9.140625" style="33"/>
    <col min="10752" max="10752" width="8.7109375" style="33" customWidth="1"/>
    <col min="10753" max="10753" width="31.5703125" style="33" customWidth="1"/>
    <col min="10754" max="10754" width="13.85546875" style="33" customWidth="1"/>
    <col min="10755" max="10755" width="19.140625" style="33" customWidth="1"/>
    <col min="10756" max="10756" width="17.5703125" style="33" customWidth="1"/>
    <col min="10757" max="10757" width="14.7109375" style="33" customWidth="1"/>
    <col min="10758" max="11007" width="9.140625" style="33"/>
    <col min="11008" max="11008" width="8.7109375" style="33" customWidth="1"/>
    <col min="11009" max="11009" width="31.5703125" style="33" customWidth="1"/>
    <col min="11010" max="11010" width="13.85546875" style="33" customWidth="1"/>
    <col min="11011" max="11011" width="19.140625" style="33" customWidth="1"/>
    <col min="11012" max="11012" width="17.5703125" style="33" customWidth="1"/>
    <col min="11013" max="11013" width="14.7109375" style="33" customWidth="1"/>
    <col min="11014" max="11263" width="9.140625" style="33"/>
    <col min="11264" max="11264" width="8.7109375" style="33" customWidth="1"/>
    <col min="11265" max="11265" width="31.5703125" style="33" customWidth="1"/>
    <col min="11266" max="11266" width="13.85546875" style="33" customWidth="1"/>
    <col min="11267" max="11267" width="19.140625" style="33" customWidth="1"/>
    <col min="11268" max="11268" width="17.5703125" style="33" customWidth="1"/>
    <col min="11269" max="11269" width="14.7109375" style="33" customWidth="1"/>
    <col min="11270" max="11519" width="9.140625" style="33"/>
    <col min="11520" max="11520" width="8.7109375" style="33" customWidth="1"/>
    <col min="11521" max="11521" width="31.5703125" style="33" customWidth="1"/>
    <col min="11522" max="11522" width="13.85546875" style="33" customWidth="1"/>
    <col min="11523" max="11523" width="19.140625" style="33" customWidth="1"/>
    <col min="11524" max="11524" width="17.5703125" style="33" customWidth="1"/>
    <col min="11525" max="11525" width="14.7109375" style="33" customWidth="1"/>
    <col min="11526" max="11775" width="9.140625" style="33"/>
    <col min="11776" max="11776" width="8.7109375" style="33" customWidth="1"/>
    <col min="11777" max="11777" width="31.5703125" style="33" customWidth="1"/>
    <col min="11778" max="11778" width="13.85546875" style="33" customWidth="1"/>
    <col min="11779" max="11779" width="19.140625" style="33" customWidth="1"/>
    <col min="11780" max="11780" width="17.5703125" style="33" customWidth="1"/>
    <col min="11781" max="11781" width="14.7109375" style="33" customWidth="1"/>
    <col min="11782" max="12031" width="9.140625" style="33"/>
    <col min="12032" max="12032" width="8.7109375" style="33" customWidth="1"/>
    <col min="12033" max="12033" width="31.5703125" style="33" customWidth="1"/>
    <col min="12034" max="12034" width="13.85546875" style="33" customWidth="1"/>
    <col min="12035" max="12035" width="19.140625" style="33" customWidth="1"/>
    <col min="12036" max="12036" width="17.5703125" style="33" customWidth="1"/>
    <col min="12037" max="12037" width="14.7109375" style="33" customWidth="1"/>
    <col min="12038" max="12287" width="9.140625" style="33"/>
    <col min="12288" max="12288" width="8.7109375" style="33" customWidth="1"/>
    <col min="12289" max="12289" width="31.5703125" style="33" customWidth="1"/>
    <col min="12290" max="12290" width="13.85546875" style="33" customWidth="1"/>
    <col min="12291" max="12291" width="19.140625" style="33" customWidth="1"/>
    <col min="12292" max="12292" width="17.5703125" style="33" customWidth="1"/>
    <col min="12293" max="12293" width="14.7109375" style="33" customWidth="1"/>
    <col min="12294" max="12543" width="9.140625" style="33"/>
    <col min="12544" max="12544" width="8.7109375" style="33" customWidth="1"/>
    <col min="12545" max="12545" width="31.5703125" style="33" customWidth="1"/>
    <col min="12546" max="12546" width="13.85546875" style="33" customWidth="1"/>
    <col min="12547" max="12547" width="19.140625" style="33" customWidth="1"/>
    <col min="12548" max="12548" width="17.5703125" style="33" customWidth="1"/>
    <col min="12549" max="12549" width="14.7109375" style="33" customWidth="1"/>
    <col min="12550" max="12799" width="9.140625" style="33"/>
    <col min="12800" max="12800" width="8.7109375" style="33" customWidth="1"/>
    <col min="12801" max="12801" width="31.5703125" style="33" customWidth="1"/>
    <col min="12802" max="12802" width="13.85546875" style="33" customWidth="1"/>
    <col min="12803" max="12803" width="19.140625" style="33" customWidth="1"/>
    <col min="12804" max="12804" width="17.5703125" style="33" customWidth="1"/>
    <col min="12805" max="12805" width="14.7109375" style="33" customWidth="1"/>
    <col min="12806" max="13055" width="9.140625" style="33"/>
    <col min="13056" max="13056" width="8.7109375" style="33" customWidth="1"/>
    <col min="13057" max="13057" width="31.5703125" style="33" customWidth="1"/>
    <col min="13058" max="13058" width="13.85546875" style="33" customWidth="1"/>
    <col min="13059" max="13059" width="19.140625" style="33" customWidth="1"/>
    <col min="13060" max="13060" width="17.5703125" style="33" customWidth="1"/>
    <col min="13061" max="13061" width="14.7109375" style="33" customWidth="1"/>
    <col min="13062" max="13311" width="9.140625" style="33"/>
    <col min="13312" max="13312" width="8.7109375" style="33" customWidth="1"/>
    <col min="13313" max="13313" width="31.5703125" style="33" customWidth="1"/>
    <col min="13314" max="13314" width="13.85546875" style="33" customWidth="1"/>
    <col min="13315" max="13315" width="19.140625" style="33" customWidth="1"/>
    <col min="13316" max="13316" width="17.5703125" style="33" customWidth="1"/>
    <col min="13317" max="13317" width="14.7109375" style="33" customWidth="1"/>
    <col min="13318" max="13567" width="9.140625" style="33"/>
    <col min="13568" max="13568" width="8.7109375" style="33" customWidth="1"/>
    <col min="13569" max="13569" width="31.5703125" style="33" customWidth="1"/>
    <col min="13570" max="13570" width="13.85546875" style="33" customWidth="1"/>
    <col min="13571" max="13571" width="19.140625" style="33" customWidth="1"/>
    <col min="13572" max="13572" width="17.5703125" style="33" customWidth="1"/>
    <col min="13573" max="13573" width="14.7109375" style="33" customWidth="1"/>
    <col min="13574" max="13823" width="9.140625" style="33"/>
    <col min="13824" max="13824" width="8.7109375" style="33" customWidth="1"/>
    <col min="13825" max="13825" width="31.5703125" style="33" customWidth="1"/>
    <col min="13826" max="13826" width="13.85546875" style="33" customWidth="1"/>
    <col min="13827" max="13827" width="19.140625" style="33" customWidth="1"/>
    <col min="13828" max="13828" width="17.5703125" style="33" customWidth="1"/>
    <col min="13829" max="13829" width="14.7109375" style="33" customWidth="1"/>
    <col min="13830" max="14079" width="9.140625" style="33"/>
    <col min="14080" max="14080" width="8.7109375" style="33" customWidth="1"/>
    <col min="14081" max="14081" width="31.5703125" style="33" customWidth="1"/>
    <col min="14082" max="14082" width="13.85546875" style="33" customWidth="1"/>
    <col min="14083" max="14083" width="19.140625" style="33" customWidth="1"/>
    <col min="14084" max="14084" width="17.5703125" style="33" customWidth="1"/>
    <col min="14085" max="14085" width="14.7109375" style="33" customWidth="1"/>
    <col min="14086" max="14335" width="9.140625" style="33"/>
    <col min="14336" max="14336" width="8.7109375" style="33" customWidth="1"/>
    <col min="14337" max="14337" width="31.5703125" style="33" customWidth="1"/>
    <col min="14338" max="14338" width="13.85546875" style="33" customWidth="1"/>
    <col min="14339" max="14339" width="19.140625" style="33" customWidth="1"/>
    <col min="14340" max="14340" width="17.5703125" style="33" customWidth="1"/>
    <col min="14341" max="14341" width="14.7109375" style="33" customWidth="1"/>
    <col min="14342" max="14591" width="9.140625" style="33"/>
    <col min="14592" max="14592" width="8.7109375" style="33" customWidth="1"/>
    <col min="14593" max="14593" width="31.5703125" style="33" customWidth="1"/>
    <col min="14594" max="14594" width="13.85546875" style="33" customWidth="1"/>
    <col min="14595" max="14595" width="19.140625" style="33" customWidth="1"/>
    <col min="14596" max="14596" width="17.5703125" style="33" customWidth="1"/>
    <col min="14597" max="14597" width="14.7109375" style="33" customWidth="1"/>
    <col min="14598" max="14847" width="9.140625" style="33"/>
    <col min="14848" max="14848" width="8.7109375" style="33" customWidth="1"/>
    <col min="14849" max="14849" width="31.5703125" style="33" customWidth="1"/>
    <col min="14850" max="14850" width="13.85546875" style="33" customWidth="1"/>
    <col min="14851" max="14851" width="19.140625" style="33" customWidth="1"/>
    <col min="14852" max="14852" width="17.5703125" style="33" customWidth="1"/>
    <col min="14853" max="14853" width="14.7109375" style="33" customWidth="1"/>
    <col min="14854" max="15103" width="9.140625" style="33"/>
    <col min="15104" max="15104" width="8.7109375" style="33" customWidth="1"/>
    <col min="15105" max="15105" width="31.5703125" style="33" customWidth="1"/>
    <col min="15106" max="15106" width="13.85546875" style="33" customWidth="1"/>
    <col min="15107" max="15107" width="19.140625" style="33" customWidth="1"/>
    <col min="15108" max="15108" width="17.5703125" style="33" customWidth="1"/>
    <col min="15109" max="15109" width="14.7109375" style="33" customWidth="1"/>
    <col min="15110" max="15359" width="9.140625" style="33"/>
    <col min="15360" max="15360" width="8.7109375" style="33" customWidth="1"/>
    <col min="15361" max="15361" width="31.5703125" style="33" customWidth="1"/>
    <col min="15362" max="15362" width="13.85546875" style="33" customWidth="1"/>
    <col min="15363" max="15363" width="19.140625" style="33" customWidth="1"/>
    <col min="15364" max="15364" width="17.5703125" style="33" customWidth="1"/>
    <col min="15365" max="15365" width="14.7109375" style="33" customWidth="1"/>
    <col min="15366" max="15615" width="9.140625" style="33"/>
    <col min="15616" max="15616" width="8.7109375" style="33" customWidth="1"/>
    <col min="15617" max="15617" width="31.5703125" style="33" customWidth="1"/>
    <col min="15618" max="15618" width="13.85546875" style="33" customWidth="1"/>
    <col min="15619" max="15619" width="19.140625" style="33" customWidth="1"/>
    <col min="15620" max="15620" width="17.5703125" style="33" customWidth="1"/>
    <col min="15621" max="15621" width="14.7109375" style="33" customWidth="1"/>
    <col min="15622" max="15871" width="9.140625" style="33"/>
    <col min="15872" max="15872" width="8.7109375" style="33" customWidth="1"/>
    <col min="15873" max="15873" width="31.5703125" style="33" customWidth="1"/>
    <col min="15874" max="15874" width="13.85546875" style="33" customWidth="1"/>
    <col min="15875" max="15875" width="19.140625" style="33" customWidth="1"/>
    <col min="15876" max="15876" width="17.5703125" style="33" customWidth="1"/>
    <col min="15877" max="15877" width="14.7109375" style="33" customWidth="1"/>
    <col min="15878" max="16127" width="9.140625" style="33"/>
    <col min="16128" max="16128" width="8.7109375" style="33" customWidth="1"/>
    <col min="16129" max="16129" width="31.5703125" style="33" customWidth="1"/>
    <col min="16130" max="16130" width="13.85546875" style="33" customWidth="1"/>
    <col min="16131" max="16131" width="19.140625" style="33" customWidth="1"/>
    <col min="16132" max="16132" width="17.5703125" style="33" customWidth="1"/>
    <col min="16133" max="16133" width="14.7109375" style="33" customWidth="1"/>
    <col min="16134" max="16384" width="9.140625" style="33"/>
  </cols>
  <sheetData>
    <row r="1" spans="1:5" ht="23.25" customHeight="1" x14ac:dyDescent="0.25">
      <c r="E1" s="61"/>
    </row>
    <row r="2" spans="1:5" x14ac:dyDescent="0.25">
      <c r="A2" s="33" t="s">
        <v>95</v>
      </c>
    </row>
    <row r="3" spans="1:5" ht="15.75" customHeight="1" x14ac:dyDescent="0.25">
      <c r="B3" s="53" t="s">
        <v>180</v>
      </c>
    </row>
    <row r="4" spans="1:5" x14ac:dyDescent="0.25">
      <c r="B4" s="53" t="s">
        <v>96</v>
      </c>
      <c r="C4" s="53"/>
      <c r="D4" s="53"/>
    </row>
    <row r="5" spans="1:5" x14ac:dyDescent="0.25">
      <c r="B5" s="53" t="s">
        <v>97</v>
      </c>
      <c r="C5" s="53"/>
      <c r="D5" s="53"/>
    </row>
    <row r="6" spans="1:5" ht="26.25" customHeight="1" x14ac:dyDescent="0.25">
      <c r="A6" s="52" t="s">
        <v>98</v>
      </c>
      <c r="E6" s="53" t="s">
        <v>99</v>
      </c>
    </row>
    <row r="8" spans="1:5" ht="28.5" customHeight="1" x14ac:dyDescent="0.25">
      <c r="A8" s="140" t="s">
        <v>125</v>
      </c>
      <c r="B8" s="140"/>
      <c r="C8" s="140"/>
      <c r="D8" s="140"/>
      <c r="E8" s="140"/>
    </row>
    <row r="9" spans="1:5" ht="30.75" customHeight="1" x14ac:dyDescent="0.25">
      <c r="A9" s="140" t="s">
        <v>100</v>
      </c>
      <c r="B9" s="140"/>
      <c r="C9" s="140"/>
      <c r="D9" s="140"/>
      <c r="E9" s="140"/>
    </row>
    <row r="10" spans="1:5" ht="31.5" customHeight="1" x14ac:dyDescent="0.25">
      <c r="A10" s="140" t="s">
        <v>101</v>
      </c>
      <c r="B10" s="140"/>
      <c r="C10" s="140"/>
      <c r="D10" s="140"/>
      <c r="E10" s="140"/>
    </row>
    <row r="11" spans="1:5" ht="30" customHeight="1" x14ac:dyDescent="0.25">
      <c r="A11" s="140" t="s">
        <v>102</v>
      </c>
      <c r="B11" s="140"/>
      <c r="C11" s="140"/>
      <c r="D11" s="140"/>
      <c r="E11" s="140"/>
    </row>
    <row r="12" spans="1:5" ht="29.25" customHeight="1" x14ac:dyDescent="0.25">
      <c r="A12" s="140" t="s">
        <v>103</v>
      </c>
      <c r="B12" s="140"/>
      <c r="C12" s="140"/>
      <c r="D12" s="140"/>
      <c r="E12" s="140"/>
    </row>
    <row r="13" spans="1:5" ht="28.5" customHeight="1" x14ac:dyDescent="0.25">
      <c r="A13" s="140" t="s">
        <v>104</v>
      </c>
      <c r="B13" s="140"/>
      <c r="C13" s="140"/>
      <c r="D13" s="140"/>
      <c r="E13" s="140"/>
    </row>
    <row r="14" spans="1:5" ht="15.75" customHeight="1" x14ac:dyDescent="0.25"/>
    <row r="15" spans="1:5" ht="150" x14ac:dyDescent="0.25">
      <c r="A15" s="56" t="s">
        <v>2</v>
      </c>
      <c r="B15" s="57" t="s">
        <v>106</v>
      </c>
      <c r="C15" s="57" t="s">
        <v>0</v>
      </c>
      <c r="D15" s="57" t="s">
        <v>105</v>
      </c>
      <c r="E15" s="57" t="s">
        <v>1</v>
      </c>
    </row>
    <row r="16" spans="1:5" s="34" customFormat="1" ht="14.25" x14ac:dyDescent="0.2">
      <c r="A16" s="59" t="s">
        <v>3</v>
      </c>
      <c r="B16" s="62"/>
      <c r="C16" s="62"/>
      <c r="D16" s="62"/>
      <c r="E16" s="62"/>
    </row>
    <row r="17" spans="1:5" x14ac:dyDescent="0.25">
      <c r="A17" s="58" t="s">
        <v>31</v>
      </c>
      <c r="B17" s="57" t="s">
        <v>20</v>
      </c>
      <c r="C17" s="57" t="s">
        <v>5</v>
      </c>
      <c r="D17" s="57">
        <v>0.13</v>
      </c>
      <c r="E17" s="57">
        <v>4450.21</v>
      </c>
    </row>
    <row r="18" spans="1:5" s="34" customFormat="1" ht="28.5" x14ac:dyDescent="0.2">
      <c r="A18" s="59" t="s">
        <v>107</v>
      </c>
      <c r="B18" s="62"/>
      <c r="C18" s="62"/>
      <c r="D18" s="62"/>
      <c r="E18" s="62"/>
    </row>
    <row r="19" spans="1:5" x14ac:dyDescent="0.25">
      <c r="A19" s="58" t="s">
        <v>129</v>
      </c>
      <c r="B19" s="57">
        <v>1</v>
      </c>
      <c r="C19" s="57" t="s">
        <v>7</v>
      </c>
      <c r="D19" s="57">
        <f>E19/B19</f>
        <v>3349.55</v>
      </c>
      <c r="E19" s="57">
        <v>3349.55</v>
      </c>
    </row>
    <row r="20" spans="1:5" x14ac:dyDescent="0.25">
      <c r="A20" s="58" t="s">
        <v>130</v>
      </c>
      <c r="B20" s="57">
        <v>1</v>
      </c>
      <c r="C20" s="57" t="s">
        <v>7</v>
      </c>
      <c r="D20" s="57">
        <f t="shared" ref="D20:D22" si="0">E20/B20</f>
        <v>339.53</v>
      </c>
      <c r="E20" s="57">
        <v>339.53</v>
      </c>
    </row>
    <row r="21" spans="1:5" ht="30" x14ac:dyDescent="0.25">
      <c r="A21" s="58" t="s">
        <v>80</v>
      </c>
      <c r="B21" s="57">
        <v>70</v>
      </c>
      <c r="C21" s="57" t="s">
        <v>91</v>
      </c>
      <c r="D21" s="57">
        <f t="shared" si="0"/>
        <v>127.36685714285714</v>
      </c>
      <c r="E21" s="57">
        <v>8915.68</v>
      </c>
    </row>
    <row r="22" spans="1:5" x14ac:dyDescent="0.25">
      <c r="A22" s="58" t="s">
        <v>131</v>
      </c>
      <c r="B22" s="57">
        <v>1</v>
      </c>
      <c r="C22" s="57" t="s">
        <v>7</v>
      </c>
      <c r="D22" s="57">
        <f t="shared" si="0"/>
        <v>745.2</v>
      </c>
      <c r="E22" s="57">
        <v>745.2</v>
      </c>
    </row>
    <row r="23" spans="1:5" x14ac:dyDescent="0.25">
      <c r="A23" s="58" t="s">
        <v>108</v>
      </c>
      <c r="B23" s="57" t="s">
        <v>94</v>
      </c>
      <c r="C23" s="57" t="s">
        <v>6</v>
      </c>
      <c r="D23" s="57">
        <f>E23</f>
        <v>162261.57999999999</v>
      </c>
      <c r="E23" s="57">
        <v>162261.57999999999</v>
      </c>
    </row>
    <row r="24" spans="1:5" x14ac:dyDescent="0.25">
      <c r="A24" s="58" t="s">
        <v>109</v>
      </c>
      <c r="B24" s="57" t="s">
        <v>94</v>
      </c>
      <c r="C24" s="57" t="s">
        <v>6</v>
      </c>
      <c r="D24" s="57">
        <f t="shared" ref="D24:D30" si="1">E24</f>
        <v>1597.63</v>
      </c>
      <c r="E24" s="57">
        <v>1597.63</v>
      </c>
    </row>
    <row r="25" spans="1:5" s="34" customFormat="1" x14ac:dyDescent="0.2">
      <c r="A25" s="59" t="s">
        <v>132</v>
      </c>
      <c r="B25" s="62"/>
      <c r="C25" s="62"/>
      <c r="D25" s="57"/>
      <c r="E25" s="62"/>
    </row>
    <row r="26" spans="1:5" x14ac:dyDescent="0.25">
      <c r="A26" s="58" t="s">
        <v>133</v>
      </c>
      <c r="B26" s="57" t="s">
        <v>21</v>
      </c>
      <c r="C26" s="57" t="s">
        <v>7</v>
      </c>
      <c r="D26" s="57">
        <f t="shared" si="1"/>
        <v>1000</v>
      </c>
      <c r="E26" s="57">
        <v>1000</v>
      </c>
    </row>
    <row r="27" spans="1:5" s="34" customFormat="1" ht="28.5" x14ac:dyDescent="0.2">
      <c r="A27" s="59" t="s">
        <v>29</v>
      </c>
      <c r="B27" s="62"/>
      <c r="C27" s="62"/>
      <c r="D27" s="57"/>
      <c r="E27" s="62"/>
    </row>
    <row r="28" spans="1:5" ht="30" x14ac:dyDescent="0.25">
      <c r="A28" s="58" t="s">
        <v>81</v>
      </c>
      <c r="B28" s="57" t="s">
        <v>21</v>
      </c>
      <c r="C28" s="57" t="s">
        <v>5</v>
      </c>
      <c r="D28" s="57">
        <f t="shared" si="1"/>
        <v>31458.46</v>
      </c>
      <c r="E28" s="57">
        <v>31458.46</v>
      </c>
    </row>
    <row r="29" spans="1:5" s="34" customFormat="1" x14ac:dyDescent="0.2">
      <c r="A29" s="59" t="s">
        <v>134</v>
      </c>
      <c r="B29" s="62"/>
      <c r="C29" s="62"/>
      <c r="D29" s="57"/>
      <c r="E29" s="62"/>
    </row>
    <row r="30" spans="1:5" x14ac:dyDescent="0.25">
      <c r="A30" s="58" t="s">
        <v>135</v>
      </c>
      <c r="B30" s="57" t="s">
        <v>93</v>
      </c>
      <c r="C30" s="57" t="s">
        <v>5</v>
      </c>
      <c r="D30" s="57">
        <f t="shared" si="1"/>
        <v>27000</v>
      </c>
      <c r="E30" s="57">
        <v>27000</v>
      </c>
    </row>
    <row r="31" spans="1:5" s="34" customFormat="1" ht="28.5" x14ac:dyDescent="0.2">
      <c r="A31" s="59" t="s">
        <v>110</v>
      </c>
      <c r="B31" s="62"/>
      <c r="C31" s="62"/>
      <c r="D31" s="57"/>
      <c r="E31" s="62"/>
    </row>
    <row r="32" spans="1:5" ht="30" x14ac:dyDescent="0.25">
      <c r="A32" s="58" t="s">
        <v>53</v>
      </c>
      <c r="B32" s="57">
        <v>5.5E-2</v>
      </c>
      <c r="C32" s="57" t="s">
        <v>10</v>
      </c>
      <c r="D32" s="57">
        <f>E32/B32</f>
        <v>21862.363636363636</v>
      </c>
      <c r="E32" s="57">
        <v>1202.43</v>
      </c>
    </row>
    <row r="33" spans="1:5" ht="30" x14ac:dyDescent="0.25">
      <c r="A33" s="58" t="s">
        <v>136</v>
      </c>
      <c r="B33" s="57">
        <v>9.4E-2</v>
      </c>
      <c r="C33" s="57" t="s">
        <v>12</v>
      </c>
      <c r="D33" s="57">
        <f t="shared" ref="D33:D93" si="2">E33/B33</f>
        <v>42862.659574468089</v>
      </c>
      <c r="E33" s="57">
        <v>4029.09</v>
      </c>
    </row>
    <row r="34" spans="1:5" ht="30" x14ac:dyDescent="0.25">
      <c r="A34" s="58" t="s">
        <v>137</v>
      </c>
      <c r="B34" s="57">
        <v>1.9E-2</v>
      </c>
      <c r="C34" s="57" t="s">
        <v>138</v>
      </c>
      <c r="D34" s="57">
        <f t="shared" si="2"/>
        <v>69242.105263157893</v>
      </c>
      <c r="E34" s="57">
        <v>1315.6</v>
      </c>
    </row>
    <row r="35" spans="1:5" ht="30" x14ac:dyDescent="0.25">
      <c r="A35" s="58" t="s">
        <v>139</v>
      </c>
      <c r="B35" s="57">
        <v>9.4E-2</v>
      </c>
      <c r="C35" s="57" t="s">
        <v>12</v>
      </c>
      <c r="D35" s="57">
        <f t="shared" si="2"/>
        <v>38708.617021276594</v>
      </c>
      <c r="E35" s="57">
        <v>3638.61</v>
      </c>
    </row>
    <row r="36" spans="1:5" ht="30" x14ac:dyDescent="0.25">
      <c r="A36" s="58" t="s">
        <v>140</v>
      </c>
      <c r="B36" s="57">
        <v>0.1</v>
      </c>
      <c r="C36" s="57" t="s">
        <v>18</v>
      </c>
      <c r="D36" s="57">
        <f t="shared" si="2"/>
        <v>5078.7999999999993</v>
      </c>
      <c r="E36" s="57">
        <v>507.88</v>
      </c>
    </row>
    <row r="37" spans="1:5" ht="30" x14ac:dyDescent="0.25">
      <c r="A37" s="58" t="s">
        <v>141</v>
      </c>
      <c r="B37" s="57">
        <v>12</v>
      </c>
      <c r="C37" s="57" t="s">
        <v>142</v>
      </c>
      <c r="D37" s="57">
        <f t="shared" si="2"/>
        <v>95.959166666666661</v>
      </c>
      <c r="E37" s="57">
        <v>1151.51</v>
      </c>
    </row>
    <row r="38" spans="1:5" x14ac:dyDescent="0.25">
      <c r="A38" s="58" t="s">
        <v>86</v>
      </c>
      <c r="B38" s="57">
        <v>0.02</v>
      </c>
      <c r="C38" s="57" t="s">
        <v>7</v>
      </c>
      <c r="D38" s="57">
        <f t="shared" si="2"/>
        <v>921.00000000000011</v>
      </c>
      <c r="E38" s="57">
        <v>18.420000000000002</v>
      </c>
    </row>
    <row r="39" spans="1:5" ht="30" x14ac:dyDescent="0.25">
      <c r="A39" s="58" t="s">
        <v>143</v>
      </c>
      <c r="B39" s="57">
        <v>2.1000000000000001E-2</v>
      </c>
      <c r="C39" s="57" t="s">
        <v>12</v>
      </c>
      <c r="D39" s="57">
        <f t="shared" si="2"/>
        <v>154412.85714285713</v>
      </c>
      <c r="E39" s="57">
        <v>3242.67</v>
      </c>
    </row>
    <row r="40" spans="1:5" ht="30" x14ac:dyDescent="0.25">
      <c r="A40" s="58" t="s">
        <v>144</v>
      </c>
      <c r="B40" s="57">
        <v>1</v>
      </c>
      <c r="C40" s="57" t="s">
        <v>111</v>
      </c>
      <c r="D40" s="57">
        <f t="shared" si="2"/>
        <v>1700.96</v>
      </c>
      <c r="E40" s="57">
        <v>1700.96</v>
      </c>
    </row>
    <row r="41" spans="1:5" ht="30" x14ac:dyDescent="0.25">
      <c r="A41" s="58" t="s">
        <v>145</v>
      </c>
      <c r="B41" s="57">
        <v>2</v>
      </c>
      <c r="C41" s="57" t="s">
        <v>111</v>
      </c>
      <c r="D41" s="57">
        <f t="shared" si="2"/>
        <v>1569.625</v>
      </c>
      <c r="E41" s="57">
        <v>3139.25</v>
      </c>
    </row>
    <row r="42" spans="1:5" ht="30" x14ac:dyDescent="0.25">
      <c r="A42" s="58" t="s">
        <v>146</v>
      </c>
      <c r="B42" s="57">
        <v>1</v>
      </c>
      <c r="C42" s="57" t="s">
        <v>111</v>
      </c>
      <c r="D42" s="57">
        <f t="shared" si="2"/>
        <v>1956.71</v>
      </c>
      <c r="E42" s="57">
        <v>1956.71</v>
      </c>
    </row>
    <row r="43" spans="1:5" ht="30" x14ac:dyDescent="0.25">
      <c r="A43" s="58" t="s">
        <v>147</v>
      </c>
      <c r="B43" s="57">
        <v>1</v>
      </c>
      <c r="C43" s="57" t="s">
        <v>111</v>
      </c>
      <c r="D43" s="57">
        <f t="shared" si="2"/>
        <v>1827.15</v>
      </c>
      <c r="E43" s="57">
        <v>1827.15</v>
      </c>
    </row>
    <row r="44" spans="1:5" ht="30" x14ac:dyDescent="0.25">
      <c r="A44" s="58" t="s">
        <v>148</v>
      </c>
      <c r="B44" s="57">
        <v>2</v>
      </c>
      <c r="C44" s="57" t="s">
        <v>111</v>
      </c>
      <c r="D44" s="57">
        <f t="shared" si="2"/>
        <v>1282.2049999999999</v>
      </c>
      <c r="E44" s="57">
        <v>2564.41</v>
      </c>
    </row>
    <row r="45" spans="1:5" ht="30" x14ac:dyDescent="0.25">
      <c r="A45" s="58" t="s">
        <v>149</v>
      </c>
      <c r="B45" s="57">
        <v>6.3E-2</v>
      </c>
      <c r="C45" s="57" t="s">
        <v>16</v>
      </c>
      <c r="D45" s="57">
        <f t="shared" si="2"/>
        <v>11649.523809523809</v>
      </c>
      <c r="E45" s="57">
        <v>733.92</v>
      </c>
    </row>
    <row r="46" spans="1:5" x14ac:dyDescent="0.25">
      <c r="A46" s="58" t="s">
        <v>150</v>
      </c>
      <c r="B46" s="57">
        <v>0.01</v>
      </c>
      <c r="C46" s="57" t="s">
        <v>15</v>
      </c>
      <c r="D46" s="57">
        <f t="shared" si="2"/>
        <v>60680.999999999993</v>
      </c>
      <c r="E46" s="57">
        <v>606.80999999999995</v>
      </c>
    </row>
    <row r="47" spans="1:5" x14ac:dyDescent="0.25">
      <c r="A47" s="58" t="s">
        <v>151</v>
      </c>
      <c r="B47" s="57">
        <v>0.02</v>
      </c>
      <c r="C47" s="57" t="s">
        <v>92</v>
      </c>
      <c r="D47" s="57">
        <f t="shared" si="2"/>
        <v>191352</v>
      </c>
      <c r="E47" s="57">
        <v>3827.04</v>
      </c>
    </row>
    <row r="48" spans="1:5" x14ac:dyDescent="0.25">
      <c r="A48" s="58" t="s">
        <v>33</v>
      </c>
      <c r="B48" s="57">
        <v>8</v>
      </c>
      <c r="C48" s="57" t="s">
        <v>8</v>
      </c>
      <c r="D48" s="57">
        <f t="shared" si="2"/>
        <v>90.538749999999993</v>
      </c>
      <c r="E48" s="57">
        <v>724.31</v>
      </c>
    </row>
    <row r="49" spans="1:5" x14ac:dyDescent="0.25">
      <c r="A49" s="58" t="s">
        <v>34</v>
      </c>
      <c r="B49" s="57">
        <v>1</v>
      </c>
      <c r="C49" s="57" t="s">
        <v>9</v>
      </c>
      <c r="D49" s="57">
        <f t="shared" si="2"/>
        <v>907.5</v>
      </c>
      <c r="E49" s="57">
        <v>907.5</v>
      </c>
    </row>
    <row r="50" spans="1:5" ht="30" x14ac:dyDescent="0.25">
      <c r="A50" s="58" t="s">
        <v>48</v>
      </c>
      <c r="B50" s="57">
        <v>1</v>
      </c>
      <c r="C50" s="57" t="s">
        <v>11</v>
      </c>
      <c r="D50" s="57">
        <f t="shared" si="2"/>
        <v>665.19</v>
      </c>
      <c r="E50" s="57">
        <v>665.19</v>
      </c>
    </row>
    <row r="51" spans="1:5" ht="30" x14ac:dyDescent="0.25">
      <c r="A51" s="58" t="s">
        <v>112</v>
      </c>
      <c r="B51" s="57">
        <v>4</v>
      </c>
      <c r="C51" s="57" t="s">
        <v>113</v>
      </c>
      <c r="D51" s="57">
        <f t="shared" si="2"/>
        <v>546.57749999999999</v>
      </c>
      <c r="E51" s="57">
        <v>2186.31</v>
      </c>
    </row>
    <row r="52" spans="1:5" x14ac:dyDescent="0.25">
      <c r="A52" s="58" t="s">
        <v>35</v>
      </c>
      <c r="B52" s="57">
        <v>0.12</v>
      </c>
      <c r="C52" s="57" t="s">
        <v>14</v>
      </c>
      <c r="D52" s="57">
        <f t="shared" si="2"/>
        <v>27229.166666666668</v>
      </c>
      <c r="E52" s="57">
        <v>3267.5</v>
      </c>
    </row>
    <row r="53" spans="1:5" ht="30" x14ac:dyDescent="0.25">
      <c r="A53" s="58" t="s">
        <v>36</v>
      </c>
      <c r="B53" s="57">
        <v>2.15</v>
      </c>
      <c r="C53" s="57" t="s">
        <v>13</v>
      </c>
      <c r="D53" s="57">
        <f t="shared" si="2"/>
        <v>1810.6604651162793</v>
      </c>
      <c r="E53" s="57">
        <v>3892.92</v>
      </c>
    </row>
    <row r="54" spans="1:5" ht="30" x14ac:dyDescent="0.25">
      <c r="A54" s="58" t="s">
        <v>37</v>
      </c>
      <c r="B54" s="57">
        <v>1</v>
      </c>
      <c r="C54" s="57" t="s">
        <v>9</v>
      </c>
      <c r="D54" s="57">
        <f t="shared" si="2"/>
        <v>549.39</v>
      </c>
      <c r="E54" s="57">
        <v>549.39</v>
      </c>
    </row>
    <row r="55" spans="1:5" x14ac:dyDescent="0.25">
      <c r="A55" s="58" t="s">
        <v>49</v>
      </c>
      <c r="B55" s="57">
        <v>0.36</v>
      </c>
      <c r="C55" s="57" t="s">
        <v>12</v>
      </c>
      <c r="D55" s="57">
        <f t="shared" si="2"/>
        <v>15735.388888888889</v>
      </c>
      <c r="E55" s="57">
        <v>5664.74</v>
      </c>
    </row>
    <row r="56" spans="1:5" ht="30" x14ac:dyDescent="0.25">
      <c r="A56" s="58" t="s">
        <v>38</v>
      </c>
      <c r="B56" s="57">
        <v>2</v>
      </c>
      <c r="C56" s="57" t="s">
        <v>17</v>
      </c>
      <c r="D56" s="57">
        <f t="shared" si="2"/>
        <v>227.55500000000001</v>
      </c>
      <c r="E56" s="57">
        <v>455.11</v>
      </c>
    </row>
    <row r="57" spans="1:5" x14ac:dyDescent="0.25">
      <c r="A57" s="58" t="s">
        <v>39</v>
      </c>
      <c r="B57" s="57">
        <v>7</v>
      </c>
      <c r="C57" s="57" t="s">
        <v>8</v>
      </c>
      <c r="D57" s="57">
        <f t="shared" si="2"/>
        <v>72.66</v>
      </c>
      <c r="E57" s="57">
        <v>508.62</v>
      </c>
    </row>
    <row r="58" spans="1:5" x14ac:dyDescent="0.25">
      <c r="A58" s="58" t="s">
        <v>114</v>
      </c>
      <c r="B58" s="57">
        <v>1</v>
      </c>
      <c r="C58" s="57" t="s">
        <v>7</v>
      </c>
      <c r="D58" s="57">
        <f t="shared" si="2"/>
        <v>7308.67</v>
      </c>
      <c r="E58" s="57">
        <v>7308.67</v>
      </c>
    </row>
    <row r="59" spans="1:5" x14ac:dyDescent="0.25">
      <c r="A59" s="58" t="s">
        <v>50</v>
      </c>
      <c r="B59" s="57">
        <v>1</v>
      </c>
      <c r="C59" s="57" t="s">
        <v>9</v>
      </c>
      <c r="D59" s="57">
        <f t="shared" si="2"/>
        <v>8840.3700000000008</v>
      </c>
      <c r="E59" s="57">
        <v>8840.3700000000008</v>
      </c>
    </row>
    <row r="60" spans="1:5" x14ac:dyDescent="0.25">
      <c r="A60" s="58" t="s">
        <v>152</v>
      </c>
      <c r="B60" s="57">
        <v>6.3E-2</v>
      </c>
      <c r="C60" s="57" t="s">
        <v>10</v>
      </c>
      <c r="D60" s="57">
        <f t="shared" si="2"/>
        <v>5002.2222222222217</v>
      </c>
      <c r="E60" s="57">
        <v>315.14</v>
      </c>
    </row>
    <row r="61" spans="1:5" ht="30" x14ac:dyDescent="0.25">
      <c r="A61" s="58" t="s">
        <v>82</v>
      </c>
      <c r="B61" s="57">
        <v>1</v>
      </c>
      <c r="C61" s="57" t="s">
        <v>19</v>
      </c>
      <c r="D61" s="57">
        <f t="shared" si="2"/>
        <v>1295.32</v>
      </c>
      <c r="E61" s="57">
        <v>1295.32</v>
      </c>
    </row>
    <row r="62" spans="1:5" ht="30" x14ac:dyDescent="0.25">
      <c r="A62" s="58" t="s">
        <v>115</v>
      </c>
      <c r="B62" s="57">
        <v>1</v>
      </c>
      <c r="C62" s="57" t="s">
        <v>19</v>
      </c>
      <c r="D62" s="57">
        <f t="shared" si="2"/>
        <v>604.44000000000005</v>
      </c>
      <c r="E62" s="57">
        <v>604.44000000000005</v>
      </c>
    </row>
    <row r="63" spans="1:5" x14ac:dyDescent="0.25">
      <c r="A63" s="58" t="s">
        <v>40</v>
      </c>
      <c r="B63" s="57">
        <v>15</v>
      </c>
      <c r="C63" s="57" t="s">
        <v>19</v>
      </c>
      <c r="D63" s="57">
        <f t="shared" si="2"/>
        <v>272.38533333333334</v>
      </c>
      <c r="E63" s="57">
        <v>4085.78</v>
      </c>
    </row>
    <row r="64" spans="1:5" s="34" customFormat="1" ht="28.5" x14ac:dyDescent="0.2">
      <c r="A64" s="59" t="s">
        <v>116</v>
      </c>
      <c r="B64" s="62"/>
      <c r="C64" s="62"/>
      <c r="D64" s="57"/>
      <c r="E64" s="62"/>
    </row>
    <row r="65" spans="1:5" x14ac:dyDescent="0.25">
      <c r="A65" s="58" t="s">
        <v>153</v>
      </c>
      <c r="B65" s="57">
        <v>0.03</v>
      </c>
      <c r="C65" s="57" t="s">
        <v>90</v>
      </c>
      <c r="D65" s="57">
        <f t="shared" si="2"/>
        <v>16146.333333333334</v>
      </c>
      <c r="E65" s="57">
        <v>484.39</v>
      </c>
    </row>
    <row r="66" spans="1:5" x14ac:dyDescent="0.25">
      <c r="A66" s="58" t="s">
        <v>154</v>
      </c>
      <c r="B66" s="57">
        <v>2.1000000000000001E-2</v>
      </c>
      <c r="C66" s="57" t="s">
        <v>16</v>
      </c>
      <c r="D66" s="57">
        <f t="shared" si="2"/>
        <v>20309.047619047618</v>
      </c>
      <c r="E66" s="57">
        <v>426.49</v>
      </c>
    </row>
    <row r="67" spans="1:5" x14ac:dyDescent="0.25">
      <c r="A67" s="58" t="s">
        <v>155</v>
      </c>
      <c r="B67" s="57">
        <v>2.4E-2</v>
      </c>
      <c r="C67" s="57" t="s">
        <v>90</v>
      </c>
      <c r="D67" s="57">
        <f t="shared" si="2"/>
        <v>164952.91666666666</v>
      </c>
      <c r="E67" s="57">
        <v>3958.87</v>
      </c>
    </row>
    <row r="68" spans="1:5" ht="30" x14ac:dyDescent="0.25">
      <c r="A68" s="58" t="s">
        <v>156</v>
      </c>
      <c r="B68" s="57">
        <v>2.5000000000000001E-2</v>
      </c>
      <c r="C68" s="57" t="s">
        <v>16</v>
      </c>
      <c r="D68" s="57">
        <f t="shared" si="2"/>
        <v>135850</v>
      </c>
      <c r="E68" s="57">
        <v>3396.25</v>
      </c>
    </row>
    <row r="69" spans="1:5" ht="30" x14ac:dyDescent="0.25">
      <c r="A69" s="58" t="s">
        <v>157</v>
      </c>
      <c r="B69" s="57">
        <v>2.1999999999999999E-2</v>
      </c>
      <c r="C69" s="57" t="s">
        <v>16</v>
      </c>
      <c r="D69" s="57">
        <f t="shared" si="2"/>
        <v>31089.090909090912</v>
      </c>
      <c r="E69" s="57">
        <v>683.96</v>
      </c>
    </row>
    <row r="70" spans="1:5" ht="45" x14ac:dyDescent="0.25">
      <c r="A70" s="58" t="s">
        <v>158</v>
      </c>
      <c r="B70" s="57">
        <v>0.12</v>
      </c>
      <c r="C70" s="57" t="s">
        <v>16</v>
      </c>
      <c r="D70" s="57">
        <f t="shared" si="2"/>
        <v>11162.333333333334</v>
      </c>
      <c r="E70" s="57">
        <v>1339.48</v>
      </c>
    </row>
    <row r="71" spans="1:5" ht="30" x14ac:dyDescent="0.25">
      <c r="A71" s="58" t="s">
        <v>159</v>
      </c>
      <c r="B71" s="57">
        <v>2.5000000000000001E-2</v>
      </c>
      <c r="C71" s="57" t="s">
        <v>16</v>
      </c>
      <c r="D71" s="57">
        <f t="shared" si="2"/>
        <v>10644</v>
      </c>
      <c r="E71" s="57">
        <v>266.10000000000002</v>
      </c>
    </row>
    <row r="72" spans="1:5" x14ac:dyDescent="0.25">
      <c r="A72" s="58" t="s">
        <v>87</v>
      </c>
      <c r="B72" s="57">
        <v>0.76</v>
      </c>
      <c r="C72" s="57" t="s">
        <v>15</v>
      </c>
      <c r="D72" s="57">
        <f t="shared" si="2"/>
        <v>4161.0526315789475</v>
      </c>
      <c r="E72" s="57">
        <v>3162.4</v>
      </c>
    </row>
    <row r="73" spans="1:5" ht="30" x14ac:dyDescent="0.25">
      <c r="A73" s="58" t="s">
        <v>160</v>
      </c>
      <c r="B73" s="57">
        <v>2.5000000000000001E-2</v>
      </c>
      <c r="C73" s="57" t="s">
        <v>16</v>
      </c>
      <c r="D73" s="57">
        <f t="shared" si="2"/>
        <v>3017.2000000000003</v>
      </c>
      <c r="E73" s="57">
        <v>75.430000000000007</v>
      </c>
    </row>
    <row r="74" spans="1:5" ht="30" x14ac:dyDescent="0.25">
      <c r="A74" s="58" t="s">
        <v>161</v>
      </c>
      <c r="B74" s="57">
        <v>6.0000000000000001E-3</v>
      </c>
      <c r="C74" s="57" t="s">
        <v>16</v>
      </c>
      <c r="D74" s="57">
        <f t="shared" si="2"/>
        <v>31388.333333333336</v>
      </c>
      <c r="E74" s="57">
        <v>188.33</v>
      </c>
    </row>
    <row r="75" spans="1:5" ht="30" x14ac:dyDescent="0.25">
      <c r="A75" s="58" t="s">
        <v>162</v>
      </c>
      <c r="B75" s="57">
        <v>5</v>
      </c>
      <c r="C75" s="57" t="s">
        <v>91</v>
      </c>
      <c r="D75" s="57">
        <f t="shared" si="2"/>
        <v>97.47</v>
      </c>
      <c r="E75" s="57">
        <v>487.35</v>
      </c>
    </row>
    <row r="76" spans="1:5" ht="30" x14ac:dyDescent="0.25">
      <c r="A76" s="58" t="s">
        <v>163</v>
      </c>
      <c r="B76" s="57">
        <v>0.03</v>
      </c>
      <c r="C76" s="57" t="s">
        <v>6</v>
      </c>
      <c r="D76" s="57">
        <f t="shared" si="2"/>
        <v>57305.666666666672</v>
      </c>
      <c r="E76" s="57">
        <v>1719.17</v>
      </c>
    </row>
    <row r="77" spans="1:5" ht="45" x14ac:dyDescent="0.25">
      <c r="A77" s="58" t="s">
        <v>46</v>
      </c>
      <c r="B77" s="57">
        <v>1.26</v>
      </c>
      <c r="C77" s="57" t="s">
        <v>6</v>
      </c>
      <c r="D77" s="57">
        <f t="shared" si="2"/>
        <v>278.72222222222223</v>
      </c>
      <c r="E77" s="57">
        <v>351.19</v>
      </c>
    </row>
    <row r="78" spans="1:5" ht="45" x14ac:dyDescent="0.25">
      <c r="A78" s="58" t="s">
        <v>54</v>
      </c>
      <c r="B78" s="57">
        <v>0.2</v>
      </c>
      <c r="C78" s="57" t="s">
        <v>6</v>
      </c>
      <c r="D78" s="57">
        <f t="shared" si="2"/>
        <v>658.9</v>
      </c>
      <c r="E78" s="57">
        <v>131.78</v>
      </c>
    </row>
    <row r="79" spans="1:5" x14ac:dyDescent="0.25">
      <c r="A79" s="58" t="s">
        <v>164</v>
      </c>
      <c r="B79" s="57">
        <v>11.95</v>
      </c>
      <c r="C79" s="57" t="s">
        <v>6</v>
      </c>
      <c r="D79" s="57">
        <f t="shared" si="2"/>
        <v>1089.7422594142261</v>
      </c>
      <c r="E79" s="57">
        <v>13022.42</v>
      </c>
    </row>
    <row r="80" spans="1:5" x14ac:dyDescent="0.25">
      <c r="A80" s="58" t="s">
        <v>88</v>
      </c>
      <c r="B80" s="57">
        <v>0.09</v>
      </c>
      <c r="C80" s="57" t="s">
        <v>15</v>
      </c>
      <c r="D80" s="57">
        <f t="shared" si="2"/>
        <v>56381</v>
      </c>
      <c r="E80" s="57">
        <v>5074.29</v>
      </c>
    </row>
    <row r="81" spans="1:5" ht="30" x14ac:dyDescent="0.25">
      <c r="A81" s="58" t="s">
        <v>165</v>
      </c>
      <c r="B81" s="57">
        <v>4.3999999999999997E-2</v>
      </c>
      <c r="C81" s="57" t="s">
        <v>12</v>
      </c>
      <c r="D81" s="57">
        <f t="shared" si="2"/>
        <v>50491.818181818184</v>
      </c>
      <c r="E81" s="57">
        <v>2221.64</v>
      </c>
    </row>
    <row r="82" spans="1:5" x14ac:dyDescent="0.25">
      <c r="A82" s="58" t="s">
        <v>89</v>
      </c>
      <c r="B82" s="57">
        <v>0.06</v>
      </c>
      <c r="C82" s="57" t="s">
        <v>15</v>
      </c>
      <c r="D82" s="57">
        <f t="shared" si="2"/>
        <v>59107.833333333336</v>
      </c>
      <c r="E82" s="57">
        <v>3546.47</v>
      </c>
    </row>
    <row r="83" spans="1:5" x14ac:dyDescent="0.25">
      <c r="A83" s="58" t="s">
        <v>166</v>
      </c>
      <c r="B83" s="57">
        <v>0.01</v>
      </c>
      <c r="C83" s="57" t="s">
        <v>15</v>
      </c>
      <c r="D83" s="57">
        <f t="shared" si="2"/>
        <v>23553</v>
      </c>
      <c r="E83" s="57">
        <v>235.53</v>
      </c>
    </row>
    <row r="84" spans="1:5" x14ac:dyDescent="0.25">
      <c r="A84" s="58" t="s">
        <v>167</v>
      </c>
      <c r="B84" s="57">
        <v>0.08</v>
      </c>
      <c r="C84" s="57" t="s">
        <v>15</v>
      </c>
      <c r="D84" s="57">
        <f t="shared" si="2"/>
        <v>52003.625</v>
      </c>
      <c r="E84" s="57">
        <v>4160.29</v>
      </c>
    </row>
    <row r="85" spans="1:5" x14ac:dyDescent="0.25">
      <c r="A85" s="58" t="s">
        <v>168</v>
      </c>
      <c r="B85" s="57">
        <v>2.5000000000000001E-2</v>
      </c>
      <c r="C85" s="57" t="s">
        <v>16</v>
      </c>
      <c r="D85" s="57">
        <f t="shared" si="2"/>
        <v>31291.999999999996</v>
      </c>
      <c r="E85" s="57">
        <v>782.3</v>
      </c>
    </row>
    <row r="86" spans="1:5" x14ac:dyDescent="0.25">
      <c r="A86" s="58" t="s">
        <v>169</v>
      </c>
      <c r="B86" s="57">
        <v>1</v>
      </c>
      <c r="C86" s="57" t="s">
        <v>7</v>
      </c>
      <c r="D86" s="57">
        <f t="shared" si="2"/>
        <v>3045.05</v>
      </c>
      <c r="E86" s="57">
        <v>3045.05</v>
      </c>
    </row>
    <row r="87" spans="1:5" x14ac:dyDescent="0.25">
      <c r="A87" s="58" t="s">
        <v>170</v>
      </c>
      <c r="B87" s="57">
        <v>0.128</v>
      </c>
      <c r="C87" s="57" t="s">
        <v>171</v>
      </c>
      <c r="D87" s="57">
        <f t="shared" si="2"/>
        <v>2090.390625</v>
      </c>
      <c r="E87" s="57">
        <v>267.57</v>
      </c>
    </row>
    <row r="88" spans="1:5" x14ac:dyDescent="0.25">
      <c r="A88" s="58" t="s">
        <v>117</v>
      </c>
      <c r="B88" s="57">
        <v>0.03</v>
      </c>
      <c r="C88" s="57" t="s">
        <v>14</v>
      </c>
      <c r="D88" s="57">
        <f t="shared" si="2"/>
        <v>27496.333333333332</v>
      </c>
      <c r="E88" s="57">
        <v>824.89</v>
      </c>
    </row>
    <row r="89" spans="1:5" x14ac:dyDescent="0.25">
      <c r="A89" s="58" t="s">
        <v>118</v>
      </c>
      <c r="B89" s="57">
        <v>0.17</v>
      </c>
      <c r="C89" s="57" t="s">
        <v>13</v>
      </c>
      <c r="D89" s="57">
        <f t="shared" si="2"/>
        <v>1813.705882352941</v>
      </c>
      <c r="E89" s="57">
        <v>308.33</v>
      </c>
    </row>
    <row r="90" spans="1:5" ht="30" x14ac:dyDescent="0.25">
      <c r="A90" s="58" t="s">
        <v>41</v>
      </c>
      <c r="B90" s="57">
        <v>2.15</v>
      </c>
      <c r="C90" s="57" t="s">
        <v>13</v>
      </c>
      <c r="D90" s="57">
        <f t="shared" si="2"/>
        <v>1834.2279069767444</v>
      </c>
      <c r="E90" s="57">
        <v>3943.59</v>
      </c>
    </row>
    <row r="91" spans="1:5" ht="30" x14ac:dyDescent="0.25">
      <c r="A91" s="58" t="s">
        <v>172</v>
      </c>
      <c r="B91" s="57">
        <v>18</v>
      </c>
      <c r="C91" s="57" t="s">
        <v>91</v>
      </c>
      <c r="D91" s="57">
        <f t="shared" si="2"/>
        <v>51.435000000000002</v>
      </c>
      <c r="E91" s="57">
        <v>925.83</v>
      </c>
    </row>
    <row r="92" spans="1:5" ht="30" x14ac:dyDescent="0.25">
      <c r="A92" s="58" t="s">
        <v>43</v>
      </c>
      <c r="B92" s="57">
        <v>80</v>
      </c>
      <c r="C92" s="57" t="s">
        <v>42</v>
      </c>
      <c r="D92" s="57">
        <f t="shared" si="2"/>
        <v>51.440374999999996</v>
      </c>
      <c r="E92" s="57">
        <v>4115.2299999999996</v>
      </c>
    </row>
    <row r="93" spans="1:5" ht="30" x14ac:dyDescent="0.25">
      <c r="A93" s="58" t="s">
        <v>51</v>
      </c>
      <c r="B93" s="57">
        <v>50</v>
      </c>
      <c r="C93" s="57" t="s">
        <v>42</v>
      </c>
      <c r="D93" s="57">
        <f t="shared" si="2"/>
        <v>72.225200000000001</v>
      </c>
      <c r="E93" s="57">
        <v>3611.26</v>
      </c>
    </row>
    <row r="94" spans="1:5" ht="30" x14ac:dyDescent="0.25">
      <c r="A94" s="58" t="s">
        <v>83</v>
      </c>
      <c r="B94" s="57" t="s">
        <v>126</v>
      </c>
      <c r="C94" s="57" t="s">
        <v>13</v>
      </c>
      <c r="D94" s="57">
        <f>E94</f>
        <v>3839.94</v>
      </c>
      <c r="E94" s="57">
        <v>3839.94</v>
      </c>
    </row>
    <row r="95" spans="1:5" ht="30" x14ac:dyDescent="0.25">
      <c r="A95" s="58" t="s">
        <v>84</v>
      </c>
      <c r="B95" s="57">
        <v>0.4</v>
      </c>
      <c r="C95" s="57" t="s">
        <v>13</v>
      </c>
      <c r="D95" s="57">
        <f t="shared" ref="D95:D101" si="3">E95/B95</f>
        <v>1935.35</v>
      </c>
      <c r="E95" s="57">
        <v>774.14</v>
      </c>
    </row>
    <row r="96" spans="1:5" x14ac:dyDescent="0.25">
      <c r="A96" s="58" t="s">
        <v>85</v>
      </c>
      <c r="B96" s="57">
        <v>0.12</v>
      </c>
      <c r="C96" s="57" t="s">
        <v>13</v>
      </c>
      <c r="D96" s="57">
        <f t="shared" si="3"/>
        <v>1936.5</v>
      </c>
      <c r="E96" s="57">
        <v>232.38</v>
      </c>
    </row>
    <row r="97" spans="1:5" x14ac:dyDescent="0.25">
      <c r="A97" s="58" t="s">
        <v>173</v>
      </c>
      <c r="B97" s="57">
        <v>0.09</v>
      </c>
      <c r="C97" s="57" t="s">
        <v>12</v>
      </c>
      <c r="D97" s="57">
        <f t="shared" si="3"/>
        <v>11632.666666666668</v>
      </c>
      <c r="E97" s="57">
        <v>1046.94</v>
      </c>
    </row>
    <row r="98" spans="1:5" ht="30" x14ac:dyDescent="0.25">
      <c r="A98" s="58" t="s">
        <v>52</v>
      </c>
      <c r="B98" s="57">
        <v>1E-3</v>
      </c>
      <c r="C98" s="57" t="s">
        <v>16</v>
      </c>
      <c r="D98" s="57">
        <f t="shared" si="3"/>
        <v>188010</v>
      </c>
      <c r="E98" s="57">
        <v>188.01</v>
      </c>
    </row>
    <row r="99" spans="1:5" ht="30" x14ac:dyDescent="0.25">
      <c r="A99" s="58" t="s">
        <v>174</v>
      </c>
      <c r="B99" s="57">
        <v>3.0000000000000001E-3</v>
      </c>
      <c r="C99" s="57" t="s">
        <v>16</v>
      </c>
      <c r="D99" s="57">
        <f t="shared" si="3"/>
        <v>150540</v>
      </c>
      <c r="E99" s="57">
        <v>451.62</v>
      </c>
    </row>
    <row r="100" spans="1:5" x14ac:dyDescent="0.25">
      <c r="A100" s="58" t="s">
        <v>175</v>
      </c>
      <c r="B100" s="57">
        <v>2.1000000000000001E-2</v>
      </c>
      <c r="C100" s="57" t="s">
        <v>16</v>
      </c>
      <c r="D100" s="57">
        <f t="shared" si="3"/>
        <v>14268.095238095237</v>
      </c>
      <c r="E100" s="57">
        <v>299.63</v>
      </c>
    </row>
    <row r="101" spans="1:5" x14ac:dyDescent="0.25">
      <c r="A101" s="58" t="s">
        <v>176</v>
      </c>
      <c r="B101" s="57">
        <v>2.5000000000000001E-2</v>
      </c>
      <c r="C101" s="57" t="s">
        <v>90</v>
      </c>
      <c r="D101" s="57">
        <f t="shared" si="3"/>
        <v>50732.799999999996</v>
      </c>
      <c r="E101" s="57">
        <v>1268.32</v>
      </c>
    </row>
    <row r="102" spans="1:5" s="34" customFormat="1" ht="28.5" x14ac:dyDescent="0.2">
      <c r="A102" s="59" t="s">
        <v>25</v>
      </c>
      <c r="B102" s="62"/>
      <c r="C102" s="62"/>
      <c r="D102" s="62"/>
      <c r="E102" s="62"/>
    </row>
    <row r="103" spans="1:5" ht="30" x14ac:dyDescent="0.25">
      <c r="A103" s="58" t="s">
        <v>32</v>
      </c>
      <c r="B103" s="57" t="s">
        <v>93</v>
      </c>
      <c r="C103" s="57" t="s">
        <v>5</v>
      </c>
      <c r="D103" s="57">
        <f>E103</f>
        <v>14301.71</v>
      </c>
      <c r="E103" s="57">
        <v>14301.71</v>
      </c>
    </row>
    <row r="104" spans="1:5" s="34" customFormat="1" x14ac:dyDescent="0.2">
      <c r="A104" s="59" t="s">
        <v>26</v>
      </c>
      <c r="B104" s="62"/>
      <c r="C104" s="62"/>
      <c r="D104" s="57"/>
      <c r="E104" s="62"/>
    </row>
    <row r="105" spans="1:5" x14ac:dyDescent="0.25">
      <c r="A105" s="58" t="s">
        <v>44</v>
      </c>
      <c r="B105" s="57" t="s">
        <v>93</v>
      </c>
      <c r="C105" s="57" t="s">
        <v>5</v>
      </c>
      <c r="D105" s="57">
        <f t="shared" ref="D105:D111" si="4">E105</f>
        <v>16200</v>
      </c>
      <c r="E105" s="57">
        <v>16200</v>
      </c>
    </row>
    <row r="106" spans="1:5" s="34" customFormat="1" ht="28.5" x14ac:dyDescent="0.2">
      <c r="A106" s="59" t="s">
        <v>30</v>
      </c>
      <c r="B106" s="62"/>
      <c r="C106" s="62"/>
      <c r="D106" s="57"/>
      <c r="E106" s="62"/>
    </row>
    <row r="107" spans="1:5" x14ac:dyDescent="0.25">
      <c r="A107" s="58" t="s">
        <v>45</v>
      </c>
      <c r="B107" s="57" t="s">
        <v>21</v>
      </c>
      <c r="C107" s="57" t="s">
        <v>5</v>
      </c>
      <c r="D107" s="57">
        <f t="shared" si="4"/>
        <v>1037.1099999999999</v>
      </c>
      <c r="E107" s="57">
        <v>1037.1099999999999</v>
      </c>
    </row>
    <row r="108" spans="1:5" s="34" customFormat="1" x14ac:dyDescent="0.2">
      <c r="A108" s="59" t="s">
        <v>119</v>
      </c>
      <c r="B108" s="62"/>
      <c r="C108" s="62"/>
      <c r="D108" s="57"/>
      <c r="E108" s="62"/>
    </row>
    <row r="109" spans="1:5" x14ac:dyDescent="0.25">
      <c r="A109" s="58" t="s">
        <v>177</v>
      </c>
      <c r="B109" s="57" t="s">
        <v>22</v>
      </c>
      <c r="C109" s="57" t="s">
        <v>7</v>
      </c>
      <c r="D109" s="57">
        <f t="shared" si="4"/>
        <v>12174.74</v>
      </c>
      <c r="E109" s="57">
        <v>12174.74</v>
      </c>
    </row>
    <row r="110" spans="1:5" x14ac:dyDescent="0.25">
      <c r="A110" s="58" t="s">
        <v>178</v>
      </c>
      <c r="B110" s="57" t="s">
        <v>22</v>
      </c>
      <c r="C110" s="57" t="s">
        <v>7</v>
      </c>
      <c r="D110" s="57">
        <f t="shared" si="4"/>
        <v>25030.28</v>
      </c>
      <c r="E110" s="57">
        <v>25030.28</v>
      </c>
    </row>
    <row r="111" spans="1:5" x14ac:dyDescent="0.25">
      <c r="A111" s="58" t="s">
        <v>179</v>
      </c>
      <c r="B111" s="57" t="s">
        <v>22</v>
      </c>
      <c r="C111" s="57" t="s">
        <v>7</v>
      </c>
      <c r="D111" s="57">
        <f t="shared" si="4"/>
        <v>31158.85</v>
      </c>
      <c r="E111" s="57">
        <v>31158.85</v>
      </c>
    </row>
    <row r="112" spans="1:5" s="37" customFormat="1" ht="14.25" x14ac:dyDescent="0.2">
      <c r="A112" s="38" t="s">
        <v>4</v>
      </c>
      <c r="B112" s="35"/>
      <c r="C112" s="35"/>
      <c r="D112" s="36"/>
      <c r="E112" s="36"/>
    </row>
    <row r="113" spans="1:5" s="37" customFormat="1" x14ac:dyDescent="0.2">
      <c r="A113" s="39" t="s">
        <v>47</v>
      </c>
      <c r="B113" s="3" t="s">
        <v>20</v>
      </c>
      <c r="C113" s="2" t="s">
        <v>5</v>
      </c>
      <c r="D113" s="4">
        <f>E113</f>
        <v>48461.116000000009</v>
      </c>
      <c r="E113" s="4">
        <f>SUM(E17:E111)*10%</f>
        <v>48461.116000000009</v>
      </c>
    </row>
    <row r="114" spans="1:5" s="34" customFormat="1" ht="14.25" x14ac:dyDescent="0.2">
      <c r="A114" s="67" t="s">
        <v>23</v>
      </c>
      <c r="B114" s="68"/>
      <c r="C114" s="68"/>
      <c r="D114" s="69"/>
      <c r="E114" s="68">
        <f>SUM(E16:E113)</f>
        <v>533072.27600000007</v>
      </c>
    </row>
    <row r="117" spans="1:5" ht="39.75" customHeight="1" x14ac:dyDescent="0.25">
      <c r="A117" s="140" t="s">
        <v>181</v>
      </c>
      <c r="B117" s="140"/>
      <c r="C117" s="140"/>
      <c r="D117" s="140"/>
      <c r="E117" s="140"/>
    </row>
    <row r="118" spans="1:5" ht="27.75" customHeight="1" x14ac:dyDescent="0.25">
      <c r="A118" s="140" t="s">
        <v>120</v>
      </c>
      <c r="B118" s="140"/>
      <c r="C118" s="140"/>
      <c r="D118" s="140"/>
      <c r="E118" s="140"/>
    </row>
    <row r="119" spans="1:5" ht="24" customHeight="1" x14ac:dyDescent="0.25">
      <c r="A119" s="140" t="s">
        <v>121</v>
      </c>
      <c r="B119" s="140"/>
      <c r="C119" s="140"/>
      <c r="D119" s="140"/>
      <c r="E119" s="140"/>
    </row>
    <row r="120" spans="1:5" ht="30.75" customHeight="1" x14ac:dyDescent="0.25">
      <c r="A120" s="140" t="s">
        <v>122</v>
      </c>
      <c r="B120" s="140"/>
      <c r="C120" s="140"/>
      <c r="D120" s="140"/>
      <c r="E120" s="140"/>
    </row>
    <row r="122" spans="1:5" ht="24.75" customHeight="1" x14ac:dyDescent="0.25"/>
    <row r="123" spans="1:5" ht="18.75" customHeight="1" x14ac:dyDescent="0.25">
      <c r="A123" s="54" t="s">
        <v>123</v>
      </c>
    </row>
    <row r="124" spans="1:5" ht="15.75" customHeight="1" x14ac:dyDescent="0.25">
      <c r="A124" s="55" t="s">
        <v>127</v>
      </c>
    </row>
    <row r="125" spans="1:5" ht="10.5" customHeight="1" x14ac:dyDescent="0.25">
      <c r="B125" s="53"/>
      <c r="D125" s="53" t="s">
        <v>24</v>
      </c>
    </row>
    <row r="127" spans="1:5" x14ac:dyDescent="0.25">
      <c r="A127" s="54" t="s">
        <v>124</v>
      </c>
    </row>
    <row r="128" spans="1:5" ht="10.5" customHeight="1" x14ac:dyDescent="0.25">
      <c r="B128" s="53"/>
      <c r="D128" s="53" t="s">
        <v>24</v>
      </c>
    </row>
    <row r="129" ht="11.25" customHeight="1" x14ac:dyDescent="0.25"/>
  </sheetData>
  <mergeCells count="10">
    <mergeCell ref="A117:E117"/>
    <mergeCell ref="A118:E118"/>
    <mergeCell ref="A119:E119"/>
    <mergeCell ref="A120:E120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workbookViewId="0">
      <selection activeCell="H20" sqref="H20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27" t="s">
        <v>183</v>
      </c>
      <c r="B1" s="127"/>
      <c r="C1" s="127"/>
      <c r="D1" s="127"/>
      <c r="E1" s="127"/>
      <c r="F1" s="127"/>
    </row>
    <row r="2" spans="1:19" s="1" customFormat="1" x14ac:dyDescent="0.25">
      <c r="A2" s="5"/>
      <c r="B2" s="5"/>
      <c r="C2" s="5"/>
      <c r="D2" s="5"/>
      <c r="E2" s="5"/>
      <c r="F2" s="5"/>
    </row>
    <row r="3" spans="1:19" s="1" customFormat="1" ht="19.5" customHeight="1" x14ac:dyDescent="0.25">
      <c r="A3" s="6" t="s">
        <v>184</v>
      </c>
      <c r="B3" s="6"/>
      <c r="C3" s="6"/>
      <c r="D3" s="6"/>
      <c r="E3" s="6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19" s="1" customFormat="1" ht="19.5" customHeight="1" x14ac:dyDescent="0.25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 s="1" customFormat="1" ht="36.75" customHeight="1" x14ac:dyDescent="0.25">
      <c r="A5" s="128" t="s">
        <v>55</v>
      </c>
      <c r="B5" s="128"/>
      <c r="C5" s="128"/>
      <c r="D5" s="128"/>
      <c r="E5" s="128"/>
      <c r="F5" s="12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 s="18" customFormat="1" ht="27.75" customHeight="1" x14ac:dyDescent="0.25">
      <c r="A6" s="46" t="s">
        <v>56</v>
      </c>
      <c r="B6" s="47">
        <v>4</v>
      </c>
      <c r="C6" s="46" t="s">
        <v>57</v>
      </c>
      <c r="D6" s="63">
        <v>3140.7999999999997</v>
      </c>
      <c r="E6" s="46" t="s">
        <v>58</v>
      </c>
      <c r="F6" s="48">
        <v>1746.4</v>
      </c>
      <c r="G6" s="9"/>
      <c r="H6" s="11"/>
      <c r="I6" s="12"/>
      <c r="J6" s="13"/>
      <c r="K6" s="14"/>
      <c r="L6" s="15"/>
      <c r="M6" s="15"/>
      <c r="N6" s="15"/>
      <c r="O6" s="15"/>
      <c r="P6" s="16"/>
      <c r="Q6" s="129"/>
      <c r="R6" s="130"/>
      <c r="S6" s="17"/>
    </row>
    <row r="7" spans="1:19" s="20" customFormat="1" ht="32.25" customHeight="1" x14ac:dyDescent="0.25">
      <c r="A7" s="46" t="s">
        <v>59</v>
      </c>
      <c r="B7" s="47">
        <v>4</v>
      </c>
      <c r="C7" s="46" t="s">
        <v>60</v>
      </c>
      <c r="D7" s="63">
        <v>662.8</v>
      </c>
      <c r="E7" s="46" t="s">
        <v>61</v>
      </c>
      <c r="F7" s="48">
        <v>1177</v>
      </c>
      <c r="G7" s="9"/>
      <c r="H7" s="11"/>
      <c r="I7" s="12"/>
      <c r="J7" s="13"/>
      <c r="K7" s="14"/>
      <c r="L7" s="15"/>
      <c r="M7" s="15"/>
      <c r="N7" s="15"/>
      <c r="O7" s="15"/>
      <c r="P7" s="16"/>
      <c r="Q7" s="129"/>
      <c r="R7" s="131"/>
      <c r="S7" s="19"/>
    </row>
    <row r="8" spans="1:19" s="20" customFormat="1" ht="48.75" customHeight="1" x14ac:dyDescent="0.25">
      <c r="A8" s="66" t="s">
        <v>62</v>
      </c>
      <c r="B8" s="47">
        <v>61</v>
      </c>
      <c r="C8" s="46" t="s">
        <v>63</v>
      </c>
      <c r="D8" s="48">
        <v>375.6</v>
      </c>
      <c r="E8" s="46" t="s">
        <v>64</v>
      </c>
      <c r="F8" s="48">
        <v>598.29999999999995</v>
      </c>
      <c r="G8" s="9"/>
      <c r="H8" s="11"/>
      <c r="I8" s="12"/>
      <c r="J8" s="13"/>
      <c r="K8" s="65"/>
      <c r="L8" s="15"/>
      <c r="M8" s="15"/>
      <c r="N8" s="15"/>
      <c r="O8" s="15"/>
      <c r="P8" s="16"/>
      <c r="Q8" s="129"/>
      <c r="R8" s="130"/>
      <c r="S8" s="19"/>
    </row>
    <row r="9" spans="1:19" s="20" customFormat="1" ht="33.75" customHeight="1" x14ac:dyDescent="0.25">
      <c r="A9" s="21"/>
      <c r="B9" s="13"/>
      <c r="C9" s="10"/>
      <c r="D9" s="22"/>
      <c r="E9" s="23"/>
      <c r="F9" s="24"/>
      <c r="G9" s="9"/>
      <c r="H9" s="11"/>
      <c r="I9" s="12"/>
      <c r="J9" s="13"/>
      <c r="K9" s="65"/>
      <c r="L9" s="15"/>
      <c r="M9" s="15"/>
      <c r="N9" s="15"/>
      <c r="O9" s="15"/>
      <c r="P9" s="9"/>
      <c r="Q9" s="65"/>
      <c r="R9" s="66"/>
      <c r="S9" s="25"/>
    </row>
    <row r="10" spans="1:19" s="27" customFormat="1" ht="15" customHeight="1" thickBot="1" x14ac:dyDescent="0.3">
      <c r="A10" s="26"/>
      <c r="B10" s="26"/>
      <c r="C10" s="26"/>
      <c r="D10" s="26"/>
      <c r="E10" s="26"/>
      <c r="F10" s="6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32" t="s">
        <v>65</v>
      </c>
      <c r="B11" s="133"/>
      <c r="C11" s="133"/>
      <c r="D11" s="133"/>
      <c r="E11" s="134"/>
      <c r="F11" s="28" t="s">
        <v>66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43" customFormat="1" ht="30" customHeight="1" x14ac:dyDescent="0.25">
      <c r="A12" s="135" t="s">
        <v>67</v>
      </c>
      <c r="B12" s="136"/>
      <c r="C12" s="136"/>
      <c r="D12" s="136"/>
      <c r="E12" s="137"/>
      <c r="F12" s="41">
        <v>-97087.426000000094</v>
      </c>
      <c r="G12" s="42"/>
    </row>
    <row r="13" spans="1:19" s="43" customFormat="1" ht="30" customHeight="1" x14ac:dyDescent="0.25">
      <c r="A13" s="135" t="s">
        <v>68</v>
      </c>
      <c r="B13" s="136"/>
      <c r="C13" s="136"/>
      <c r="D13" s="136"/>
      <c r="E13" s="137"/>
      <c r="F13" s="41">
        <v>168128.51</v>
      </c>
    </row>
    <row r="14" spans="1:19" s="43" customFormat="1" ht="30" customHeight="1" x14ac:dyDescent="0.25">
      <c r="A14" s="135" t="s">
        <v>69</v>
      </c>
      <c r="B14" s="136"/>
      <c r="C14" s="136"/>
      <c r="D14" s="136"/>
      <c r="E14" s="137"/>
      <c r="F14" s="44">
        <f>SUM(F15:F17)</f>
        <v>866055.65</v>
      </c>
    </row>
    <row r="15" spans="1:19" s="27" customFormat="1" ht="28.5" customHeight="1" x14ac:dyDescent="0.25">
      <c r="A15" s="124" t="s">
        <v>70</v>
      </c>
      <c r="B15" s="125"/>
      <c r="C15" s="125"/>
      <c r="D15" s="125"/>
      <c r="E15" s="126"/>
      <c r="F15" s="40">
        <f>538445.14-10076.76+817.56-32736.46</f>
        <v>496449.48000000004</v>
      </c>
    </row>
    <row r="16" spans="1:19" s="27" customFormat="1" ht="24.75" customHeight="1" x14ac:dyDescent="0.25">
      <c r="A16" s="124" t="s">
        <v>71</v>
      </c>
      <c r="B16" s="125"/>
      <c r="C16" s="125"/>
      <c r="D16" s="125"/>
      <c r="E16" s="126"/>
      <c r="F16" s="40">
        <v>126606.17</v>
      </c>
    </row>
    <row r="17" spans="1:19" s="27" customFormat="1" ht="30" customHeight="1" x14ac:dyDescent="0.25">
      <c r="A17" s="124" t="s">
        <v>72</v>
      </c>
      <c r="B17" s="125"/>
      <c r="C17" s="125"/>
      <c r="D17" s="125"/>
      <c r="E17" s="126"/>
      <c r="F17" s="40">
        <v>243000</v>
      </c>
    </row>
    <row r="18" spans="1:19" s="43" customFormat="1" ht="30" customHeight="1" x14ac:dyDescent="0.25">
      <c r="A18" s="135" t="s">
        <v>73</v>
      </c>
      <c r="B18" s="136"/>
      <c r="C18" s="136"/>
      <c r="D18" s="136"/>
      <c r="E18" s="137"/>
      <c r="F18" s="44">
        <f>SUM(F19:F21)</f>
        <v>853040.98</v>
      </c>
    </row>
    <row r="19" spans="1:19" s="27" customFormat="1" ht="30" customHeight="1" x14ac:dyDescent="0.25">
      <c r="A19" s="124" t="s">
        <v>70</v>
      </c>
      <c r="B19" s="125"/>
      <c r="C19" s="125"/>
      <c r="D19" s="125"/>
      <c r="E19" s="126"/>
      <c r="F19" s="40">
        <f>506852.15+817.56-26801.03</f>
        <v>480868.68000000005</v>
      </c>
    </row>
    <row r="20" spans="1:19" s="27" customFormat="1" ht="30" customHeight="1" x14ac:dyDescent="0.25">
      <c r="A20" s="124" t="s">
        <v>71</v>
      </c>
      <c r="B20" s="125"/>
      <c r="C20" s="125"/>
      <c r="D20" s="125"/>
      <c r="E20" s="126"/>
      <c r="F20" s="40">
        <v>145372.29999999999</v>
      </c>
    </row>
    <row r="21" spans="1:19" s="30" customFormat="1" ht="30" customHeight="1" x14ac:dyDescent="0.2">
      <c r="A21" s="124" t="s">
        <v>72</v>
      </c>
      <c r="B21" s="125"/>
      <c r="C21" s="125"/>
      <c r="D21" s="125"/>
      <c r="E21" s="126"/>
      <c r="F21" s="40">
        <v>226800</v>
      </c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45" customFormat="1" ht="30" customHeight="1" x14ac:dyDescent="0.25">
      <c r="A22" s="135" t="s">
        <v>74</v>
      </c>
      <c r="B22" s="136"/>
      <c r="C22" s="136"/>
      <c r="D22" s="136"/>
      <c r="E22" s="137"/>
      <c r="F22" s="44">
        <f>F12+F18</f>
        <v>755953.55399999989</v>
      </c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</row>
    <row r="23" spans="1:19" s="45" customFormat="1" ht="30" customHeight="1" x14ac:dyDescent="0.25">
      <c r="A23" s="135" t="s">
        <v>75</v>
      </c>
      <c r="B23" s="136"/>
      <c r="C23" s="136"/>
      <c r="D23" s="136"/>
      <c r="E23" s="137"/>
      <c r="F23" s="44">
        <f>Лист2!E101</f>
        <v>570490.78899999999</v>
      </c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1:19" s="45" customFormat="1" ht="30" customHeight="1" x14ac:dyDescent="0.25">
      <c r="A24" s="135" t="s">
        <v>185</v>
      </c>
      <c r="B24" s="136"/>
      <c r="C24" s="136"/>
      <c r="D24" s="136"/>
      <c r="E24" s="137"/>
      <c r="F24" s="44">
        <f>F22-F23</f>
        <v>185462.7649999999</v>
      </c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</row>
    <row r="25" spans="1:19" s="45" customFormat="1" ht="30" customHeight="1" x14ac:dyDescent="0.25">
      <c r="A25" s="135" t="s">
        <v>77</v>
      </c>
      <c r="B25" s="136"/>
      <c r="C25" s="136"/>
      <c r="D25" s="136"/>
      <c r="E25" s="137"/>
      <c r="F25" s="41">
        <f>F13+F14-F18</f>
        <v>181143.18000000005</v>
      </c>
      <c r="G25" s="43"/>
      <c r="H25" s="43"/>
      <c r="I25" s="43">
        <f>119990.7+78889.49-17737.01</f>
        <v>181143.18</v>
      </c>
      <c r="J25" s="43"/>
      <c r="K25" s="43"/>
      <c r="L25" s="43"/>
      <c r="M25" s="43"/>
      <c r="N25" s="43"/>
      <c r="O25" s="43"/>
      <c r="P25" s="43"/>
      <c r="Q25" s="43"/>
      <c r="R25" s="43"/>
      <c r="S25" s="43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48" customHeight="1" x14ac:dyDescent="0.2">
      <c r="A27" s="138" t="s">
        <v>78</v>
      </c>
      <c r="B27" s="138"/>
      <c r="C27" s="138"/>
      <c r="D27" s="138"/>
    </row>
    <row r="28" spans="1:19" s="1" customFormat="1" ht="21.75" customHeight="1" x14ac:dyDescent="0.25">
      <c r="A28" s="139" t="s">
        <v>79</v>
      </c>
      <c r="B28" s="139"/>
      <c r="C28" s="139"/>
      <c r="D28" s="139"/>
    </row>
    <row r="29" spans="1:19" s="1" customFormat="1" ht="22.5" customHeight="1" x14ac:dyDescent="0.25">
      <c r="A29" s="138" t="s">
        <v>27</v>
      </c>
      <c r="B29" s="138"/>
      <c r="C29" s="138"/>
      <c r="D29" s="138"/>
    </row>
    <row r="30" spans="1:19" s="1" customFormat="1" ht="22.5" customHeight="1" x14ac:dyDescent="0.25">
      <c r="A30" s="138" t="s">
        <v>28</v>
      </c>
      <c r="B30" s="138"/>
      <c r="C30" s="138"/>
      <c r="D30" s="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6"/>
  <sheetViews>
    <sheetView view="pageBreakPreview" topLeftCell="A13" zoomScaleSheetLayoutView="100" workbookViewId="0">
      <selection activeCell="A20" sqref="A20:E20"/>
    </sheetView>
  </sheetViews>
  <sheetFormatPr defaultRowHeight="15" x14ac:dyDescent="0.25"/>
  <cols>
    <col min="1" max="1" width="56.5703125" style="70" customWidth="1"/>
    <col min="2" max="2" width="13.85546875" style="70" customWidth="1"/>
    <col min="3" max="4" width="13.140625" style="70" customWidth="1"/>
    <col min="5" max="5" width="14.7109375" style="70" customWidth="1"/>
    <col min="6" max="255" width="8.140625" style="70" customWidth="1"/>
    <col min="256" max="256" width="8.7109375" style="71" customWidth="1"/>
    <col min="257" max="257" width="31.5703125" style="71" customWidth="1"/>
    <col min="258" max="258" width="13.85546875" style="71" customWidth="1"/>
    <col min="259" max="259" width="19.140625" style="71" customWidth="1"/>
    <col min="260" max="260" width="17.5703125" style="71" customWidth="1"/>
    <col min="261" max="261" width="14.7109375" style="71" customWidth="1"/>
    <col min="262" max="511" width="8.140625" style="71" customWidth="1"/>
    <col min="512" max="512" width="8.7109375" style="71" customWidth="1"/>
    <col min="513" max="513" width="31.5703125" style="71" customWidth="1"/>
    <col min="514" max="514" width="13.85546875" style="71" customWidth="1"/>
    <col min="515" max="515" width="19.140625" style="71" customWidth="1"/>
    <col min="516" max="516" width="17.5703125" style="71" customWidth="1"/>
    <col min="517" max="517" width="14.7109375" style="71" customWidth="1"/>
    <col min="518" max="767" width="8.140625" style="71" customWidth="1"/>
    <col min="768" max="768" width="8.7109375" style="71" customWidth="1"/>
    <col min="769" max="769" width="31.5703125" style="71" customWidth="1"/>
    <col min="770" max="770" width="13.85546875" style="71" customWidth="1"/>
    <col min="771" max="771" width="19.140625" style="71" customWidth="1"/>
    <col min="772" max="772" width="17.5703125" style="71" customWidth="1"/>
    <col min="773" max="773" width="14.7109375" style="71" customWidth="1"/>
    <col min="774" max="1023" width="8.140625" style="71" customWidth="1"/>
    <col min="1024" max="1024" width="8.7109375" style="71" customWidth="1"/>
    <col min="1025" max="1025" width="31.5703125" style="71" customWidth="1"/>
    <col min="1026" max="1026" width="13.85546875" style="71" customWidth="1"/>
    <col min="1027" max="1027" width="19.140625" style="71" customWidth="1"/>
    <col min="1028" max="1028" width="17.5703125" style="71" customWidth="1"/>
    <col min="1029" max="1029" width="14.7109375" style="71" customWidth="1"/>
    <col min="1030" max="1279" width="8.140625" style="71" customWidth="1"/>
    <col min="1280" max="1280" width="8.7109375" style="71" customWidth="1"/>
    <col min="1281" max="1281" width="31.5703125" style="71" customWidth="1"/>
    <col min="1282" max="1282" width="13.85546875" style="71" customWidth="1"/>
    <col min="1283" max="1283" width="19.140625" style="71" customWidth="1"/>
    <col min="1284" max="1284" width="17.5703125" style="71" customWidth="1"/>
    <col min="1285" max="1285" width="14.7109375" style="71" customWidth="1"/>
    <col min="1286" max="1535" width="8.140625" style="71" customWidth="1"/>
    <col min="1536" max="1536" width="8.7109375" style="71" customWidth="1"/>
    <col min="1537" max="1537" width="31.5703125" style="71" customWidth="1"/>
    <col min="1538" max="1538" width="13.85546875" style="71" customWidth="1"/>
    <col min="1539" max="1539" width="19.140625" style="71" customWidth="1"/>
    <col min="1540" max="1540" width="17.5703125" style="71" customWidth="1"/>
    <col min="1541" max="1541" width="14.7109375" style="71" customWidth="1"/>
    <col min="1542" max="1791" width="8.140625" style="71" customWidth="1"/>
    <col min="1792" max="1792" width="8.7109375" style="71" customWidth="1"/>
    <col min="1793" max="1793" width="31.5703125" style="71" customWidth="1"/>
    <col min="1794" max="1794" width="13.85546875" style="71" customWidth="1"/>
    <col min="1795" max="1795" width="19.140625" style="71" customWidth="1"/>
    <col min="1796" max="1796" width="17.5703125" style="71" customWidth="1"/>
    <col min="1797" max="1797" width="14.7109375" style="71" customWidth="1"/>
    <col min="1798" max="2047" width="8.140625" style="71" customWidth="1"/>
    <col min="2048" max="2048" width="8.7109375" style="71" customWidth="1"/>
    <col min="2049" max="2049" width="31.5703125" style="71" customWidth="1"/>
    <col min="2050" max="2050" width="13.85546875" style="71" customWidth="1"/>
    <col min="2051" max="2051" width="19.140625" style="71" customWidth="1"/>
    <col min="2052" max="2052" width="17.5703125" style="71" customWidth="1"/>
    <col min="2053" max="2053" width="14.7109375" style="71" customWidth="1"/>
    <col min="2054" max="2303" width="8.140625" style="71" customWidth="1"/>
    <col min="2304" max="2304" width="8.7109375" style="71" customWidth="1"/>
    <col min="2305" max="2305" width="31.5703125" style="71" customWidth="1"/>
    <col min="2306" max="2306" width="13.85546875" style="71" customWidth="1"/>
    <col min="2307" max="2307" width="19.140625" style="71" customWidth="1"/>
    <col min="2308" max="2308" width="17.5703125" style="71" customWidth="1"/>
    <col min="2309" max="2309" width="14.7109375" style="71" customWidth="1"/>
    <col min="2310" max="2559" width="8.140625" style="71" customWidth="1"/>
    <col min="2560" max="2560" width="8.7109375" style="71" customWidth="1"/>
    <col min="2561" max="2561" width="31.5703125" style="71" customWidth="1"/>
    <col min="2562" max="2562" width="13.85546875" style="71" customWidth="1"/>
    <col min="2563" max="2563" width="19.140625" style="71" customWidth="1"/>
    <col min="2564" max="2564" width="17.5703125" style="71" customWidth="1"/>
    <col min="2565" max="2565" width="14.7109375" style="71" customWidth="1"/>
    <col min="2566" max="2815" width="8.140625" style="71" customWidth="1"/>
    <col min="2816" max="2816" width="8.7109375" style="71" customWidth="1"/>
    <col min="2817" max="2817" width="31.5703125" style="71" customWidth="1"/>
    <col min="2818" max="2818" width="13.85546875" style="71" customWidth="1"/>
    <col min="2819" max="2819" width="19.140625" style="71" customWidth="1"/>
    <col min="2820" max="2820" width="17.5703125" style="71" customWidth="1"/>
    <col min="2821" max="2821" width="14.7109375" style="71" customWidth="1"/>
    <col min="2822" max="3071" width="8.140625" style="71" customWidth="1"/>
    <col min="3072" max="3072" width="8.7109375" style="71" customWidth="1"/>
    <col min="3073" max="3073" width="31.5703125" style="71" customWidth="1"/>
    <col min="3074" max="3074" width="13.85546875" style="71" customWidth="1"/>
    <col min="3075" max="3075" width="19.140625" style="71" customWidth="1"/>
    <col min="3076" max="3076" width="17.5703125" style="71" customWidth="1"/>
    <col min="3077" max="3077" width="14.7109375" style="71" customWidth="1"/>
    <col min="3078" max="3327" width="8.140625" style="71" customWidth="1"/>
    <col min="3328" max="3328" width="8.7109375" style="71" customWidth="1"/>
    <col min="3329" max="3329" width="31.5703125" style="71" customWidth="1"/>
    <col min="3330" max="3330" width="13.85546875" style="71" customWidth="1"/>
    <col min="3331" max="3331" width="19.140625" style="71" customWidth="1"/>
    <col min="3332" max="3332" width="17.5703125" style="71" customWidth="1"/>
    <col min="3333" max="3333" width="14.7109375" style="71" customWidth="1"/>
    <col min="3334" max="3583" width="8.140625" style="71" customWidth="1"/>
    <col min="3584" max="3584" width="8.7109375" style="71" customWidth="1"/>
    <col min="3585" max="3585" width="31.5703125" style="71" customWidth="1"/>
    <col min="3586" max="3586" width="13.85546875" style="71" customWidth="1"/>
    <col min="3587" max="3587" width="19.140625" style="71" customWidth="1"/>
    <col min="3588" max="3588" width="17.5703125" style="71" customWidth="1"/>
    <col min="3589" max="3589" width="14.7109375" style="71" customWidth="1"/>
    <col min="3590" max="3839" width="8.140625" style="71" customWidth="1"/>
    <col min="3840" max="3840" width="8.7109375" style="71" customWidth="1"/>
    <col min="3841" max="3841" width="31.5703125" style="71" customWidth="1"/>
    <col min="3842" max="3842" width="13.85546875" style="71" customWidth="1"/>
    <col min="3843" max="3843" width="19.140625" style="71" customWidth="1"/>
    <col min="3844" max="3844" width="17.5703125" style="71" customWidth="1"/>
    <col min="3845" max="3845" width="14.7109375" style="71" customWidth="1"/>
    <col min="3846" max="4095" width="8.140625" style="71" customWidth="1"/>
    <col min="4096" max="4096" width="8.7109375" style="71" customWidth="1"/>
    <col min="4097" max="4097" width="31.5703125" style="71" customWidth="1"/>
    <col min="4098" max="4098" width="13.85546875" style="71" customWidth="1"/>
    <col min="4099" max="4099" width="19.140625" style="71" customWidth="1"/>
    <col min="4100" max="4100" width="17.5703125" style="71" customWidth="1"/>
    <col min="4101" max="4101" width="14.7109375" style="71" customWidth="1"/>
    <col min="4102" max="4351" width="8.140625" style="71" customWidth="1"/>
    <col min="4352" max="4352" width="8.7109375" style="71" customWidth="1"/>
    <col min="4353" max="4353" width="31.5703125" style="71" customWidth="1"/>
    <col min="4354" max="4354" width="13.85546875" style="71" customWidth="1"/>
    <col min="4355" max="4355" width="19.140625" style="71" customWidth="1"/>
    <col min="4356" max="4356" width="17.5703125" style="71" customWidth="1"/>
    <col min="4357" max="4357" width="14.7109375" style="71" customWidth="1"/>
    <col min="4358" max="4607" width="8.140625" style="71" customWidth="1"/>
    <col min="4608" max="4608" width="8.7109375" style="71" customWidth="1"/>
    <col min="4609" max="4609" width="31.5703125" style="71" customWidth="1"/>
    <col min="4610" max="4610" width="13.85546875" style="71" customWidth="1"/>
    <col min="4611" max="4611" width="19.140625" style="71" customWidth="1"/>
    <col min="4612" max="4612" width="17.5703125" style="71" customWidth="1"/>
    <col min="4613" max="4613" width="14.7109375" style="71" customWidth="1"/>
    <col min="4614" max="4863" width="8.140625" style="71" customWidth="1"/>
    <col min="4864" max="4864" width="8.7109375" style="71" customWidth="1"/>
    <col min="4865" max="4865" width="31.5703125" style="71" customWidth="1"/>
    <col min="4866" max="4866" width="13.85546875" style="71" customWidth="1"/>
    <col min="4867" max="4867" width="19.140625" style="71" customWidth="1"/>
    <col min="4868" max="4868" width="17.5703125" style="71" customWidth="1"/>
    <col min="4869" max="4869" width="14.7109375" style="71" customWidth="1"/>
    <col min="4870" max="5119" width="8.140625" style="71" customWidth="1"/>
    <col min="5120" max="5120" width="8.7109375" style="71" customWidth="1"/>
    <col min="5121" max="5121" width="31.5703125" style="71" customWidth="1"/>
    <col min="5122" max="5122" width="13.85546875" style="71" customWidth="1"/>
    <col min="5123" max="5123" width="19.140625" style="71" customWidth="1"/>
    <col min="5124" max="5124" width="17.5703125" style="71" customWidth="1"/>
    <col min="5125" max="5125" width="14.7109375" style="71" customWidth="1"/>
    <col min="5126" max="5375" width="8.140625" style="71" customWidth="1"/>
    <col min="5376" max="5376" width="8.7109375" style="71" customWidth="1"/>
    <col min="5377" max="5377" width="31.5703125" style="71" customWidth="1"/>
    <col min="5378" max="5378" width="13.85546875" style="71" customWidth="1"/>
    <col min="5379" max="5379" width="19.140625" style="71" customWidth="1"/>
    <col min="5380" max="5380" width="17.5703125" style="71" customWidth="1"/>
    <col min="5381" max="5381" width="14.7109375" style="71" customWidth="1"/>
    <col min="5382" max="5631" width="8.140625" style="71" customWidth="1"/>
    <col min="5632" max="5632" width="8.7109375" style="71" customWidth="1"/>
    <col min="5633" max="5633" width="31.5703125" style="71" customWidth="1"/>
    <col min="5634" max="5634" width="13.85546875" style="71" customWidth="1"/>
    <col min="5635" max="5635" width="19.140625" style="71" customWidth="1"/>
    <col min="5636" max="5636" width="17.5703125" style="71" customWidth="1"/>
    <col min="5637" max="5637" width="14.7109375" style="71" customWidth="1"/>
    <col min="5638" max="5887" width="8.140625" style="71" customWidth="1"/>
    <col min="5888" max="5888" width="8.7109375" style="71" customWidth="1"/>
    <col min="5889" max="5889" width="31.5703125" style="71" customWidth="1"/>
    <col min="5890" max="5890" width="13.85546875" style="71" customWidth="1"/>
    <col min="5891" max="5891" width="19.140625" style="71" customWidth="1"/>
    <col min="5892" max="5892" width="17.5703125" style="71" customWidth="1"/>
    <col min="5893" max="5893" width="14.7109375" style="71" customWidth="1"/>
    <col min="5894" max="6143" width="8.140625" style="71" customWidth="1"/>
    <col min="6144" max="6144" width="8.7109375" style="71" customWidth="1"/>
    <col min="6145" max="6145" width="31.5703125" style="71" customWidth="1"/>
    <col min="6146" max="6146" width="13.85546875" style="71" customWidth="1"/>
    <col min="6147" max="6147" width="19.140625" style="71" customWidth="1"/>
    <col min="6148" max="6148" width="17.5703125" style="71" customWidth="1"/>
    <col min="6149" max="6149" width="14.7109375" style="71" customWidth="1"/>
    <col min="6150" max="6399" width="8.140625" style="71" customWidth="1"/>
    <col min="6400" max="6400" width="8.7109375" style="71" customWidth="1"/>
    <col min="6401" max="6401" width="31.5703125" style="71" customWidth="1"/>
    <col min="6402" max="6402" width="13.85546875" style="71" customWidth="1"/>
    <col min="6403" max="6403" width="19.140625" style="71" customWidth="1"/>
    <col min="6404" max="6404" width="17.5703125" style="71" customWidth="1"/>
    <col min="6405" max="6405" width="14.7109375" style="71" customWidth="1"/>
    <col min="6406" max="6655" width="8.140625" style="71" customWidth="1"/>
    <col min="6656" max="6656" width="8.7109375" style="71" customWidth="1"/>
    <col min="6657" max="6657" width="31.5703125" style="71" customWidth="1"/>
    <col min="6658" max="6658" width="13.85546875" style="71" customWidth="1"/>
    <col min="6659" max="6659" width="19.140625" style="71" customWidth="1"/>
    <col min="6660" max="6660" width="17.5703125" style="71" customWidth="1"/>
    <col min="6661" max="6661" width="14.7109375" style="71" customWidth="1"/>
    <col min="6662" max="6911" width="8.140625" style="71" customWidth="1"/>
    <col min="6912" max="6912" width="8.7109375" style="71" customWidth="1"/>
    <col min="6913" max="6913" width="31.5703125" style="71" customWidth="1"/>
    <col min="6914" max="6914" width="13.85546875" style="71" customWidth="1"/>
    <col min="6915" max="6915" width="19.140625" style="71" customWidth="1"/>
    <col min="6916" max="6916" width="17.5703125" style="71" customWidth="1"/>
    <col min="6917" max="6917" width="14.7109375" style="71" customWidth="1"/>
    <col min="6918" max="7167" width="8.140625" style="71" customWidth="1"/>
    <col min="7168" max="7168" width="8.7109375" style="71" customWidth="1"/>
    <col min="7169" max="7169" width="31.5703125" style="71" customWidth="1"/>
    <col min="7170" max="7170" width="13.85546875" style="71" customWidth="1"/>
    <col min="7171" max="7171" width="19.140625" style="71" customWidth="1"/>
    <col min="7172" max="7172" width="17.5703125" style="71" customWidth="1"/>
    <col min="7173" max="7173" width="14.7109375" style="71" customWidth="1"/>
    <col min="7174" max="7423" width="8.140625" style="71" customWidth="1"/>
    <col min="7424" max="7424" width="8.7109375" style="71" customWidth="1"/>
    <col min="7425" max="7425" width="31.5703125" style="71" customWidth="1"/>
    <col min="7426" max="7426" width="13.85546875" style="71" customWidth="1"/>
    <col min="7427" max="7427" width="19.140625" style="71" customWidth="1"/>
    <col min="7428" max="7428" width="17.5703125" style="71" customWidth="1"/>
    <col min="7429" max="7429" width="14.7109375" style="71" customWidth="1"/>
    <col min="7430" max="7679" width="8.140625" style="71" customWidth="1"/>
    <col min="7680" max="7680" width="8.7109375" style="71" customWidth="1"/>
    <col min="7681" max="7681" width="31.5703125" style="71" customWidth="1"/>
    <col min="7682" max="7682" width="13.85546875" style="71" customWidth="1"/>
    <col min="7683" max="7683" width="19.140625" style="71" customWidth="1"/>
    <col min="7684" max="7684" width="17.5703125" style="71" customWidth="1"/>
    <col min="7685" max="7685" width="14.7109375" style="71" customWidth="1"/>
    <col min="7686" max="7935" width="8.140625" style="71" customWidth="1"/>
    <col min="7936" max="7936" width="8.7109375" style="71" customWidth="1"/>
    <col min="7937" max="7937" width="31.5703125" style="71" customWidth="1"/>
    <col min="7938" max="7938" width="13.85546875" style="71" customWidth="1"/>
    <col min="7939" max="7939" width="19.140625" style="71" customWidth="1"/>
    <col min="7940" max="7940" width="17.5703125" style="71" customWidth="1"/>
    <col min="7941" max="7941" width="14.7109375" style="71" customWidth="1"/>
    <col min="7942" max="8191" width="8.140625" style="71" customWidth="1"/>
    <col min="8192" max="8192" width="8.7109375" style="71" customWidth="1"/>
    <col min="8193" max="8193" width="31.5703125" style="71" customWidth="1"/>
    <col min="8194" max="8194" width="13.85546875" style="71" customWidth="1"/>
    <col min="8195" max="8195" width="19.140625" style="71" customWidth="1"/>
    <col min="8196" max="8196" width="17.5703125" style="71" customWidth="1"/>
    <col min="8197" max="8197" width="14.7109375" style="71" customWidth="1"/>
    <col min="8198" max="8447" width="8.140625" style="71" customWidth="1"/>
    <col min="8448" max="8448" width="8.7109375" style="71" customWidth="1"/>
    <col min="8449" max="8449" width="31.5703125" style="71" customWidth="1"/>
    <col min="8450" max="8450" width="13.85546875" style="71" customWidth="1"/>
    <col min="8451" max="8451" width="19.140625" style="71" customWidth="1"/>
    <col min="8452" max="8452" width="17.5703125" style="71" customWidth="1"/>
    <col min="8453" max="8453" width="14.7109375" style="71" customWidth="1"/>
    <col min="8454" max="8703" width="8.140625" style="71" customWidth="1"/>
    <col min="8704" max="8704" width="8.7109375" style="71" customWidth="1"/>
    <col min="8705" max="8705" width="31.5703125" style="71" customWidth="1"/>
    <col min="8706" max="8706" width="13.85546875" style="71" customWidth="1"/>
    <col min="8707" max="8707" width="19.140625" style="71" customWidth="1"/>
    <col min="8708" max="8708" width="17.5703125" style="71" customWidth="1"/>
    <col min="8709" max="8709" width="14.7109375" style="71" customWidth="1"/>
    <col min="8710" max="8959" width="8.140625" style="71" customWidth="1"/>
    <col min="8960" max="8960" width="8.7109375" style="71" customWidth="1"/>
    <col min="8961" max="8961" width="31.5703125" style="71" customWidth="1"/>
    <col min="8962" max="8962" width="13.85546875" style="71" customWidth="1"/>
    <col min="8963" max="8963" width="19.140625" style="71" customWidth="1"/>
    <col min="8964" max="8964" width="17.5703125" style="71" customWidth="1"/>
    <col min="8965" max="8965" width="14.7109375" style="71" customWidth="1"/>
    <col min="8966" max="9215" width="8.140625" style="71" customWidth="1"/>
    <col min="9216" max="9216" width="8.7109375" style="71" customWidth="1"/>
    <col min="9217" max="9217" width="31.5703125" style="71" customWidth="1"/>
    <col min="9218" max="9218" width="13.85546875" style="71" customWidth="1"/>
    <col min="9219" max="9219" width="19.140625" style="71" customWidth="1"/>
    <col min="9220" max="9220" width="17.5703125" style="71" customWidth="1"/>
    <col min="9221" max="9221" width="14.7109375" style="71" customWidth="1"/>
    <col min="9222" max="9471" width="8.140625" style="71" customWidth="1"/>
    <col min="9472" max="9472" width="8.7109375" style="71" customWidth="1"/>
    <col min="9473" max="9473" width="31.5703125" style="71" customWidth="1"/>
    <col min="9474" max="9474" width="13.85546875" style="71" customWidth="1"/>
    <col min="9475" max="9475" width="19.140625" style="71" customWidth="1"/>
    <col min="9476" max="9476" width="17.5703125" style="71" customWidth="1"/>
    <col min="9477" max="9477" width="14.7109375" style="71" customWidth="1"/>
    <col min="9478" max="9727" width="8.140625" style="71" customWidth="1"/>
    <col min="9728" max="9728" width="8.7109375" style="71" customWidth="1"/>
    <col min="9729" max="9729" width="31.5703125" style="71" customWidth="1"/>
    <col min="9730" max="9730" width="13.85546875" style="71" customWidth="1"/>
    <col min="9731" max="9731" width="19.140625" style="71" customWidth="1"/>
    <col min="9732" max="9732" width="17.5703125" style="71" customWidth="1"/>
    <col min="9733" max="9733" width="14.7109375" style="71" customWidth="1"/>
    <col min="9734" max="9983" width="8.140625" style="71" customWidth="1"/>
    <col min="9984" max="9984" width="8.7109375" style="71" customWidth="1"/>
    <col min="9985" max="9985" width="31.5703125" style="71" customWidth="1"/>
    <col min="9986" max="9986" width="13.85546875" style="71" customWidth="1"/>
    <col min="9987" max="9987" width="19.140625" style="71" customWidth="1"/>
    <col min="9988" max="9988" width="17.5703125" style="71" customWidth="1"/>
    <col min="9989" max="9989" width="14.7109375" style="71" customWidth="1"/>
    <col min="9990" max="10239" width="8.140625" style="71" customWidth="1"/>
    <col min="10240" max="10240" width="8.7109375" style="71" customWidth="1"/>
    <col min="10241" max="10241" width="31.5703125" style="71" customWidth="1"/>
    <col min="10242" max="10242" width="13.85546875" style="71" customWidth="1"/>
    <col min="10243" max="10243" width="19.140625" style="71" customWidth="1"/>
    <col min="10244" max="10244" width="17.5703125" style="71" customWidth="1"/>
    <col min="10245" max="10245" width="14.7109375" style="71" customWidth="1"/>
    <col min="10246" max="10495" width="8.140625" style="71" customWidth="1"/>
    <col min="10496" max="10496" width="8.7109375" style="71" customWidth="1"/>
    <col min="10497" max="10497" width="31.5703125" style="71" customWidth="1"/>
    <col min="10498" max="10498" width="13.85546875" style="71" customWidth="1"/>
    <col min="10499" max="10499" width="19.140625" style="71" customWidth="1"/>
    <col min="10500" max="10500" width="17.5703125" style="71" customWidth="1"/>
    <col min="10501" max="10501" width="14.7109375" style="71" customWidth="1"/>
    <col min="10502" max="10751" width="8.140625" style="71" customWidth="1"/>
    <col min="10752" max="10752" width="8.7109375" style="71" customWidth="1"/>
    <col min="10753" max="10753" width="31.5703125" style="71" customWidth="1"/>
    <col min="10754" max="10754" width="13.85546875" style="71" customWidth="1"/>
    <col min="10755" max="10755" width="19.140625" style="71" customWidth="1"/>
    <col min="10756" max="10756" width="17.5703125" style="71" customWidth="1"/>
    <col min="10757" max="10757" width="14.7109375" style="71" customWidth="1"/>
    <col min="10758" max="11007" width="8.140625" style="71" customWidth="1"/>
    <col min="11008" max="11008" width="8.7109375" style="71" customWidth="1"/>
    <col min="11009" max="11009" width="31.5703125" style="71" customWidth="1"/>
    <col min="11010" max="11010" width="13.85546875" style="71" customWidth="1"/>
    <col min="11011" max="11011" width="19.140625" style="71" customWidth="1"/>
    <col min="11012" max="11012" width="17.5703125" style="71" customWidth="1"/>
    <col min="11013" max="11013" width="14.7109375" style="71" customWidth="1"/>
    <col min="11014" max="11263" width="8.140625" style="71" customWidth="1"/>
    <col min="11264" max="11264" width="8.7109375" style="71" customWidth="1"/>
    <col min="11265" max="11265" width="31.5703125" style="71" customWidth="1"/>
    <col min="11266" max="11266" width="13.85546875" style="71" customWidth="1"/>
    <col min="11267" max="11267" width="19.140625" style="71" customWidth="1"/>
    <col min="11268" max="11268" width="17.5703125" style="71" customWidth="1"/>
    <col min="11269" max="11269" width="14.7109375" style="71" customWidth="1"/>
    <col min="11270" max="11519" width="8.140625" style="71" customWidth="1"/>
    <col min="11520" max="11520" width="8.7109375" style="71" customWidth="1"/>
    <col min="11521" max="11521" width="31.5703125" style="71" customWidth="1"/>
    <col min="11522" max="11522" width="13.85546875" style="71" customWidth="1"/>
    <col min="11523" max="11523" width="19.140625" style="71" customWidth="1"/>
    <col min="11524" max="11524" width="17.5703125" style="71" customWidth="1"/>
    <col min="11525" max="11525" width="14.7109375" style="71" customWidth="1"/>
    <col min="11526" max="11775" width="8.140625" style="71" customWidth="1"/>
    <col min="11776" max="11776" width="8.7109375" style="71" customWidth="1"/>
    <col min="11777" max="11777" width="31.5703125" style="71" customWidth="1"/>
    <col min="11778" max="11778" width="13.85546875" style="71" customWidth="1"/>
    <col min="11779" max="11779" width="19.140625" style="71" customWidth="1"/>
    <col min="11780" max="11780" width="17.5703125" style="71" customWidth="1"/>
    <col min="11781" max="11781" width="14.7109375" style="71" customWidth="1"/>
    <col min="11782" max="12031" width="8.140625" style="71" customWidth="1"/>
    <col min="12032" max="12032" width="8.7109375" style="71" customWidth="1"/>
    <col min="12033" max="12033" width="31.5703125" style="71" customWidth="1"/>
    <col min="12034" max="12034" width="13.85546875" style="71" customWidth="1"/>
    <col min="12035" max="12035" width="19.140625" style="71" customWidth="1"/>
    <col min="12036" max="12036" width="17.5703125" style="71" customWidth="1"/>
    <col min="12037" max="12037" width="14.7109375" style="71" customWidth="1"/>
    <col min="12038" max="12287" width="8.140625" style="71" customWidth="1"/>
    <col min="12288" max="12288" width="8.7109375" style="71" customWidth="1"/>
    <col min="12289" max="12289" width="31.5703125" style="71" customWidth="1"/>
    <col min="12290" max="12290" width="13.85546875" style="71" customWidth="1"/>
    <col min="12291" max="12291" width="19.140625" style="71" customWidth="1"/>
    <col min="12292" max="12292" width="17.5703125" style="71" customWidth="1"/>
    <col min="12293" max="12293" width="14.7109375" style="71" customWidth="1"/>
    <col min="12294" max="12543" width="8.140625" style="71" customWidth="1"/>
    <col min="12544" max="12544" width="8.7109375" style="71" customWidth="1"/>
    <col min="12545" max="12545" width="31.5703125" style="71" customWidth="1"/>
    <col min="12546" max="12546" width="13.85546875" style="71" customWidth="1"/>
    <col min="12547" max="12547" width="19.140625" style="71" customWidth="1"/>
    <col min="12548" max="12548" width="17.5703125" style="71" customWidth="1"/>
    <col min="12549" max="12549" width="14.7109375" style="71" customWidth="1"/>
    <col min="12550" max="12799" width="8.140625" style="71" customWidth="1"/>
    <col min="12800" max="12800" width="8.7109375" style="71" customWidth="1"/>
    <col min="12801" max="12801" width="31.5703125" style="71" customWidth="1"/>
    <col min="12802" max="12802" width="13.85546875" style="71" customWidth="1"/>
    <col min="12803" max="12803" width="19.140625" style="71" customWidth="1"/>
    <col min="12804" max="12804" width="17.5703125" style="71" customWidth="1"/>
    <col min="12805" max="12805" width="14.7109375" style="71" customWidth="1"/>
    <col min="12806" max="13055" width="8.140625" style="71" customWidth="1"/>
    <col min="13056" max="13056" width="8.7109375" style="71" customWidth="1"/>
    <col min="13057" max="13057" width="31.5703125" style="71" customWidth="1"/>
    <col min="13058" max="13058" width="13.85546875" style="71" customWidth="1"/>
    <col min="13059" max="13059" width="19.140625" style="71" customWidth="1"/>
    <col min="13060" max="13060" width="17.5703125" style="71" customWidth="1"/>
    <col min="13061" max="13061" width="14.7109375" style="71" customWidth="1"/>
    <col min="13062" max="13311" width="8.140625" style="71" customWidth="1"/>
    <col min="13312" max="13312" width="8.7109375" style="71" customWidth="1"/>
    <col min="13313" max="13313" width="31.5703125" style="71" customWidth="1"/>
    <col min="13314" max="13314" width="13.85546875" style="71" customWidth="1"/>
    <col min="13315" max="13315" width="19.140625" style="71" customWidth="1"/>
    <col min="13316" max="13316" width="17.5703125" style="71" customWidth="1"/>
    <col min="13317" max="13317" width="14.7109375" style="71" customWidth="1"/>
    <col min="13318" max="13567" width="8.140625" style="71" customWidth="1"/>
    <col min="13568" max="13568" width="8.7109375" style="71" customWidth="1"/>
    <col min="13569" max="13569" width="31.5703125" style="71" customWidth="1"/>
    <col min="13570" max="13570" width="13.85546875" style="71" customWidth="1"/>
    <col min="13571" max="13571" width="19.140625" style="71" customWidth="1"/>
    <col min="13572" max="13572" width="17.5703125" style="71" customWidth="1"/>
    <col min="13573" max="13573" width="14.7109375" style="71" customWidth="1"/>
    <col min="13574" max="13823" width="8.140625" style="71" customWidth="1"/>
    <col min="13824" max="13824" width="8.7109375" style="71" customWidth="1"/>
    <col min="13825" max="13825" width="31.5703125" style="71" customWidth="1"/>
    <col min="13826" max="13826" width="13.85546875" style="71" customWidth="1"/>
    <col min="13827" max="13827" width="19.140625" style="71" customWidth="1"/>
    <col min="13828" max="13828" width="17.5703125" style="71" customWidth="1"/>
    <col min="13829" max="13829" width="14.7109375" style="71" customWidth="1"/>
    <col min="13830" max="14079" width="8.140625" style="71" customWidth="1"/>
    <col min="14080" max="14080" width="8.7109375" style="71" customWidth="1"/>
    <col min="14081" max="14081" width="31.5703125" style="71" customWidth="1"/>
    <col min="14082" max="14082" width="13.85546875" style="71" customWidth="1"/>
    <col min="14083" max="14083" width="19.140625" style="71" customWidth="1"/>
    <col min="14084" max="14084" width="17.5703125" style="71" customWidth="1"/>
    <col min="14085" max="14085" width="14.7109375" style="71" customWidth="1"/>
    <col min="14086" max="14335" width="8.140625" style="71" customWidth="1"/>
    <col min="14336" max="14336" width="8.7109375" style="71" customWidth="1"/>
    <col min="14337" max="14337" width="31.5703125" style="71" customWidth="1"/>
    <col min="14338" max="14338" width="13.85546875" style="71" customWidth="1"/>
    <col min="14339" max="14339" width="19.140625" style="71" customWidth="1"/>
    <col min="14340" max="14340" width="17.5703125" style="71" customWidth="1"/>
    <col min="14341" max="14341" width="14.7109375" style="71" customWidth="1"/>
    <col min="14342" max="14591" width="8.140625" style="71" customWidth="1"/>
    <col min="14592" max="14592" width="8.7109375" style="71" customWidth="1"/>
    <col min="14593" max="14593" width="31.5703125" style="71" customWidth="1"/>
    <col min="14594" max="14594" width="13.85546875" style="71" customWidth="1"/>
    <col min="14595" max="14595" width="19.140625" style="71" customWidth="1"/>
    <col min="14596" max="14596" width="17.5703125" style="71" customWidth="1"/>
    <col min="14597" max="14597" width="14.7109375" style="71" customWidth="1"/>
    <col min="14598" max="14847" width="8.140625" style="71" customWidth="1"/>
    <col min="14848" max="14848" width="8.7109375" style="71" customWidth="1"/>
    <col min="14849" max="14849" width="31.5703125" style="71" customWidth="1"/>
    <col min="14850" max="14850" width="13.85546875" style="71" customWidth="1"/>
    <col min="14851" max="14851" width="19.140625" style="71" customWidth="1"/>
    <col min="14852" max="14852" width="17.5703125" style="71" customWidth="1"/>
    <col min="14853" max="14853" width="14.7109375" style="71" customWidth="1"/>
    <col min="14854" max="15103" width="8.140625" style="71" customWidth="1"/>
    <col min="15104" max="15104" width="8.7109375" style="71" customWidth="1"/>
    <col min="15105" max="15105" width="31.5703125" style="71" customWidth="1"/>
    <col min="15106" max="15106" width="13.85546875" style="71" customWidth="1"/>
    <col min="15107" max="15107" width="19.140625" style="71" customWidth="1"/>
    <col min="15108" max="15108" width="17.5703125" style="71" customWidth="1"/>
    <col min="15109" max="15109" width="14.7109375" style="71" customWidth="1"/>
    <col min="15110" max="15359" width="8.140625" style="71" customWidth="1"/>
    <col min="15360" max="15360" width="8.7109375" style="71" customWidth="1"/>
    <col min="15361" max="15361" width="31.5703125" style="71" customWidth="1"/>
    <col min="15362" max="15362" width="13.85546875" style="71" customWidth="1"/>
    <col min="15363" max="15363" width="19.140625" style="71" customWidth="1"/>
    <col min="15364" max="15364" width="17.5703125" style="71" customWidth="1"/>
    <col min="15365" max="15365" width="14.7109375" style="71" customWidth="1"/>
    <col min="15366" max="15615" width="8.140625" style="71" customWidth="1"/>
    <col min="15616" max="15616" width="8.7109375" style="71" customWidth="1"/>
    <col min="15617" max="15617" width="31.5703125" style="71" customWidth="1"/>
    <col min="15618" max="15618" width="13.85546875" style="71" customWidth="1"/>
    <col min="15619" max="15619" width="19.140625" style="71" customWidth="1"/>
    <col min="15620" max="15620" width="17.5703125" style="71" customWidth="1"/>
    <col min="15621" max="15621" width="14.7109375" style="71" customWidth="1"/>
    <col min="15622" max="15871" width="8.140625" style="71" customWidth="1"/>
    <col min="15872" max="15872" width="8.7109375" style="71" customWidth="1"/>
    <col min="15873" max="15873" width="31.5703125" style="71" customWidth="1"/>
    <col min="15874" max="15874" width="13.85546875" style="71" customWidth="1"/>
    <col min="15875" max="15875" width="19.140625" style="71" customWidth="1"/>
    <col min="15876" max="15876" width="17.5703125" style="71" customWidth="1"/>
    <col min="15877" max="15877" width="14.7109375" style="71" customWidth="1"/>
    <col min="15878" max="16127" width="8.140625" style="71" customWidth="1"/>
    <col min="16128" max="16128" width="8.7109375" style="71" customWidth="1"/>
    <col min="16129" max="16129" width="31.5703125" style="71" customWidth="1"/>
    <col min="16130" max="16130" width="13.85546875" style="71" customWidth="1"/>
    <col min="16131" max="16131" width="19.140625" style="71" customWidth="1"/>
    <col min="16132" max="16132" width="17.5703125" style="71" customWidth="1"/>
    <col min="16133" max="16133" width="14.7109375" style="71" customWidth="1"/>
    <col min="16134" max="16384" width="8.140625" style="71" customWidth="1"/>
  </cols>
  <sheetData>
    <row r="1" spans="1:5" s="70" customFormat="1" ht="23.25" customHeight="1" x14ac:dyDescent="0.25">
      <c r="A1" s="141"/>
      <c r="B1" s="141"/>
      <c r="C1" s="141"/>
      <c r="D1" s="141"/>
      <c r="E1" s="141"/>
    </row>
    <row r="2" spans="1:5" s="70" customFormat="1" x14ac:dyDescent="0.25">
      <c r="A2" s="141" t="s">
        <v>95</v>
      </c>
      <c r="B2" s="141"/>
      <c r="C2" s="141"/>
      <c r="D2" s="141"/>
      <c r="E2" s="141"/>
    </row>
    <row r="3" spans="1:5" s="70" customFormat="1" ht="15.75" customHeight="1" x14ac:dyDescent="0.25">
      <c r="B3" s="141" t="s">
        <v>180</v>
      </c>
      <c r="C3" s="141"/>
      <c r="D3" s="141"/>
      <c r="E3" s="141"/>
    </row>
    <row r="4" spans="1:5" s="70" customFormat="1" x14ac:dyDescent="0.25">
      <c r="A4" s="143" t="s">
        <v>96</v>
      </c>
      <c r="B4" s="143"/>
      <c r="C4" s="143"/>
      <c r="D4" s="143"/>
      <c r="E4" s="143"/>
    </row>
    <row r="5" spans="1:5" s="70" customFormat="1" x14ac:dyDescent="0.25">
      <c r="A5" s="143" t="s">
        <v>97</v>
      </c>
      <c r="B5" s="143"/>
      <c r="C5" s="143"/>
      <c r="D5" s="143"/>
      <c r="E5" s="143"/>
    </row>
    <row r="6" spans="1:5" s="70" customFormat="1" ht="26.25" customHeight="1" x14ac:dyDescent="0.25">
      <c r="A6" s="141" t="s">
        <v>98</v>
      </c>
      <c r="B6" s="141"/>
      <c r="C6" s="141"/>
      <c r="D6" s="141"/>
      <c r="E6" s="70" t="s">
        <v>186</v>
      </c>
    </row>
    <row r="7" spans="1:5" s="70" customFormat="1" x14ac:dyDescent="0.25">
      <c r="A7" s="141"/>
      <c r="B7" s="141"/>
      <c r="C7" s="141"/>
      <c r="D7" s="141"/>
      <c r="E7" s="141"/>
    </row>
    <row r="8" spans="1:5" s="70" customFormat="1" ht="28.5" customHeight="1" x14ac:dyDescent="0.25">
      <c r="A8" s="142" t="s">
        <v>125</v>
      </c>
      <c r="B8" s="142"/>
      <c r="C8" s="142"/>
      <c r="D8" s="142"/>
      <c r="E8" s="142"/>
    </row>
    <row r="9" spans="1:5" s="70" customFormat="1" ht="29.25" customHeight="1" x14ac:dyDescent="0.25">
      <c r="A9" s="142" t="s">
        <v>100</v>
      </c>
      <c r="B9" s="142"/>
      <c r="C9" s="142"/>
      <c r="D9" s="142"/>
      <c r="E9" s="142"/>
    </row>
    <row r="10" spans="1:5" s="70" customFormat="1" ht="30" customHeight="1" x14ac:dyDescent="0.25">
      <c r="A10" s="142" t="s">
        <v>101</v>
      </c>
      <c r="B10" s="142"/>
      <c r="C10" s="142"/>
      <c r="D10" s="142"/>
      <c r="E10" s="142"/>
    </row>
    <row r="11" spans="1:5" s="70" customFormat="1" ht="30" customHeight="1" x14ac:dyDescent="0.25">
      <c r="A11" s="142" t="s">
        <v>102</v>
      </c>
      <c r="B11" s="142"/>
      <c r="C11" s="142"/>
      <c r="D11" s="142"/>
      <c r="E11" s="142"/>
    </row>
    <row r="12" spans="1:5" s="70" customFormat="1" ht="29.25" customHeight="1" x14ac:dyDescent="0.25">
      <c r="A12" s="142" t="s">
        <v>103</v>
      </c>
      <c r="B12" s="142"/>
      <c r="C12" s="142"/>
      <c r="D12" s="142"/>
      <c r="E12" s="142"/>
    </row>
    <row r="13" spans="1:5" s="70" customFormat="1" ht="28.5" customHeight="1" x14ac:dyDescent="0.25">
      <c r="A13" s="142" t="s">
        <v>104</v>
      </c>
      <c r="B13" s="142"/>
      <c r="C13" s="142"/>
      <c r="D13" s="142"/>
      <c r="E13" s="142"/>
    </row>
    <row r="14" spans="1:5" s="70" customFormat="1" ht="15.75" customHeight="1" x14ac:dyDescent="0.25">
      <c r="A14" s="141"/>
      <c r="B14" s="141"/>
      <c r="C14" s="141"/>
      <c r="D14" s="141"/>
      <c r="E14" s="141"/>
    </row>
    <row r="15" spans="1:5" s="70" customFormat="1" ht="135" x14ac:dyDescent="0.25">
      <c r="A15" s="72" t="s">
        <v>2</v>
      </c>
      <c r="B15" s="73" t="s">
        <v>106</v>
      </c>
      <c r="C15" s="73" t="s">
        <v>0</v>
      </c>
      <c r="D15" s="73" t="s">
        <v>105</v>
      </c>
      <c r="E15" s="73" t="s">
        <v>1</v>
      </c>
    </row>
    <row r="16" spans="1:5" s="70" customFormat="1" x14ac:dyDescent="0.25">
      <c r="A16" s="78" t="s">
        <v>3</v>
      </c>
      <c r="B16" s="74"/>
      <c r="C16" s="74"/>
      <c r="D16" s="74"/>
      <c r="E16" s="74"/>
    </row>
    <row r="17" spans="1:5" s="70" customFormat="1" x14ac:dyDescent="0.25">
      <c r="A17" s="72" t="s">
        <v>31</v>
      </c>
      <c r="B17" s="4" t="s">
        <v>20</v>
      </c>
      <c r="C17" s="4" t="s">
        <v>5</v>
      </c>
      <c r="D17" s="4">
        <v>0.13</v>
      </c>
      <c r="E17" s="4">
        <v>5933.62</v>
      </c>
    </row>
    <row r="18" spans="1:5" s="70" customFormat="1" ht="28.5" x14ac:dyDescent="0.25">
      <c r="A18" s="78" t="s">
        <v>107</v>
      </c>
      <c r="B18" s="74"/>
      <c r="C18" s="74"/>
      <c r="D18" s="74"/>
      <c r="E18" s="74"/>
    </row>
    <row r="19" spans="1:5" s="70" customFormat="1" x14ac:dyDescent="0.25">
      <c r="A19" s="72" t="s">
        <v>187</v>
      </c>
      <c r="B19" s="4" t="s">
        <v>21</v>
      </c>
      <c r="C19" s="4" t="s">
        <v>6</v>
      </c>
      <c r="D19" s="4">
        <f>E19</f>
        <v>40564.800000000003</v>
      </c>
      <c r="E19" s="4">
        <v>40564.800000000003</v>
      </c>
    </row>
    <row r="20" spans="1:5" s="70" customFormat="1" ht="30" x14ac:dyDescent="0.25">
      <c r="A20" s="72" t="s">
        <v>188</v>
      </c>
      <c r="B20" s="4" t="s">
        <v>21</v>
      </c>
      <c r="C20" s="4" t="s">
        <v>16</v>
      </c>
      <c r="D20" s="4">
        <f>E20</f>
        <v>1074.98</v>
      </c>
      <c r="E20" s="4">
        <v>1074.98</v>
      </c>
    </row>
    <row r="21" spans="1:5" s="70" customFormat="1" ht="30" x14ac:dyDescent="0.25">
      <c r="A21" s="72" t="s">
        <v>189</v>
      </c>
      <c r="B21" s="4">
        <v>1</v>
      </c>
      <c r="C21" s="4" t="s">
        <v>7</v>
      </c>
      <c r="D21" s="4">
        <f>E21/B21</f>
        <v>2218.7800000000002</v>
      </c>
      <c r="E21" s="4">
        <v>2218.7800000000002</v>
      </c>
    </row>
    <row r="22" spans="1:5" s="70" customFormat="1" x14ac:dyDescent="0.25">
      <c r="A22" s="72" t="s">
        <v>190</v>
      </c>
      <c r="B22" s="4">
        <v>1</v>
      </c>
      <c r="C22" s="4" t="s">
        <v>7</v>
      </c>
      <c r="D22" s="4">
        <f t="shared" ref="D22:D82" si="0">E22/B22</f>
        <v>944.72</v>
      </c>
      <c r="E22" s="4">
        <v>944.72</v>
      </c>
    </row>
    <row r="23" spans="1:5" s="70" customFormat="1" x14ac:dyDescent="0.25">
      <c r="A23" s="72" t="s">
        <v>108</v>
      </c>
      <c r="B23" s="4" t="s">
        <v>94</v>
      </c>
      <c r="C23" s="4" t="s">
        <v>6</v>
      </c>
      <c r="D23" s="4">
        <f>E23</f>
        <v>216348.77</v>
      </c>
      <c r="E23" s="4">
        <v>216348.77</v>
      </c>
    </row>
    <row r="24" spans="1:5" s="70" customFormat="1" x14ac:dyDescent="0.25">
      <c r="A24" s="72" t="s">
        <v>109</v>
      </c>
      <c r="B24" s="4" t="s">
        <v>94</v>
      </c>
      <c r="C24" s="4" t="s">
        <v>6</v>
      </c>
      <c r="D24" s="4">
        <f>E24</f>
        <v>456.31</v>
      </c>
      <c r="E24" s="4">
        <v>456.31</v>
      </c>
    </row>
    <row r="25" spans="1:5" s="70" customFormat="1" ht="28.5" x14ac:dyDescent="0.25">
      <c r="A25" s="78" t="s">
        <v>29</v>
      </c>
      <c r="B25" s="74"/>
      <c r="C25" s="74"/>
      <c r="D25" s="4"/>
      <c r="E25" s="74"/>
    </row>
    <row r="26" spans="1:5" s="70" customFormat="1" ht="30" x14ac:dyDescent="0.25">
      <c r="A26" s="72" t="s">
        <v>81</v>
      </c>
      <c r="B26" s="4" t="s">
        <v>238</v>
      </c>
      <c r="C26" s="4" t="s">
        <v>5</v>
      </c>
      <c r="D26" s="4">
        <f>E26</f>
        <v>41290.69</v>
      </c>
      <c r="E26" s="4">
        <v>41290.69</v>
      </c>
    </row>
    <row r="27" spans="1:5" s="70" customFormat="1" x14ac:dyDescent="0.25">
      <c r="A27" s="78" t="s">
        <v>134</v>
      </c>
      <c r="B27" s="74"/>
      <c r="C27" s="74"/>
      <c r="D27" s="4"/>
      <c r="E27" s="74"/>
    </row>
    <row r="28" spans="1:5" s="70" customFormat="1" x14ac:dyDescent="0.25">
      <c r="A28" s="72" t="s">
        <v>191</v>
      </c>
      <c r="B28" s="4" t="s">
        <v>93</v>
      </c>
      <c r="C28" s="4" t="s">
        <v>192</v>
      </c>
      <c r="D28" s="4">
        <f>E28</f>
        <v>13600</v>
      </c>
      <c r="E28" s="4">
        <v>13600</v>
      </c>
    </row>
    <row r="29" spans="1:5" s="70" customFormat="1" ht="28.5" x14ac:dyDescent="0.25">
      <c r="A29" s="78" t="s">
        <v>110</v>
      </c>
      <c r="B29" s="74"/>
      <c r="C29" s="74"/>
      <c r="D29" s="4"/>
      <c r="E29" s="74"/>
    </row>
    <row r="30" spans="1:5" s="70" customFormat="1" ht="30" x14ac:dyDescent="0.25">
      <c r="A30" s="72" t="s">
        <v>193</v>
      </c>
      <c r="B30" s="4">
        <v>2</v>
      </c>
      <c r="C30" s="4" t="s">
        <v>7</v>
      </c>
      <c r="D30" s="4">
        <f t="shared" si="0"/>
        <v>197.85499999999999</v>
      </c>
      <c r="E30" s="4">
        <v>395.71</v>
      </c>
    </row>
    <row r="31" spans="1:5" s="70" customFormat="1" x14ac:dyDescent="0.25">
      <c r="A31" s="72" t="s">
        <v>194</v>
      </c>
      <c r="B31" s="4">
        <v>1</v>
      </c>
      <c r="C31" s="4" t="s">
        <v>7</v>
      </c>
      <c r="D31" s="4">
        <f t="shared" si="0"/>
        <v>2694.46</v>
      </c>
      <c r="E31" s="4">
        <v>2694.46</v>
      </c>
    </row>
    <row r="32" spans="1:5" s="70" customFormat="1" x14ac:dyDescent="0.25">
      <c r="A32" s="72" t="s">
        <v>195</v>
      </c>
      <c r="B32" s="4">
        <v>1</v>
      </c>
      <c r="C32" s="4" t="s">
        <v>7</v>
      </c>
      <c r="D32" s="4">
        <f t="shared" si="0"/>
        <v>6109.46</v>
      </c>
      <c r="E32" s="4">
        <v>6109.46</v>
      </c>
    </row>
    <row r="33" spans="1:5" s="70" customFormat="1" x14ac:dyDescent="0.25">
      <c r="A33" s="72" t="s">
        <v>196</v>
      </c>
      <c r="B33" s="4">
        <v>2</v>
      </c>
      <c r="C33" s="4" t="s">
        <v>12</v>
      </c>
      <c r="D33" s="4">
        <f t="shared" si="0"/>
        <v>724.60500000000002</v>
      </c>
      <c r="E33" s="4">
        <v>1449.21</v>
      </c>
    </row>
    <row r="34" spans="1:5" s="70" customFormat="1" ht="30" x14ac:dyDescent="0.25">
      <c r="A34" s="72" t="s">
        <v>197</v>
      </c>
      <c r="B34" s="4" t="s">
        <v>21</v>
      </c>
      <c r="C34" s="4" t="s">
        <v>13</v>
      </c>
      <c r="D34" s="4">
        <f>E34</f>
        <v>9734.6299999999992</v>
      </c>
      <c r="E34" s="4">
        <v>9734.6299999999992</v>
      </c>
    </row>
    <row r="35" spans="1:5" s="70" customFormat="1" ht="30" x14ac:dyDescent="0.25">
      <c r="A35" s="72" t="s">
        <v>198</v>
      </c>
      <c r="B35" s="4">
        <v>1</v>
      </c>
      <c r="C35" s="4" t="s">
        <v>7</v>
      </c>
      <c r="D35" s="4">
        <f t="shared" si="0"/>
        <v>474.71</v>
      </c>
      <c r="E35" s="4">
        <v>474.71</v>
      </c>
    </row>
    <row r="36" spans="1:5" s="70" customFormat="1" x14ac:dyDescent="0.25">
      <c r="A36" s="72" t="s">
        <v>199</v>
      </c>
      <c r="B36" s="4">
        <v>1</v>
      </c>
      <c r="C36" s="4" t="s">
        <v>7</v>
      </c>
      <c r="D36" s="4">
        <f t="shared" si="0"/>
        <v>364.38</v>
      </c>
      <c r="E36" s="4">
        <v>364.38</v>
      </c>
    </row>
    <row r="37" spans="1:5" s="70" customFormat="1" ht="30" x14ac:dyDescent="0.25">
      <c r="A37" s="72" t="s">
        <v>200</v>
      </c>
      <c r="B37" s="4">
        <v>0.01</v>
      </c>
      <c r="C37" s="4" t="s">
        <v>15</v>
      </c>
      <c r="D37" s="4">
        <f t="shared" si="0"/>
        <v>30407</v>
      </c>
      <c r="E37" s="4">
        <v>304.07</v>
      </c>
    </row>
    <row r="38" spans="1:5" s="70" customFormat="1" x14ac:dyDescent="0.25">
      <c r="A38" s="72" t="s">
        <v>201</v>
      </c>
      <c r="B38" s="4">
        <v>2</v>
      </c>
      <c r="C38" s="4" t="s">
        <v>7</v>
      </c>
      <c r="D38" s="4">
        <f t="shared" si="0"/>
        <v>381.04</v>
      </c>
      <c r="E38" s="4">
        <v>762.08</v>
      </c>
    </row>
    <row r="39" spans="1:5" s="70" customFormat="1" ht="30" x14ac:dyDescent="0.25">
      <c r="A39" s="72" t="s">
        <v>202</v>
      </c>
      <c r="B39" s="4">
        <v>1.4999999999999999E-2</v>
      </c>
      <c r="C39" s="4" t="s">
        <v>12</v>
      </c>
      <c r="D39" s="4">
        <f t="shared" si="0"/>
        <v>80620</v>
      </c>
      <c r="E39" s="4">
        <v>1209.3</v>
      </c>
    </row>
    <row r="40" spans="1:5" s="70" customFormat="1" ht="30" x14ac:dyDescent="0.25">
      <c r="A40" s="72" t="s">
        <v>203</v>
      </c>
      <c r="B40" s="4">
        <v>1.4999999999999999E-2</v>
      </c>
      <c r="C40" s="4" t="s">
        <v>12</v>
      </c>
      <c r="D40" s="4">
        <f t="shared" si="0"/>
        <v>91631.333333333343</v>
      </c>
      <c r="E40" s="4">
        <v>1374.47</v>
      </c>
    </row>
    <row r="41" spans="1:5" s="70" customFormat="1" ht="30" x14ac:dyDescent="0.25">
      <c r="A41" s="72" t="s">
        <v>204</v>
      </c>
      <c r="B41" s="4">
        <v>1</v>
      </c>
      <c r="C41" s="4" t="s">
        <v>111</v>
      </c>
      <c r="D41" s="4">
        <f t="shared" si="0"/>
        <v>717.96</v>
      </c>
      <c r="E41" s="4">
        <v>717.96</v>
      </c>
    </row>
    <row r="42" spans="1:5" s="70" customFormat="1" ht="30" x14ac:dyDescent="0.25">
      <c r="A42" s="72" t="s">
        <v>205</v>
      </c>
      <c r="B42" s="4">
        <v>1</v>
      </c>
      <c r="C42" s="4" t="s">
        <v>111</v>
      </c>
      <c r="D42" s="4">
        <f t="shared" si="0"/>
        <v>1580.35</v>
      </c>
      <c r="E42" s="4">
        <v>1580.35</v>
      </c>
    </row>
    <row r="43" spans="1:5" s="70" customFormat="1" x14ac:dyDescent="0.25">
      <c r="A43" s="72" t="s">
        <v>206</v>
      </c>
      <c r="B43" s="4">
        <v>1</v>
      </c>
      <c r="C43" s="4" t="s">
        <v>207</v>
      </c>
      <c r="D43" s="4">
        <f t="shared" si="0"/>
        <v>86.67</v>
      </c>
      <c r="E43" s="4">
        <v>86.67</v>
      </c>
    </row>
    <row r="44" spans="1:5" s="70" customFormat="1" x14ac:dyDescent="0.25">
      <c r="A44" s="72" t="s">
        <v>208</v>
      </c>
      <c r="B44" s="4">
        <v>7</v>
      </c>
      <c r="C44" s="4" t="s">
        <v>8</v>
      </c>
      <c r="D44" s="4">
        <f t="shared" si="0"/>
        <v>100.82714285714285</v>
      </c>
      <c r="E44" s="4">
        <v>705.79</v>
      </c>
    </row>
    <row r="45" spans="1:5" s="70" customFormat="1" x14ac:dyDescent="0.25">
      <c r="A45" s="72" t="s">
        <v>34</v>
      </c>
      <c r="B45" s="4">
        <v>1</v>
      </c>
      <c r="C45" s="4" t="s">
        <v>9</v>
      </c>
      <c r="D45" s="4">
        <f t="shared" si="0"/>
        <v>1012.36</v>
      </c>
      <c r="E45" s="4">
        <v>1012.36</v>
      </c>
    </row>
    <row r="46" spans="1:5" s="70" customFormat="1" ht="30" x14ac:dyDescent="0.25">
      <c r="A46" s="72" t="s">
        <v>48</v>
      </c>
      <c r="B46" s="4">
        <v>3</v>
      </c>
      <c r="C46" s="4" t="s">
        <v>11</v>
      </c>
      <c r="D46" s="4">
        <f t="shared" si="0"/>
        <v>664.40333333333331</v>
      </c>
      <c r="E46" s="4">
        <v>1993.21</v>
      </c>
    </row>
    <row r="47" spans="1:5" s="70" customFormat="1" x14ac:dyDescent="0.25">
      <c r="A47" s="72" t="s">
        <v>209</v>
      </c>
      <c r="B47" s="4">
        <v>0.17</v>
      </c>
      <c r="C47" s="4" t="s">
        <v>13</v>
      </c>
      <c r="D47" s="4">
        <f t="shared" si="0"/>
        <v>1813.705882352941</v>
      </c>
      <c r="E47" s="4">
        <v>308.33</v>
      </c>
    </row>
    <row r="48" spans="1:5" s="70" customFormat="1" x14ac:dyDescent="0.25">
      <c r="A48" s="72" t="s">
        <v>210</v>
      </c>
      <c r="B48" s="4">
        <v>0.27</v>
      </c>
      <c r="C48" s="4" t="s">
        <v>13</v>
      </c>
      <c r="D48" s="4">
        <f t="shared" si="0"/>
        <v>2008.9999999999998</v>
      </c>
      <c r="E48" s="4">
        <v>542.42999999999995</v>
      </c>
    </row>
    <row r="49" spans="1:5" s="70" customFormat="1" x14ac:dyDescent="0.25">
      <c r="A49" s="72" t="s">
        <v>112</v>
      </c>
      <c r="B49" s="4">
        <v>3</v>
      </c>
      <c r="C49" s="4" t="s">
        <v>113</v>
      </c>
      <c r="D49" s="4">
        <f t="shared" si="0"/>
        <v>917.36</v>
      </c>
      <c r="E49" s="4">
        <v>2752.08</v>
      </c>
    </row>
    <row r="50" spans="1:5" s="70" customFormat="1" ht="30" x14ac:dyDescent="0.25">
      <c r="A50" s="72" t="s">
        <v>211</v>
      </c>
      <c r="B50" s="4">
        <v>0.79</v>
      </c>
      <c r="C50" s="4" t="s">
        <v>13</v>
      </c>
      <c r="D50" s="4">
        <f t="shared" si="0"/>
        <v>4024.658227848101</v>
      </c>
      <c r="E50" s="4">
        <v>3179.48</v>
      </c>
    </row>
    <row r="51" spans="1:5" s="70" customFormat="1" x14ac:dyDescent="0.25">
      <c r="A51" s="72" t="s">
        <v>35</v>
      </c>
      <c r="B51" s="4">
        <v>0.19</v>
      </c>
      <c r="C51" s="4" t="s">
        <v>14</v>
      </c>
      <c r="D51" s="4">
        <f t="shared" si="0"/>
        <v>30083.526315789473</v>
      </c>
      <c r="E51" s="4">
        <v>5715.87</v>
      </c>
    </row>
    <row r="52" spans="1:5" s="70" customFormat="1" ht="30" x14ac:dyDescent="0.25">
      <c r="A52" s="72" t="s">
        <v>36</v>
      </c>
      <c r="B52" s="4">
        <v>2.15</v>
      </c>
      <c r="C52" s="4" t="s">
        <v>13</v>
      </c>
      <c r="D52" s="4">
        <f t="shared" si="0"/>
        <v>2008.0837209302326</v>
      </c>
      <c r="E52" s="4">
        <v>4317.38</v>
      </c>
    </row>
    <row r="53" spans="1:5" s="70" customFormat="1" x14ac:dyDescent="0.25">
      <c r="A53" s="72" t="s">
        <v>49</v>
      </c>
      <c r="B53" s="4">
        <v>0.28000000000000003</v>
      </c>
      <c r="C53" s="4" t="s">
        <v>12</v>
      </c>
      <c r="D53" s="4">
        <f t="shared" si="0"/>
        <v>17770.857142857141</v>
      </c>
      <c r="E53" s="4">
        <v>4975.84</v>
      </c>
    </row>
    <row r="54" spans="1:5" s="70" customFormat="1" ht="30" x14ac:dyDescent="0.25">
      <c r="A54" s="72" t="s">
        <v>38</v>
      </c>
      <c r="B54" s="4">
        <v>5</v>
      </c>
      <c r="C54" s="4" t="s">
        <v>17</v>
      </c>
      <c r="D54" s="4">
        <f t="shared" si="0"/>
        <v>247.07800000000003</v>
      </c>
      <c r="E54" s="4">
        <v>1235.3900000000001</v>
      </c>
    </row>
    <row r="55" spans="1:5" s="70" customFormat="1" x14ac:dyDescent="0.25">
      <c r="A55" s="72" t="s">
        <v>212</v>
      </c>
      <c r="B55" s="4">
        <v>2</v>
      </c>
      <c r="C55" s="4" t="s">
        <v>9</v>
      </c>
      <c r="D55" s="4">
        <f t="shared" si="0"/>
        <v>1518.54</v>
      </c>
      <c r="E55" s="4">
        <v>3037.08</v>
      </c>
    </row>
    <row r="56" spans="1:5" s="70" customFormat="1" x14ac:dyDescent="0.25">
      <c r="A56" s="72" t="s">
        <v>213</v>
      </c>
      <c r="B56" s="4">
        <v>5</v>
      </c>
      <c r="C56" s="4" t="s">
        <v>8</v>
      </c>
      <c r="D56" s="4">
        <f t="shared" si="0"/>
        <v>81.158000000000001</v>
      </c>
      <c r="E56" s="4">
        <v>405.79</v>
      </c>
    </row>
    <row r="57" spans="1:5" s="70" customFormat="1" x14ac:dyDescent="0.25">
      <c r="A57" s="72" t="s">
        <v>114</v>
      </c>
      <c r="B57" s="4">
        <v>1</v>
      </c>
      <c r="C57" s="4" t="s">
        <v>7</v>
      </c>
      <c r="D57" s="4">
        <f t="shared" si="0"/>
        <v>7235.04</v>
      </c>
      <c r="E57" s="4">
        <v>7235.04</v>
      </c>
    </row>
    <row r="58" spans="1:5" s="70" customFormat="1" x14ac:dyDescent="0.25">
      <c r="A58" s="72" t="s">
        <v>50</v>
      </c>
      <c r="B58" s="4">
        <v>1</v>
      </c>
      <c r="C58" s="4" t="s">
        <v>9</v>
      </c>
      <c r="D58" s="4">
        <f>E58</f>
        <v>11647.16</v>
      </c>
      <c r="E58" s="4">
        <v>11647.16</v>
      </c>
    </row>
    <row r="59" spans="1:5" s="70" customFormat="1" ht="30" x14ac:dyDescent="0.25">
      <c r="A59" s="72" t="s">
        <v>82</v>
      </c>
      <c r="B59" s="4">
        <v>1</v>
      </c>
      <c r="C59" s="4" t="s">
        <v>19</v>
      </c>
      <c r="D59" s="4">
        <f t="shared" si="0"/>
        <v>868.12</v>
      </c>
      <c r="E59" s="4">
        <v>868.12</v>
      </c>
    </row>
    <row r="60" spans="1:5" s="70" customFormat="1" ht="30" x14ac:dyDescent="0.25">
      <c r="A60" s="72" t="s">
        <v>115</v>
      </c>
      <c r="B60" s="4">
        <v>0.01</v>
      </c>
      <c r="C60" s="4" t="s">
        <v>19</v>
      </c>
      <c r="D60" s="4">
        <f t="shared" si="0"/>
        <v>30424</v>
      </c>
      <c r="E60" s="4">
        <v>304.24</v>
      </c>
    </row>
    <row r="61" spans="1:5" s="70" customFormat="1" ht="30" x14ac:dyDescent="0.25">
      <c r="A61" s="72" t="s">
        <v>214</v>
      </c>
      <c r="B61" s="4">
        <v>0.01</v>
      </c>
      <c r="C61" s="4" t="s">
        <v>15</v>
      </c>
      <c r="D61" s="4">
        <f t="shared" si="0"/>
        <v>84473</v>
      </c>
      <c r="E61" s="4">
        <v>844.73</v>
      </c>
    </row>
    <row r="62" spans="1:5" s="70" customFormat="1" x14ac:dyDescent="0.25">
      <c r="A62" s="72" t="s">
        <v>40</v>
      </c>
      <c r="B62" s="4">
        <v>27</v>
      </c>
      <c r="C62" s="4" t="s">
        <v>19</v>
      </c>
      <c r="D62" s="4">
        <f t="shared" si="0"/>
        <v>299.50185185185188</v>
      </c>
      <c r="E62" s="4">
        <v>8086.55</v>
      </c>
    </row>
    <row r="63" spans="1:5" s="70" customFormat="1" ht="28.5" x14ac:dyDescent="0.25">
      <c r="A63" s="78" t="s">
        <v>116</v>
      </c>
      <c r="B63" s="74"/>
      <c r="C63" s="74"/>
      <c r="D63" s="4"/>
      <c r="E63" s="74"/>
    </row>
    <row r="64" spans="1:5" s="70" customFormat="1" x14ac:dyDescent="0.25">
      <c r="A64" s="72" t="s">
        <v>215</v>
      </c>
      <c r="B64" s="4">
        <v>0.01</v>
      </c>
      <c r="C64" s="4" t="s">
        <v>15</v>
      </c>
      <c r="D64" s="4">
        <f t="shared" si="0"/>
        <v>189638</v>
      </c>
      <c r="E64" s="4">
        <v>1896.38</v>
      </c>
    </row>
    <row r="65" spans="1:5" s="70" customFormat="1" x14ac:dyDescent="0.25">
      <c r="A65" s="72" t="s">
        <v>216</v>
      </c>
      <c r="B65" s="4">
        <v>0.02</v>
      </c>
      <c r="C65" s="4" t="s">
        <v>15</v>
      </c>
      <c r="D65" s="4">
        <f t="shared" si="0"/>
        <v>132765.5</v>
      </c>
      <c r="E65" s="4">
        <v>2655.31</v>
      </c>
    </row>
    <row r="66" spans="1:5" s="70" customFormat="1" ht="30" x14ac:dyDescent="0.25">
      <c r="A66" s="72" t="s">
        <v>217</v>
      </c>
      <c r="B66" s="4">
        <v>0.02</v>
      </c>
      <c r="C66" s="4" t="s">
        <v>218</v>
      </c>
      <c r="D66" s="4">
        <f t="shared" si="0"/>
        <v>24098</v>
      </c>
      <c r="E66" s="4">
        <v>481.96</v>
      </c>
    </row>
    <row r="67" spans="1:5" s="70" customFormat="1" x14ac:dyDescent="0.25">
      <c r="A67" s="72" t="s">
        <v>219</v>
      </c>
      <c r="B67" s="4">
        <v>0.02</v>
      </c>
      <c r="C67" s="4" t="s">
        <v>218</v>
      </c>
      <c r="D67" s="4">
        <f t="shared" si="0"/>
        <v>40529.5</v>
      </c>
      <c r="E67" s="4">
        <v>810.59</v>
      </c>
    </row>
    <row r="68" spans="1:5" s="70" customFormat="1" x14ac:dyDescent="0.25">
      <c r="A68" s="72" t="s">
        <v>87</v>
      </c>
      <c r="B68" s="4">
        <v>0.4</v>
      </c>
      <c r="C68" s="4" t="s">
        <v>15</v>
      </c>
      <c r="D68" s="4">
        <f t="shared" si="0"/>
        <v>4458.95</v>
      </c>
      <c r="E68" s="4">
        <v>1783.58</v>
      </c>
    </row>
    <row r="69" spans="1:5" s="70" customFormat="1" x14ac:dyDescent="0.25">
      <c r="A69" s="72" t="s">
        <v>220</v>
      </c>
      <c r="B69" s="4">
        <v>1</v>
      </c>
      <c r="C69" s="4" t="s">
        <v>7</v>
      </c>
      <c r="D69" s="4">
        <f t="shared" si="0"/>
        <v>962.42</v>
      </c>
      <c r="E69" s="4">
        <v>962.42</v>
      </c>
    </row>
    <row r="70" spans="1:5" s="70" customFormat="1" ht="30" x14ac:dyDescent="0.25">
      <c r="A70" s="72" t="s">
        <v>46</v>
      </c>
      <c r="B70" s="4">
        <v>1.8</v>
      </c>
      <c r="C70" s="4" t="s">
        <v>6</v>
      </c>
      <c r="D70" s="4">
        <f t="shared" si="0"/>
        <v>314.06666666666666</v>
      </c>
      <c r="E70" s="4">
        <v>565.32000000000005</v>
      </c>
    </row>
    <row r="71" spans="1:5" s="70" customFormat="1" x14ac:dyDescent="0.25">
      <c r="A71" s="72" t="s">
        <v>221</v>
      </c>
      <c r="B71" s="4">
        <v>0.01</v>
      </c>
      <c r="C71" s="4" t="s">
        <v>15</v>
      </c>
      <c r="D71" s="4">
        <f t="shared" si="0"/>
        <v>194654</v>
      </c>
      <c r="E71" s="4">
        <v>1946.54</v>
      </c>
    </row>
    <row r="72" spans="1:5" s="70" customFormat="1" x14ac:dyDescent="0.25">
      <c r="A72" s="72" t="s">
        <v>88</v>
      </c>
      <c r="B72" s="4">
        <v>0.02</v>
      </c>
      <c r="C72" s="4" t="s">
        <v>15</v>
      </c>
      <c r="D72" s="4">
        <f t="shared" si="0"/>
        <v>58141.499999999993</v>
      </c>
      <c r="E72" s="4">
        <v>1162.83</v>
      </c>
    </row>
    <row r="73" spans="1:5" s="70" customFormat="1" x14ac:dyDescent="0.25">
      <c r="A73" s="72" t="s">
        <v>222</v>
      </c>
      <c r="B73" s="4">
        <v>4.3999999999999997E-2</v>
      </c>
      <c r="C73" s="4" t="s">
        <v>12</v>
      </c>
      <c r="D73" s="4">
        <f t="shared" si="0"/>
        <v>121565.45454545456</v>
      </c>
      <c r="E73" s="4">
        <v>5348.88</v>
      </c>
    </row>
    <row r="74" spans="1:5" s="70" customFormat="1" x14ac:dyDescent="0.25">
      <c r="A74" s="72" t="s">
        <v>223</v>
      </c>
      <c r="B74" s="4">
        <v>8.0000000000000002E-3</v>
      </c>
      <c r="C74" s="4" t="s">
        <v>16</v>
      </c>
      <c r="D74" s="4">
        <f t="shared" si="0"/>
        <v>16917.5</v>
      </c>
      <c r="E74" s="4">
        <v>135.34</v>
      </c>
    </row>
    <row r="75" spans="1:5" s="70" customFormat="1" x14ac:dyDescent="0.25">
      <c r="A75" s="72" t="s">
        <v>224</v>
      </c>
      <c r="B75" s="4">
        <v>0.04</v>
      </c>
      <c r="C75" s="4" t="s">
        <v>15</v>
      </c>
      <c r="D75" s="4">
        <f t="shared" si="0"/>
        <v>47832.25</v>
      </c>
      <c r="E75" s="4">
        <v>1913.29</v>
      </c>
    </row>
    <row r="76" spans="1:5" s="70" customFormat="1" x14ac:dyDescent="0.25">
      <c r="A76" s="72" t="s">
        <v>225</v>
      </c>
      <c r="B76" s="4">
        <v>0.03</v>
      </c>
      <c r="C76" s="4" t="s">
        <v>15</v>
      </c>
      <c r="D76" s="4">
        <f t="shared" si="0"/>
        <v>43652.666666666664</v>
      </c>
      <c r="E76" s="4">
        <v>1309.58</v>
      </c>
    </row>
    <row r="77" spans="1:5" s="70" customFormat="1" ht="30" x14ac:dyDescent="0.25">
      <c r="A77" s="72" t="s">
        <v>226</v>
      </c>
      <c r="B77" s="4">
        <v>1</v>
      </c>
      <c r="C77" s="4" t="s">
        <v>7</v>
      </c>
      <c r="D77" s="4">
        <f t="shared" si="0"/>
        <v>3106.06</v>
      </c>
      <c r="E77" s="4">
        <v>3106.06</v>
      </c>
    </row>
    <row r="78" spans="1:5" s="70" customFormat="1" x14ac:dyDescent="0.25">
      <c r="A78" s="72" t="s">
        <v>227</v>
      </c>
      <c r="B78" s="4">
        <v>0.2</v>
      </c>
      <c r="C78" s="4" t="s">
        <v>18</v>
      </c>
      <c r="D78" s="4">
        <f t="shared" si="0"/>
        <v>2250.35</v>
      </c>
      <c r="E78" s="4">
        <v>450.07</v>
      </c>
    </row>
    <row r="79" spans="1:5" s="70" customFormat="1" x14ac:dyDescent="0.25">
      <c r="A79" s="72" t="s">
        <v>117</v>
      </c>
      <c r="B79" s="4">
        <v>0.03</v>
      </c>
      <c r="C79" s="4" t="s">
        <v>14</v>
      </c>
      <c r="D79" s="4">
        <f t="shared" si="0"/>
        <v>30358</v>
      </c>
      <c r="E79" s="4">
        <v>910.74</v>
      </c>
    </row>
    <row r="80" spans="1:5" s="70" customFormat="1" x14ac:dyDescent="0.25">
      <c r="A80" s="72" t="s">
        <v>118</v>
      </c>
      <c r="B80" s="4">
        <v>0.34</v>
      </c>
      <c r="C80" s="4" t="s">
        <v>13</v>
      </c>
      <c r="D80" s="4">
        <f t="shared" si="0"/>
        <v>2022.9411764705881</v>
      </c>
      <c r="E80" s="4">
        <v>687.8</v>
      </c>
    </row>
    <row r="81" spans="1:5" s="70" customFormat="1" ht="30" x14ac:dyDescent="0.25">
      <c r="A81" s="72" t="s">
        <v>228</v>
      </c>
      <c r="B81" s="4">
        <v>2.15</v>
      </c>
      <c r="C81" s="4" t="s">
        <v>13</v>
      </c>
      <c r="D81" s="4">
        <f t="shared" si="0"/>
        <v>2025.4325581395351</v>
      </c>
      <c r="E81" s="4">
        <v>4354.68</v>
      </c>
    </row>
    <row r="82" spans="1:5" s="70" customFormat="1" ht="30" x14ac:dyDescent="0.25">
      <c r="A82" s="72" t="s">
        <v>41</v>
      </c>
      <c r="B82" s="4">
        <v>2.15</v>
      </c>
      <c r="C82" s="4" t="s">
        <v>13</v>
      </c>
      <c r="D82" s="4">
        <f t="shared" si="0"/>
        <v>2007.9023255813954</v>
      </c>
      <c r="E82" s="4">
        <v>4316.99</v>
      </c>
    </row>
    <row r="83" spans="1:5" s="70" customFormat="1" x14ac:dyDescent="0.25">
      <c r="A83" s="72" t="s">
        <v>229</v>
      </c>
      <c r="B83" s="4">
        <v>0.14000000000000001</v>
      </c>
      <c r="C83" s="4" t="s">
        <v>171</v>
      </c>
      <c r="D83" s="4">
        <f t="shared" ref="D83:D89" si="1">E83/B83</f>
        <v>673.92857142857133</v>
      </c>
      <c r="E83" s="4">
        <v>94.35</v>
      </c>
    </row>
    <row r="84" spans="1:5" s="70" customFormat="1" x14ac:dyDescent="0.25">
      <c r="A84" s="72" t="s">
        <v>230</v>
      </c>
      <c r="B84" s="4">
        <v>120</v>
      </c>
      <c r="C84" s="4" t="s">
        <v>42</v>
      </c>
      <c r="D84" s="4">
        <f t="shared" si="1"/>
        <v>42.225833333333334</v>
      </c>
      <c r="E84" s="4">
        <v>5067.1000000000004</v>
      </c>
    </row>
    <row r="85" spans="1:5" s="70" customFormat="1" x14ac:dyDescent="0.25">
      <c r="A85" s="72" t="s">
        <v>231</v>
      </c>
      <c r="B85" s="4">
        <v>0.03</v>
      </c>
      <c r="C85" s="4" t="s">
        <v>232</v>
      </c>
      <c r="D85" s="4">
        <f t="shared" si="1"/>
        <v>9431.3333333333339</v>
      </c>
      <c r="E85" s="4">
        <v>282.94</v>
      </c>
    </row>
    <row r="86" spans="1:5" s="70" customFormat="1" x14ac:dyDescent="0.25">
      <c r="A86" s="72" t="s">
        <v>83</v>
      </c>
      <c r="B86" s="4" t="s">
        <v>22</v>
      </c>
      <c r="C86" s="4" t="s">
        <v>13</v>
      </c>
      <c r="D86" s="4">
        <f>E86</f>
        <v>6182.94</v>
      </c>
      <c r="E86" s="4">
        <v>6182.94</v>
      </c>
    </row>
    <row r="87" spans="1:5" s="70" customFormat="1" x14ac:dyDescent="0.25">
      <c r="A87" s="72" t="s">
        <v>233</v>
      </c>
      <c r="B87" s="4">
        <v>0.02</v>
      </c>
      <c r="C87" s="4" t="s">
        <v>92</v>
      </c>
      <c r="D87" s="4">
        <f t="shared" si="1"/>
        <v>32575</v>
      </c>
      <c r="E87" s="4">
        <v>651.5</v>
      </c>
    </row>
    <row r="88" spans="1:5" s="70" customFormat="1" ht="30" x14ac:dyDescent="0.25">
      <c r="A88" s="72" t="s">
        <v>52</v>
      </c>
      <c r="B88" s="4">
        <v>1.6E-2</v>
      </c>
      <c r="C88" s="4" t="s">
        <v>16</v>
      </c>
      <c r="D88" s="4">
        <f t="shared" si="1"/>
        <v>214151.25</v>
      </c>
      <c r="E88" s="4">
        <v>3426.42</v>
      </c>
    </row>
    <row r="89" spans="1:5" s="70" customFormat="1" ht="30" x14ac:dyDescent="0.25">
      <c r="A89" s="72" t="s">
        <v>234</v>
      </c>
      <c r="B89" s="4">
        <v>0.01</v>
      </c>
      <c r="C89" s="4" t="s">
        <v>15</v>
      </c>
      <c r="D89" s="4">
        <f t="shared" si="1"/>
        <v>34353</v>
      </c>
      <c r="E89" s="4">
        <v>343.53</v>
      </c>
    </row>
    <row r="90" spans="1:5" s="70" customFormat="1" ht="28.5" x14ac:dyDescent="0.25">
      <c r="A90" s="78" t="s">
        <v>25</v>
      </c>
      <c r="B90" s="74"/>
      <c r="C90" s="74"/>
      <c r="D90" s="74"/>
      <c r="E90" s="74"/>
    </row>
    <row r="91" spans="1:5" s="70" customFormat="1" ht="30" x14ac:dyDescent="0.25">
      <c r="A91" s="72" t="s">
        <v>32</v>
      </c>
      <c r="B91" s="4" t="s">
        <v>93</v>
      </c>
      <c r="C91" s="4" t="s">
        <v>5</v>
      </c>
      <c r="D91" s="4">
        <f>E91</f>
        <v>11609.67</v>
      </c>
      <c r="E91" s="4">
        <v>11609.67</v>
      </c>
    </row>
    <row r="92" spans="1:5" s="70" customFormat="1" x14ac:dyDescent="0.25">
      <c r="A92" s="78" t="s">
        <v>26</v>
      </c>
      <c r="B92" s="74"/>
      <c r="C92" s="74"/>
      <c r="D92" s="4"/>
      <c r="E92" s="74"/>
    </row>
    <row r="93" spans="1:5" s="70" customFormat="1" x14ac:dyDescent="0.25">
      <c r="A93" s="72" t="s">
        <v>44</v>
      </c>
      <c r="B93" s="4" t="s">
        <v>93</v>
      </c>
      <c r="C93" s="4" t="s">
        <v>5</v>
      </c>
      <c r="D93" s="4">
        <f t="shared" ref="D93:D98" si="2">E93</f>
        <v>21600</v>
      </c>
      <c r="E93" s="4">
        <v>21600</v>
      </c>
    </row>
    <row r="94" spans="1:5" s="70" customFormat="1" ht="42.75" x14ac:dyDescent="0.25">
      <c r="A94" s="78" t="s">
        <v>235</v>
      </c>
      <c r="B94" s="74"/>
      <c r="C94" s="74"/>
      <c r="D94" s="4"/>
      <c r="E94" s="74"/>
    </row>
    <row r="95" spans="1:5" s="70" customFormat="1" x14ac:dyDescent="0.25">
      <c r="A95" s="72" t="s">
        <v>45</v>
      </c>
      <c r="B95" s="4" t="s">
        <v>21</v>
      </c>
      <c r="C95" s="4" t="s">
        <v>5</v>
      </c>
      <c r="D95" s="4">
        <f t="shared" si="2"/>
        <v>5238.49</v>
      </c>
      <c r="E95" s="4">
        <v>5238.49</v>
      </c>
    </row>
    <row r="96" spans="1:5" s="70" customFormat="1" ht="30" x14ac:dyDescent="0.25">
      <c r="A96" s="72" t="s">
        <v>236</v>
      </c>
      <c r="B96" s="4" t="s">
        <v>21</v>
      </c>
      <c r="C96" s="4" t="s">
        <v>5</v>
      </c>
      <c r="D96" s="4">
        <f t="shared" si="2"/>
        <v>2053.94</v>
      </c>
      <c r="E96" s="4">
        <v>2053.94</v>
      </c>
    </row>
    <row r="97" spans="1:5" s="70" customFormat="1" x14ac:dyDescent="0.25">
      <c r="A97" s="78" t="s">
        <v>119</v>
      </c>
      <c r="B97" s="74"/>
      <c r="C97" s="74"/>
      <c r="D97" s="4"/>
      <c r="E97" s="74"/>
    </row>
    <row r="98" spans="1:5" s="70" customFormat="1" x14ac:dyDescent="0.25">
      <c r="A98" s="72" t="s">
        <v>237</v>
      </c>
      <c r="B98" s="4" t="s">
        <v>22</v>
      </c>
      <c r="C98" s="4" t="s">
        <v>7</v>
      </c>
      <c r="D98" s="4">
        <f t="shared" si="2"/>
        <v>18421.75</v>
      </c>
      <c r="E98" s="4">
        <v>18421.75</v>
      </c>
    </row>
    <row r="99" spans="1:5" s="37" customFormat="1" ht="14.25" x14ac:dyDescent="0.2">
      <c r="A99" s="38" t="s">
        <v>4</v>
      </c>
      <c r="B99" s="36"/>
      <c r="C99" s="36"/>
      <c r="D99" s="36"/>
      <c r="E99" s="36"/>
    </row>
    <row r="100" spans="1:5" s="37" customFormat="1" x14ac:dyDescent="0.2">
      <c r="A100" s="39" t="s">
        <v>47</v>
      </c>
      <c r="B100" s="4" t="s">
        <v>20</v>
      </c>
      <c r="C100" s="4" t="s">
        <v>5</v>
      </c>
      <c r="D100" s="4">
        <f>E100</f>
        <v>51862.798999999999</v>
      </c>
      <c r="E100" s="4">
        <f>SUM(E16:E98)*10%</f>
        <v>51862.798999999999</v>
      </c>
    </row>
    <row r="101" spans="1:5" s="77" customFormat="1" ht="14.25" x14ac:dyDescent="0.25">
      <c r="A101" s="75" t="s">
        <v>23</v>
      </c>
      <c r="B101" s="76"/>
      <c r="C101" s="76"/>
      <c r="D101" s="76"/>
      <c r="E101" s="76">
        <f>SUM(E16:E100)</f>
        <v>570490.78899999999</v>
      </c>
    </row>
    <row r="102" spans="1:5" s="70" customFormat="1" x14ac:dyDescent="0.25">
      <c r="A102" s="141"/>
      <c r="B102" s="141"/>
      <c r="C102" s="141"/>
      <c r="D102" s="141"/>
      <c r="E102" s="141"/>
    </row>
    <row r="103" spans="1:5" s="70" customFormat="1" x14ac:dyDescent="0.25">
      <c r="A103" s="141"/>
      <c r="B103" s="141"/>
      <c r="C103" s="141"/>
      <c r="D103" s="141"/>
      <c r="E103" s="141"/>
    </row>
    <row r="104" spans="1:5" s="70" customFormat="1" ht="39.75" customHeight="1" x14ac:dyDescent="0.25">
      <c r="A104" s="142" t="s">
        <v>239</v>
      </c>
      <c r="B104" s="142"/>
      <c r="C104" s="142"/>
      <c r="D104" s="142"/>
      <c r="E104" s="142"/>
    </row>
    <row r="105" spans="1:5" s="70" customFormat="1" ht="27.75" customHeight="1" x14ac:dyDescent="0.25">
      <c r="A105" s="142" t="s">
        <v>120</v>
      </c>
      <c r="B105" s="142"/>
      <c r="C105" s="142"/>
      <c r="D105" s="142"/>
      <c r="E105" s="142"/>
    </row>
    <row r="106" spans="1:5" s="70" customFormat="1" ht="24" customHeight="1" x14ac:dyDescent="0.25">
      <c r="A106" s="142" t="s">
        <v>121</v>
      </c>
      <c r="B106" s="142"/>
      <c r="C106" s="142"/>
      <c r="D106" s="142"/>
      <c r="E106" s="142"/>
    </row>
    <row r="107" spans="1:5" s="70" customFormat="1" ht="30.75" customHeight="1" x14ac:dyDescent="0.25">
      <c r="A107" s="142" t="s">
        <v>122</v>
      </c>
      <c r="B107" s="142"/>
      <c r="C107" s="142"/>
      <c r="D107" s="142"/>
      <c r="E107" s="142"/>
    </row>
    <row r="108" spans="1:5" s="70" customFormat="1" x14ac:dyDescent="0.25">
      <c r="A108" s="141"/>
      <c r="B108" s="141"/>
      <c r="C108" s="141"/>
      <c r="D108" s="141"/>
      <c r="E108" s="141"/>
    </row>
    <row r="109" spans="1:5" s="70" customFormat="1" ht="24.75" customHeight="1" x14ac:dyDescent="0.25">
      <c r="B109" s="142"/>
      <c r="C109" s="142"/>
      <c r="D109" s="142"/>
      <c r="E109" s="142"/>
    </row>
    <row r="110" spans="1:5" s="70" customFormat="1" ht="18.75" customHeight="1" x14ac:dyDescent="0.25">
      <c r="A110" s="141" t="s">
        <v>123</v>
      </c>
      <c r="B110" s="141"/>
      <c r="C110" s="141"/>
      <c r="D110" s="141"/>
      <c r="E110" s="141"/>
    </row>
    <row r="111" spans="1:5" s="70" customFormat="1" ht="15.75" customHeight="1" x14ac:dyDescent="0.25">
      <c r="A111" s="141" t="s">
        <v>240</v>
      </c>
      <c r="B111" s="141"/>
      <c r="C111" s="141"/>
      <c r="D111" s="141"/>
      <c r="E111" s="141"/>
    </row>
    <row r="112" spans="1:5" s="70" customFormat="1" ht="10.5" customHeight="1" x14ac:dyDescent="0.25">
      <c r="B112" s="141"/>
      <c r="C112" s="141"/>
      <c r="D112" s="141" t="s">
        <v>24</v>
      </c>
      <c r="E112" s="141"/>
    </row>
    <row r="113" spans="1:5" s="70" customFormat="1" x14ac:dyDescent="0.25">
      <c r="A113" s="141"/>
      <c r="B113" s="141"/>
      <c r="C113" s="141"/>
      <c r="D113" s="141"/>
      <c r="E113" s="141"/>
    </row>
    <row r="114" spans="1:5" s="70" customFormat="1" x14ac:dyDescent="0.25">
      <c r="A114" s="141" t="s">
        <v>124</v>
      </c>
      <c r="B114" s="141"/>
      <c r="C114" s="141"/>
      <c r="D114" s="141"/>
      <c r="E114" s="141"/>
    </row>
    <row r="115" spans="1:5" s="70" customFormat="1" ht="10.5" customHeight="1" x14ac:dyDescent="0.25">
      <c r="B115" s="141"/>
      <c r="C115" s="141"/>
      <c r="D115" s="141" t="s">
        <v>24</v>
      </c>
      <c r="E115" s="141"/>
    </row>
    <row r="116" spans="1:5" s="70" customFormat="1" ht="11.25" customHeight="1" x14ac:dyDescent="0.25">
      <c r="A116" s="141"/>
      <c r="B116" s="141"/>
      <c r="C116" s="141"/>
      <c r="D116" s="141"/>
      <c r="E116" s="141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7:E107"/>
    <mergeCell ref="A10:E10"/>
    <mergeCell ref="A11:E11"/>
    <mergeCell ref="A12:E12"/>
    <mergeCell ref="A13:E13"/>
    <mergeCell ref="A14:E14"/>
    <mergeCell ref="A102:E102"/>
    <mergeCell ref="A103:E103"/>
    <mergeCell ref="A104:E104"/>
    <mergeCell ref="A105:E105"/>
    <mergeCell ref="A106:E106"/>
    <mergeCell ref="A108:E108"/>
    <mergeCell ref="B109:E109"/>
    <mergeCell ref="A110:E110"/>
    <mergeCell ref="A111:E111"/>
    <mergeCell ref="B112:C112"/>
    <mergeCell ref="D112:E112"/>
    <mergeCell ref="A113:E113"/>
    <mergeCell ref="A114:E114"/>
    <mergeCell ref="B115:C115"/>
    <mergeCell ref="D115:E115"/>
    <mergeCell ref="A116:E116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workbookViewId="0">
      <selection activeCell="E35" sqref="E3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1.5" customHeight="1" x14ac:dyDescent="0.3">
      <c r="A1" s="127" t="s">
        <v>280</v>
      </c>
      <c r="B1" s="127"/>
      <c r="C1" s="127"/>
      <c r="D1" s="127"/>
      <c r="E1" s="127"/>
      <c r="F1" s="127"/>
    </row>
    <row r="2" spans="1:19" s="1" customFormat="1" x14ac:dyDescent="0.25">
      <c r="A2" s="5"/>
      <c r="B2" s="5"/>
      <c r="C2" s="5"/>
      <c r="D2" s="5"/>
      <c r="E2" s="5"/>
      <c r="F2" s="5"/>
    </row>
    <row r="3" spans="1:19" s="1" customFormat="1" ht="19.5" customHeight="1" x14ac:dyDescent="0.25">
      <c r="A3" s="6" t="s">
        <v>281</v>
      </c>
      <c r="B3" s="6"/>
      <c r="C3" s="6"/>
      <c r="D3" s="6"/>
      <c r="E3" s="6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19" s="1" customFormat="1" ht="19.5" customHeight="1" x14ac:dyDescent="0.25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 s="1" customFormat="1" ht="31.5" customHeight="1" x14ac:dyDescent="0.25">
      <c r="A5" s="128" t="s">
        <v>55</v>
      </c>
      <c r="B5" s="128"/>
      <c r="C5" s="128"/>
      <c r="D5" s="128"/>
      <c r="E5" s="128"/>
      <c r="F5" s="12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 s="18" customFormat="1" ht="27.75" customHeight="1" x14ac:dyDescent="0.25">
      <c r="A6" s="46" t="s">
        <v>56</v>
      </c>
      <c r="B6" s="47">
        <v>4</v>
      </c>
      <c r="C6" s="46" t="s">
        <v>57</v>
      </c>
      <c r="D6" s="63">
        <v>3140.7999999999997</v>
      </c>
      <c r="E6" s="46" t="s">
        <v>58</v>
      </c>
      <c r="F6" s="48">
        <v>1746.4</v>
      </c>
      <c r="G6" s="9"/>
      <c r="H6" s="11"/>
      <c r="I6" s="12"/>
      <c r="J6" s="13"/>
      <c r="K6" s="14"/>
      <c r="L6" s="15"/>
      <c r="M6" s="15"/>
      <c r="N6" s="15"/>
      <c r="O6" s="9"/>
      <c r="P6" s="9"/>
      <c r="Q6" s="131"/>
      <c r="R6" s="131"/>
      <c r="S6" s="123"/>
    </row>
    <row r="7" spans="1:19" s="20" customFormat="1" ht="32.25" customHeight="1" x14ac:dyDescent="0.25">
      <c r="A7" s="46" t="s">
        <v>59</v>
      </c>
      <c r="B7" s="47">
        <v>4</v>
      </c>
      <c r="C7" s="46" t="s">
        <v>60</v>
      </c>
      <c r="D7" s="63">
        <v>662.8</v>
      </c>
      <c r="E7" s="46" t="s">
        <v>61</v>
      </c>
      <c r="F7" s="48">
        <v>1177</v>
      </c>
      <c r="G7" s="9"/>
      <c r="H7" s="11"/>
      <c r="I7" s="12"/>
      <c r="J7" s="13"/>
      <c r="K7" s="14"/>
      <c r="L7" s="15"/>
      <c r="M7" s="15"/>
      <c r="N7" s="15"/>
      <c r="O7" s="9"/>
      <c r="P7" s="9"/>
      <c r="Q7" s="131"/>
      <c r="R7" s="131"/>
      <c r="S7" s="25"/>
    </row>
    <row r="8" spans="1:19" s="20" customFormat="1" ht="48.75" customHeight="1" x14ac:dyDescent="0.25">
      <c r="A8" s="81" t="s">
        <v>62</v>
      </c>
      <c r="B8" s="47">
        <v>61</v>
      </c>
      <c r="C8" s="46" t="s">
        <v>63</v>
      </c>
      <c r="D8" s="48">
        <v>375.6</v>
      </c>
      <c r="E8" s="46" t="s">
        <v>64</v>
      </c>
      <c r="F8" s="48">
        <v>598.29999999999995</v>
      </c>
      <c r="G8" s="9"/>
      <c r="H8" s="11"/>
      <c r="I8" s="12"/>
      <c r="J8" s="13"/>
      <c r="K8" s="80"/>
      <c r="L8" s="15"/>
      <c r="M8" s="15"/>
      <c r="N8" s="15"/>
      <c r="O8" s="9"/>
      <c r="P8" s="9"/>
      <c r="Q8" s="131"/>
      <c r="R8" s="131"/>
      <c r="S8" s="25"/>
    </row>
    <row r="9" spans="1:19" s="20" customFormat="1" ht="33.75" customHeight="1" thickBot="1" x14ac:dyDescent="0.3">
      <c r="A9" s="21"/>
      <c r="B9" s="13"/>
      <c r="C9" s="10"/>
      <c r="D9" s="22"/>
      <c r="E9" s="23"/>
      <c r="F9" s="24"/>
      <c r="G9" s="9"/>
      <c r="H9" s="11"/>
      <c r="I9" s="12"/>
      <c r="J9" s="13"/>
      <c r="K9" s="80"/>
      <c r="L9" s="15"/>
      <c r="M9" s="15"/>
      <c r="N9" s="15"/>
      <c r="O9" s="9"/>
      <c r="P9" s="9"/>
      <c r="Q9" s="120"/>
      <c r="R9" s="120"/>
      <c r="S9" s="25"/>
    </row>
    <row r="10" spans="1:19" s="27" customFormat="1" ht="15" hidden="1" customHeight="1" thickBot="1" x14ac:dyDescent="0.3">
      <c r="A10" s="26"/>
      <c r="B10" s="26"/>
      <c r="C10" s="26"/>
      <c r="D10" s="26"/>
      <c r="E10" s="26"/>
      <c r="F10" s="7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45" t="s">
        <v>65</v>
      </c>
      <c r="B11" s="146"/>
      <c r="C11" s="146"/>
      <c r="D11" s="146"/>
      <c r="E11" s="146"/>
      <c r="F11" s="113" t="s">
        <v>66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43" customFormat="1" ht="30" customHeight="1" x14ac:dyDescent="0.25">
      <c r="A12" s="147" t="s">
        <v>67</v>
      </c>
      <c r="B12" s="136"/>
      <c r="C12" s="136"/>
      <c r="D12" s="136"/>
      <c r="E12" s="136"/>
      <c r="F12" s="114">
        <v>185462.7649999999</v>
      </c>
      <c r="G12" s="119"/>
    </row>
    <row r="13" spans="1:19" s="43" customFormat="1" ht="30" customHeight="1" x14ac:dyDescent="0.25">
      <c r="A13" s="147" t="s">
        <v>68</v>
      </c>
      <c r="B13" s="136"/>
      <c r="C13" s="136"/>
      <c r="D13" s="136"/>
      <c r="E13" s="136"/>
      <c r="F13" s="114">
        <v>181143.18000000005</v>
      </c>
    </row>
    <row r="14" spans="1:19" s="43" customFormat="1" ht="30" customHeight="1" x14ac:dyDescent="0.25">
      <c r="A14" s="147" t="s">
        <v>69</v>
      </c>
      <c r="B14" s="136"/>
      <c r="C14" s="136"/>
      <c r="D14" s="136"/>
      <c r="E14" s="136"/>
      <c r="F14" s="115">
        <f>SUM(F15:F17)</f>
        <v>838307.44</v>
      </c>
    </row>
    <row r="15" spans="1:19" s="27" customFormat="1" ht="28.5" customHeight="1" x14ac:dyDescent="0.25">
      <c r="A15" s="144" t="s">
        <v>70</v>
      </c>
      <c r="B15" s="125"/>
      <c r="C15" s="125"/>
      <c r="D15" s="125"/>
      <c r="E15" s="125"/>
      <c r="F15" s="116">
        <v>507547.22</v>
      </c>
    </row>
    <row r="16" spans="1:19" s="27" customFormat="1" ht="24.75" customHeight="1" x14ac:dyDescent="0.25">
      <c r="A16" s="144" t="s">
        <v>71</v>
      </c>
      <c r="B16" s="125"/>
      <c r="C16" s="125"/>
      <c r="D16" s="125"/>
      <c r="E16" s="125"/>
      <c r="F16" s="116">
        <v>122480.42</v>
      </c>
    </row>
    <row r="17" spans="1:19" s="27" customFormat="1" ht="30" customHeight="1" x14ac:dyDescent="0.25">
      <c r="A17" s="144" t="s">
        <v>72</v>
      </c>
      <c r="B17" s="125"/>
      <c r="C17" s="125"/>
      <c r="D17" s="125"/>
      <c r="E17" s="125"/>
      <c r="F17" s="116">
        <v>208279.8</v>
      </c>
    </row>
    <row r="18" spans="1:19" s="43" customFormat="1" ht="30" customHeight="1" x14ac:dyDescent="0.25">
      <c r="A18" s="147" t="s">
        <v>73</v>
      </c>
      <c r="B18" s="136"/>
      <c r="C18" s="136"/>
      <c r="D18" s="136"/>
      <c r="E18" s="136"/>
      <c r="F18" s="115">
        <f>SUM(F19:F21)</f>
        <v>845768.53</v>
      </c>
    </row>
    <row r="19" spans="1:19" s="27" customFormat="1" ht="30" customHeight="1" x14ac:dyDescent="0.25">
      <c r="A19" s="144" t="s">
        <v>70</v>
      </c>
      <c r="B19" s="125"/>
      <c r="C19" s="125"/>
      <c r="D19" s="125"/>
      <c r="E19" s="125"/>
      <c r="F19" s="116">
        <v>549742.14</v>
      </c>
    </row>
    <row r="20" spans="1:19" s="27" customFormat="1" ht="30" customHeight="1" x14ac:dyDescent="0.25">
      <c r="A20" s="144" t="s">
        <v>71</v>
      </c>
      <c r="B20" s="125"/>
      <c r="C20" s="125"/>
      <c r="D20" s="125"/>
      <c r="E20" s="125"/>
      <c r="F20" s="116">
        <v>80458.39</v>
      </c>
    </row>
    <row r="21" spans="1:19" s="30" customFormat="1" ht="30" customHeight="1" x14ac:dyDescent="0.2">
      <c r="A21" s="144" t="s">
        <v>72</v>
      </c>
      <c r="B21" s="125"/>
      <c r="C21" s="125"/>
      <c r="D21" s="125"/>
      <c r="E21" s="125"/>
      <c r="F21" s="116">
        <v>215568</v>
      </c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45" customFormat="1" ht="30" customHeight="1" x14ac:dyDescent="0.25">
      <c r="A22" s="147" t="s">
        <v>74</v>
      </c>
      <c r="B22" s="136"/>
      <c r="C22" s="136"/>
      <c r="D22" s="136"/>
      <c r="E22" s="136"/>
      <c r="F22" s="115">
        <f>F12+F18</f>
        <v>1031231.2949999999</v>
      </c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</row>
    <row r="23" spans="1:19" s="45" customFormat="1" ht="30" customHeight="1" x14ac:dyDescent="0.25">
      <c r="A23" s="147" t="s">
        <v>75</v>
      </c>
      <c r="B23" s="136"/>
      <c r="C23" s="136"/>
      <c r="D23" s="136"/>
      <c r="E23" s="136"/>
      <c r="F23" s="115">
        <f>акт21!E89</f>
        <v>573972.12399999984</v>
      </c>
      <c r="G23" s="119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1:19" s="45" customFormat="1" ht="30" customHeight="1" x14ac:dyDescent="0.25">
      <c r="A24" s="147" t="s">
        <v>185</v>
      </c>
      <c r="B24" s="136"/>
      <c r="C24" s="136"/>
      <c r="D24" s="136"/>
      <c r="E24" s="136"/>
      <c r="F24" s="115">
        <f>F22-F23+0.01</f>
        <v>457259.1810000001</v>
      </c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</row>
    <row r="25" spans="1:19" s="45" customFormat="1" ht="30" customHeight="1" thickBot="1" x14ac:dyDescent="0.3">
      <c r="A25" s="148" t="s">
        <v>77</v>
      </c>
      <c r="B25" s="149"/>
      <c r="C25" s="149"/>
      <c r="D25" s="149"/>
      <c r="E25" s="149"/>
      <c r="F25" s="117">
        <f>F13+F14-F18</f>
        <v>173682.08999999997</v>
      </c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48" customHeight="1" x14ac:dyDescent="0.2">
      <c r="A27" s="138" t="s">
        <v>78</v>
      </c>
      <c r="B27" s="138"/>
      <c r="C27" s="138"/>
      <c r="D27" s="138"/>
    </row>
    <row r="28" spans="1:19" s="1" customFormat="1" ht="21.75" hidden="1" customHeight="1" x14ac:dyDescent="0.25">
      <c r="A28" s="139" t="s">
        <v>284</v>
      </c>
      <c r="B28" s="139"/>
      <c r="C28" s="139"/>
      <c r="D28" s="139"/>
    </row>
    <row r="29" spans="1:19" s="1" customFormat="1" ht="22.5" customHeight="1" x14ac:dyDescent="0.25">
      <c r="A29" s="138" t="s">
        <v>27</v>
      </c>
      <c r="B29" s="138"/>
      <c r="C29" s="138"/>
      <c r="D29" s="138"/>
    </row>
    <row r="30" spans="1:19" s="1" customFormat="1" ht="22.5" customHeight="1" x14ac:dyDescent="0.25">
      <c r="A30" s="138" t="s">
        <v>28</v>
      </c>
      <c r="B30" s="138"/>
      <c r="C30" s="138"/>
      <c r="D30" s="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55118110236220474" bottom="0.94488188976377963" header="0.31496062992125984" footer="0.31496062992125984"/>
  <pageSetup paperSize="9" scale="91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1"/>
  <sheetViews>
    <sheetView topLeftCell="A78" workbookViewId="0">
      <selection activeCell="E89" sqref="E89"/>
    </sheetView>
  </sheetViews>
  <sheetFormatPr defaultColWidth="8.140625" defaultRowHeight="15" x14ac:dyDescent="0.25"/>
  <cols>
    <col min="1" max="1" width="60.28515625" style="82" customWidth="1"/>
    <col min="2" max="2" width="16.140625" style="82" customWidth="1"/>
    <col min="3" max="3" width="15.5703125" style="82" customWidth="1"/>
    <col min="4" max="4" width="17.5703125" style="82" customWidth="1"/>
    <col min="5" max="5" width="17.42578125" style="82" customWidth="1"/>
    <col min="6" max="7" width="10.5703125" style="82" customWidth="1"/>
    <col min="8" max="255" width="8.140625" style="82"/>
    <col min="256" max="256" width="8.7109375" style="82" customWidth="1"/>
    <col min="257" max="257" width="46.85546875" style="82" customWidth="1"/>
    <col min="258" max="258" width="13.85546875" style="82" customWidth="1"/>
    <col min="259" max="259" width="19.140625" style="82" customWidth="1"/>
    <col min="260" max="260" width="17.5703125" style="82" customWidth="1"/>
    <col min="261" max="261" width="17.42578125" style="82" customWidth="1"/>
    <col min="262" max="511" width="8.140625" style="82"/>
    <col min="512" max="512" width="8.7109375" style="82" customWidth="1"/>
    <col min="513" max="513" width="46.85546875" style="82" customWidth="1"/>
    <col min="514" max="514" width="13.85546875" style="82" customWidth="1"/>
    <col min="515" max="515" width="19.140625" style="82" customWidth="1"/>
    <col min="516" max="516" width="17.5703125" style="82" customWidth="1"/>
    <col min="517" max="517" width="17.42578125" style="82" customWidth="1"/>
    <col min="518" max="767" width="8.140625" style="82"/>
    <col min="768" max="768" width="8.7109375" style="82" customWidth="1"/>
    <col min="769" max="769" width="46.85546875" style="82" customWidth="1"/>
    <col min="770" max="770" width="13.85546875" style="82" customWidth="1"/>
    <col min="771" max="771" width="19.140625" style="82" customWidth="1"/>
    <col min="772" max="772" width="17.5703125" style="82" customWidth="1"/>
    <col min="773" max="773" width="17.42578125" style="82" customWidth="1"/>
    <col min="774" max="1023" width="8.140625" style="82"/>
    <col min="1024" max="1024" width="8.7109375" style="82" customWidth="1"/>
    <col min="1025" max="1025" width="46.85546875" style="82" customWidth="1"/>
    <col min="1026" max="1026" width="13.85546875" style="82" customWidth="1"/>
    <col min="1027" max="1027" width="19.140625" style="82" customWidth="1"/>
    <col min="1028" max="1028" width="17.5703125" style="82" customWidth="1"/>
    <col min="1029" max="1029" width="17.42578125" style="82" customWidth="1"/>
    <col min="1030" max="1279" width="8.140625" style="82"/>
    <col min="1280" max="1280" width="8.7109375" style="82" customWidth="1"/>
    <col min="1281" max="1281" width="46.85546875" style="82" customWidth="1"/>
    <col min="1282" max="1282" width="13.85546875" style="82" customWidth="1"/>
    <col min="1283" max="1283" width="19.140625" style="82" customWidth="1"/>
    <col min="1284" max="1284" width="17.5703125" style="82" customWidth="1"/>
    <col min="1285" max="1285" width="17.42578125" style="82" customWidth="1"/>
    <col min="1286" max="1535" width="8.140625" style="82"/>
    <col min="1536" max="1536" width="8.7109375" style="82" customWidth="1"/>
    <col min="1537" max="1537" width="46.85546875" style="82" customWidth="1"/>
    <col min="1538" max="1538" width="13.85546875" style="82" customWidth="1"/>
    <col min="1539" max="1539" width="19.140625" style="82" customWidth="1"/>
    <col min="1540" max="1540" width="17.5703125" style="82" customWidth="1"/>
    <col min="1541" max="1541" width="17.42578125" style="82" customWidth="1"/>
    <col min="1542" max="1791" width="8.140625" style="82"/>
    <col min="1792" max="1792" width="8.7109375" style="82" customWidth="1"/>
    <col min="1793" max="1793" width="46.85546875" style="82" customWidth="1"/>
    <col min="1794" max="1794" width="13.85546875" style="82" customWidth="1"/>
    <col min="1795" max="1795" width="19.140625" style="82" customWidth="1"/>
    <col min="1796" max="1796" width="17.5703125" style="82" customWidth="1"/>
    <col min="1797" max="1797" width="17.42578125" style="82" customWidth="1"/>
    <col min="1798" max="2047" width="8.140625" style="82"/>
    <col min="2048" max="2048" width="8.7109375" style="82" customWidth="1"/>
    <col min="2049" max="2049" width="46.85546875" style="82" customWidth="1"/>
    <col min="2050" max="2050" width="13.85546875" style="82" customWidth="1"/>
    <col min="2051" max="2051" width="19.140625" style="82" customWidth="1"/>
    <col min="2052" max="2052" width="17.5703125" style="82" customWidth="1"/>
    <col min="2053" max="2053" width="17.42578125" style="82" customWidth="1"/>
    <col min="2054" max="2303" width="8.140625" style="82"/>
    <col min="2304" max="2304" width="8.7109375" style="82" customWidth="1"/>
    <col min="2305" max="2305" width="46.85546875" style="82" customWidth="1"/>
    <col min="2306" max="2306" width="13.85546875" style="82" customWidth="1"/>
    <col min="2307" max="2307" width="19.140625" style="82" customWidth="1"/>
    <col min="2308" max="2308" width="17.5703125" style="82" customWidth="1"/>
    <col min="2309" max="2309" width="17.42578125" style="82" customWidth="1"/>
    <col min="2310" max="2559" width="8.140625" style="82"/>
    <col min="2560" max="2560" width="8.7109375" style="82" customWidth="1"/>
    <col min="2561" max="2561" width="46.85546875" style="82" customWidth="1"/>
    <col min="2562" max="2562" width="13.85546875" style="82" customWidth="1"/>
    <col min="2563" max="2563" width="19.140625" style="82" customWidth="1"/>
    <col min="2564" max="2564" width="17.5703125" style="82" customWidth="1"/>
    <col min="2565" max="2565" width="17.42578125" style="82" customWidth="1"/>
    <col min="2566" max="2815" width="8.140625" style="82"/>
    <col min="2816" max="2816" width="8.7109375" style="82" customWidth="1"/>
    <col min="2817" max="2817" width="46.85546875" style="82" customWidth="1"/>
    <col min="2818" max="2818" width="13.85546875" style="82" customWidth="1"/>
    <col min="2819" max="2819" width="19.140625" style="82" customWidth="1"/>
    <col min="2820" max="2820" width="17.5703125" style="82" customWidth="1"/>
    <col min="2821" max="2821" width="17.42578125" style="82" customWidth="1"/>
    <col min="2822" max="3071" width="8.140625" style="82"/>
    <col min="3072" max="3072" width="8.7109375" style="82" customWidth="1"/>
    <col min="3073" max="3073" width="46.85546875" style="82" customWidth="1"/>
    <col min="3074" max="3074" width="13.85546875" style="82" customWidth="1"/>
    <col min="3075" max="3075" width="19.140625" style="82" customWidth="1"/>
    <col min="3076" max="3076" width="17.5703125" style="82" customWidth="1"/>
    <col min="3077" max="3077" width="17.42578125" style="82" customWidth="1"/>
    <col min="3078" max="3327" width="8.140625" style="82"/>
    <col min="3328" max="3328" width="8.7109375" style="82" customWidth="1"/>
    <col min="3329" max="3329" width="46.85546875" style="82" customWidth="1"/>
    <col min="3330" max="3330" width="13.85546875" style="82" customWidth="1"/>
    <col min="3331" max="3331" width="19.140625" style="82" customWidth="1"/>
    <col min="3332" max="3332" width="17.5703125" style="82" customWidth="1"/>
    <col min="3333" max="3333" width="17.42578125" style="82" customWidth="1"/>
    <col min="3334" max="3583" width="8.140625" style="82"/>
    <col min="3584" max="3584" width="8.7109375" style="82" customWidth="1"/>
    <col min="3585" max="3585" width="46.85546875" style="82" customWidth="1"/>
    <col min="3586" max="3586" width="13.85546875" style="82" customWidth="1"/>
    <col min="3587" max="3587" width="19.140625" style="82" customWidth="1"/>
    <col min="3588" max="3588" width="17.5703125" style="82" customWidth="1"/>
    <col min="3589" max="3589" width="17.42578125" style="82" customWidth="1"/>
    <col min="3590" max="3839" width="8.140625" style="82"/>
    <col min="3840" max="3840" width="8.7109375" style="82" customWidth="1"/>
    <col min="3841" max="3841" width="46.85546875" style="82" customWidth="1"/>
    <col min="3842" max="3842" width="13.85546875" style="82" customWidth="1"/>
    <col min="3843" max="3843" width="19.140625" style="82" customWidth="1"/>
    <col min="3844" max="3844" width="17.5703125" style="82" customWidth="1"/>
    <col min="3845" max="3845" width="17.42578125" style="82" customWidth="1"/>
    <col min="3846" max="4095" width="8.140625" style="82"/>
    <col min="4096" max="4096" width="8.7109375" style="82" customWidth="1"/>
    <col min="4097" max="4097" width="46.85546875" style="82" customWidth="1"/>
    <col min="4098" max="4098" width="13.85546875" style="82" customWidth="1"/>
    <col min="4099" max="4099" width="19.140625" style="82" customWidth="1"/>
    <col min="4100" max="4100" width="17.5703125" style="82" customWidth="1"/>
    <col min="4101" max="4101" width="17.42578125" style="82" customWidth="1"/>
    <col min="4102" max="4351" width="8.140625" style="82"/>
    <col min="4352" max="4352" width="8.7109375" style="82" customWidth="1"/>
    <col min="4353" max="4353" width="46.85546875" style="82" customWidth="1"/>
    <col min="4354" max="4354" width="13.85546875" style="82" customWidth="1"/>
    <col min="4355" max="4355" width="19.140625" style="82" customWidth="1"/>
    <col min="4356" max="4356" width="17.5703125" style="82" customWidth="1"/>
    <col min="4357" max="4357" width="17.42578125" style="82" customWidth="1"/>
    <col min="4358" max="4607" width="8.140625" style="82"/>
    <col min="4608" max="4608" width="8.7109375" style="82" customWidth="1"/>
    <col min="4609" max="4609" width="46.85546875" style="82" customWidth="1"/>
    <col min="4610" max="4610" width="13.85546875" style="82" customWidth="1"/>
    <col min="4611" max="4611" width="19.140625" style="82" customWidth="1"/>
    <col min="4612" max="4612" width="17.5703125" style="82" customWidth="1"/>
    <col min="4613" max="4613" width="17.42578125" style="82" customWidth="1"/>
    <col min="4614" max="4863" width="8.140625" style="82"/>
    <col min="4864" max="4864" width="8.7109375" style="82" customWidth="1"/>
    <col min="4865" max="4865" width="46.85546875" style="82" customWidth="1"/>
    <col min="4866" max="4866" width="13.85546875" style="82" customWidth="1"/>
    <col min="4867" max="4867" width="19.140625" style="82" customWidth="1"/>
    <col min="4868" max="4868" width="17.5703125" style="82" customWidth="1"/>
    <col min="4869" max="4869" width="17.42578125" style="82" customWidth="1"/>
    <col min="4870" max="5119" width="8.140625" style="82"/>
    <col min="5120" max="5120" width="8.7109375" style="82" customWidth="1"/>
    <col min="5121" max="5121" width="46.85546875" style="82" customWidth="1"/>
    <col min="5122" max="5122" width="13.85546875" style="82" customWidth="1"/>
    <col min="5123" max="5123" width="19.140625" style="82" customWidth="1"/>
    <col min="5124" max="5124" width="17.5703125" style="82" customWidth="1"/>
    <col min="5125" max="5125" width="17.42578125" style="82" customWidth="1"/>
    <col min="5126" max="5375" width="8.140625" style="82"/>
    <col min="5376" max="5376" width="8.7109375" style="82" customWidth="1"/>
    <col min="5377" max="5377" width="46.85546875" style="82" customWidth="1"/>
    <col min="5378" max="5378" width="13.85546875" style="82" customWidth="1"/>
    <col min="5379" max="5379" width="19.140625" style="82" customWidth="1"/>
    <col min="5380" max="5380" width="17.5703125" style="82" customWidth="1"/>
    <col min="5381" max="5381" width="17.42578125" style="82" customWidth="1"/>
    <col min="5382" max="5631" width="8.140625" style="82"/>
    <col min="5632" max="5632" width="8.7109375" style="82" customWidth="1"/>
    <col min="5633" max="5633" width="46.85546875" style="82" customWidth="1"/>
    <col min="5634" max="5634" width="13.85546875" style="82" customWidth="1"/>
    <col min="5635" max="5635" width="19.140625" style="82" customWidth="1"/>
    <col min="5636" max="5636" width="17.5703125" style="82" customWidth="1"/>
    <col min="5637" max="5637" width="17.42578125" style="82" customWidth="1"/>
    <col min="5638" max="5887" width="8.140625" style="82"/>
    <col min="5888" max="5888" width="8.7109375" style="82" customWidth="1"/>
    <col min="5889" max="5889" width="46.85546875" style="82" customWidth="1"/>
    <col min="5890" max="5890" width="13.85546875" style="82" customWidth="1"/>
    <col min="5891" max="5891" width="19.140625" style="82" customWidth="1"/>
    <col min="5892" max="5892" width="17.5703125" style="82" customWidth="1"/>
    <col min="5893" max="5893" width="17.42578125" style="82" customWidth="1"/>
    <col min="5894" max="6143" width="8.140625" style="82"/>
    <col min="6144" max="6144" width="8.7109375" style="82" customWidth="1"/>
    <col min="6145" max="6145" width="46.85546875" style="82" customWidth="1"/>
    <col min="6146" max="6146" width="13.85546875" style="82" customWidth="1"/>
    <col min="6147" max="6147" width="19.140625" style="82" customWidth="1"/>
    <col min="6148" max="6148" width="17.5703125" style="82" customWidth="1"/>
    <col min="6149" max="6149" width="17.42578125" style="82" customWidth="1"/>
    <col min="6150" max="6399" width="8.140625" style="82"/>
    <col min="6400" max="6400" width="8.7109375" style="82" customWidth="1"/>
    <col min="6401" max="6401" width="46.85546875" style="82" customWidth="1"/>
    <col min="6402" max="6402" width="13.85546875" style="82" customWidth="1"/>
    <col min="6403" max="6403" width="19.140625" style="82" customWidth="1"/>
    <col min="6404" max="6404" width="17.5703125" style="82" customWidth="1"/>
    <col min="6405" max="6405" width="17.42578125" style="82" customWidth="1"/>
    <col min="6406" max="6655" width="8.140625" style="82"/>
    <col min="6656" max="6656" width="8.7109375" style="82" customWidth="1"/>
    <col min="6657" max="6657" width="46.85546875" style="82" customWidth="1"/>
    <col min="6658" max="6658" width="13.85546875" style="82" customWidth="1"/>
    <col min="6659" max="6659" width="19.140625" style="82" customWidth="1"/>
    <col min="6660" max="6660" width="17.5703125" style="82" customWidth="1"/>
    <col min="6661" max="6661" width="17.42578125" style="82" customWidth="1"/>
    <col min="6662" max="6911" width="8.140625" style="82"/>
    <col min="6912" max="6912" width="8.7109375" style="82" customWidth="1"/>
    <col min="6913" max="6913" width="46.85546875" style="82" customWidth="1"/>
    <col min="6914" max="6914" width="13.85546875" style="82" customWidth="1"/>
    <col min="6915" max="6915" width="19.140625" style="82" customWidth="1"/>
    <col min="6916" max="6916" width="17.5703125" style="82" customWidth="1"/>
    <col min="6917" max="6917" width="17.42578125" style="82" customWidth="1"/>
    <col min="6918" max="7167" width="8.140625" style="82"/>
    <col min="7168" max="7168" width="8.7109375" style="82" customWidth="1"/>
    <col min="7169" max="7169" width="46.85546875" style="82" customWidth="1"/>
    <col min="7170" max="7170" width="13.85546875" style="82" customWidth="1"/>
    <col min="7171" max="7171" width="19.140625" style="82" customWidth="1"/>
    <col min="7172" max="7172" width="17.5703125" style="82" customWidth="1"/>
    <col min="7173" max="7173" width="17.42578125" style="82" customWidth="1"/>
    <col min="7174" max="7423" width="8.140625" style="82"/>
    <col min="7424" max="7424" width="8.7109375" style="82" customWidth="1"/>
    <col min="7425" max="7425" width="46.85546875" style="82" customWidth="1"/>
    <col min="7426" max="7426" width="13.85546875" style="82" customWidth="1"/>
    <col min="7427" max="7427" width="19.140625" style="82" customWidth="1"/>
    <col min="7428" max="7428" width="17.5703125" style="82" customWidth="1"/>
    <col min="7429" max="7429" width="17.42578125" style="82" customWidth="1"/>
    <col min="7430" max="7679" width="8.140625" style="82"/>
    <col min="7680" max="7680" width="8.7109375" style="82" customWidth="1"/>
    <col min="7681" max="7681" width="46.85546875" style="82" customWidth="1"/>
    <col min="7682" max="7682" width="13.85546875" style="82" customWidth="1"/>
    <col min="7683" max="7683" width="19.140625" style="82" customWidth="1"/>
    <col min="7684" max="7684" width="17.5703125" style="82" customWidth="1"/>
    <col min="7685" max="7685" width="17.42578125" style="82" customWidth="1"/>
    <col min="7686" max="7935" width="8.140625" style="82"/>
    <col min="7936" max="7936" width="8.7109375" style="82" customWidth="1"/>
    <col min="7937" max="7937" width="46.85546875" style="82" customWidth="1"/>
    <col min="7938" max="7938" width="13.85546875" style="82" customWidth="1"/>
    <col min="7939" max="7939" width="19.140625" style="82" customWidth="1"/>
    <col min="7940" max="7940" width="17.5703125" style="82" customWidth="1"/>
    <col min="7941" max="7941" width="17.42578125" style="82" customWidth="1"/>
    <col min="7942" max="8191" width="8.140625" style="82"/>
    <col min="8192" max="8192" width="8.7109375" style="82" customWidth="1"/>
    <col min="8193" max="8193" width="46.85546875" style="82" customWidth="1"/>
    <col min="8194" max="8194" width="13.85546875" style="82" customWidth="1"/>
    <col min="8195" max="8195" width="19.140625" style="82" customWidth="1"/>
    <col min="8196" max="8196" width="17.5703125" style="82" customWidth="1"/>
    <col min="8197" max="8197" width="17.42578125" style="82" customWidth="1"/>
    <col min="8198" max="8447" width="8.140625" style="82"/>
    <col min="8448" max="8448" width="8.7109375" style="82" customWidth="1"/>
    <col min="8449" max="8449" width="46.85546875" style="82" customWidth="1"/>
    <col min="8450" max="8450" width="13.85546875" style="82" customWidth="1"/>
    <col min="8451" max="8451" width="19.140625" style="82" customWidth="1"/>
    <col min="8452" max="8452" width="17.5703125" style="82" customWidth="1"/>
    <col min="8453" max="8453" width="17.42578125" style="82" customWidth="1"/>
    <col min="8454" max="8703" width="8.140625" style="82"/>
    <col min="8704" max="8704" width="8.7109375" style="82" customWidth="1"/>
    <col min="8705" max="8705" width="46.85546875" style="82" customWidth="1"/>
    <col min="8706" max="8706" width="13.85546875" style="82" customWidth="1"/>
    <col min="8707" max="8707" width="19.140625" style="82" customWidth="1"/>
    <col min="8708" max="8708" width="17.5703125" style="82" customWidth="1"/>
    <col min="8709" max="8709" width="17.42578125" style="82" customWidth="1"/>
    <col min="8710" max="8959" width="8.140625" style="82"/>
    <col min="8960" max="8960" width="8.7109375" style="82" customWidth="1"/>
    <col min="8961" max="8961" width="46.85546875" style="82" customWidth="1"/>
    <col min="8962" max="8962" width="13.85546875" style="82" customWidth="1"/>
    <col min="8963" max="8963" width="19.140625" style="82" customWidth="1"/>
    <col min="8964" max="8964" width="17.5703125" style="82" customWidth="1"/>
    <col min="8965" max="8965" width="17.42578125" style="82" customWidth="1"/>
    <col min="8966" max="9215" width="8.140625" style="82"/>
    <col min="9216" max="9216" width="8.7109375" style="82" customWidth="1"/>
    <col min="9217" max="9217" width="46.85546875" style="82" customWidth="1"/>
    <col min="9218" max="9218" width="13.85546875" style="82" customWidth="1"/>
    <col min="9219" max="9219" width="19.140625" style="82" customWidth="1"/>
    <col min="9220" max="9220" width="17.5703125" style="82" customWidth="1"/>
    <col min="9221" max="9221" width="17.42578125" style="82" customWidth="1"/>
    <col min="9222" max="9471" width="8.140625" style="82"/>
    <col min="9472" max="9472" width="8.7109375" style="82" customWidth="1"/>
    <col min="9473" max="9473" width="46.85546875" style="82" customWidth="1"/>
    <col min="9474" max="9474" width="13.85546875" style="82" customWidth="1"/>
    <col min="9475" max="9475" width="19.140625" style="82" customWidth="1"/>
    <col min="9476" max="9476" width="17.5703125" style="82" customWidth="1"/>
    <col min="9477" max="9477" width="17.42578125" style="82" customWidth="1"/>
    <col min="9478" max="9727" width="8.140625" style="82"/>
    <col min="9728" max="9728" width="8.7109375" style="82" customWidth="1"/>
    <col min="9729" max="9729" width="46.85546875" style="82" customWidth="1"/>
    <col min="9730" max="9730" width="13.85546875" style="82" customWidth="1"/>
    <col min="9731" max="9731" width="19.140625" style="82" customWidth="1"/>
    <col min="9732" max="9732" width="17.5703125" style="82" customWidth="1"/>
    <col min="9733" max="9733" width="17.42578125" style="82" customWidth="1"/>
    <col min="9734" max="9983" width="8.140625" style="82"/>
    <col min="9984" max="9984" width="8.7109375" style="82" customWidth="1"/>
    <col min="9985" max="9985" width="46.85546875" style="82" customWidth="1"/>
    <col min="9986" max="9986" width="13.85546875" style="82" customWidth="1"/>
    <col min="9987" max="9987" width="19.140625" style="82" customWidth="1"/>
    <col min="9988" max="9988" width="17.5703125" style="82" customWidth="1"/>
    <col min="9989" max="9989" width="17.42578125" style="82" customWidth="1"/>
    <col min="9990" max="10239" width="8.140625" style="82"/>
    <col min="10240" max="10240" width="8.7109375" style="82" customWidth="1"/>
    <col min="10241" max="10241" width="46.85546875" style="82" customWidth="1"/>
    <col min="10242" max="10242" width="13.85546875" style="82" customWidth="1"/>
    <col min="10243" max="10243" width="19.140625" style="82" customWidth="1"/>
    <col min="10244" max="10244" width="17.5703125" style="82" customWidth="1"/>
    <col min="10245" max="10245" width="17.42578125" style="82" customWidth="1"/>
    <col min="10246" max="10495" width="8.140625" style="82"/>
    <col min="10496" max="10496" width="8.7109375" style="82" customWidth="1"/>
    <col min="10497" max="10497" width="46.85546875" style="82" customWidth="1"/>
    <col min="10498" max="10498" width="13.85546875" style="82" customWidth="1"/>
    <col min="10499" max="10499" width="19.140625" style="82" customWidth="1"/>
    <col min="10500" max="10500" width="17.5703125" style="82" customWidth="1"/>
    <col min="10501" max="10501" width="17.42578125" style="82" customWidth="1"/>
    <col min="10502" max="10751" width="8.140625" style="82"/>
    <col min="10752" max="10752" width="8.7109375" style="82" customWidth="1"/>
    <col min="10753" max="10753" width="46.85546875" style="82" customWidth="1"/>
    <col min="10754" max="10754" width="13.85546875" style="82" customWidth="1"/>
    <col min="10755" max="10755" width="19.140625" style="82" customWidth="1"/>
    <col min="10756" max="10756" width="17.5703125" style="82" customWidth="1"/>
    <col min="10757" max="10757" width="17.42578125" style="82" customWidth="1"/>
    <col min="10758" max="11007" width="8.140625" style="82"/>
    <col min="11008" max="11008" width="8.7109375" style="82" customWidth="1"/>
    <col min="11009" max="11009" width="46.85546875" style="82" customWidth="1"/>
    <col min="11010" max="11010" width="13.85546875" style="82" customWidth="1"/>
    <col min="11011" max="11011" width="19.140625" style="82" customWidth="1"/>
    <col min="11012" max="11012" width="17.5703125" style="82" customWidth="1"/>
    <col min="11013" max="11013" width="17.42578125" style="82" customWidth="1"/>
    <col min="11014" max="11263" width="8.140625" style="82"/>
    <col min="11264" max="11264" width="8.7109375" style="82" customWidth="1"/>
    <col min="11265" max="11265" width="46.85546875" style="82" customWidth="1"/>
    <col min="11266" max="11266" width="13.85546875" style="82" customWidth="1"/>
    <col min="11267" max="11267" width="19.140625" style="82" customWidth="1"/>
    <col min="11268" max="11268" width="17.5703125" style="82" customWidth="1"/>
    <col min="11269" max="11269" width="17.42578125" style="82" customWidth="1"/>
    <col min="11270" max="11519" width="8.140625" style="82"/>
    <col min="11520" max="11520" width="8.7109375" style="82" customWidth="1"/>
    <col min="11521" max="11521" width="46.85546875" style="82" customWidth="1"/>
    <col min="11522" max="11522" width="13.85546875" style="82" customWidth="1"/>
    <col min="11523" max="11523" width="19.140625" style="82" customWidth="1"/>
    <col min="11524" max="11524" width="17.5703125" style="82" customWidth="1"/>
    <col min="11525" max="11525" width="17.42578125" style="82" customWidth="1"/>
    <col min="11526" max="11775" width="8.140625" style="82"/>
    <col min="11776" max="11776" width="8.7109375" style="82" customWidth="1"/>
    <col min="11777" max="11777" width="46.85546875" style="82" customWidth="1"/>
    <col min="11778" max="11778" width="13.85546875" style="82" customWidth="1"/>
    <col min="11779" max="11779" width="19.140625" style="82" customWidth="1"/>
    <col min="11780" max="11780" width="17.5703125" style="82" customWidth="1"/>
    <col min="11781" max="11781" width="17.42578125" style="82" customWidth="1"/>
    <col min="11782" max="12031" width="8.140625" style="82"/>
    <col min="12032" max="12032" width="8.7109375" style="82" customWidth="1"/>
    <col min="12033" max="12033" width="46.85546875" style="82" customWidth="1"/>
    <col min="12034" max="12034" width="13.85546875" style="82" customWidth="1"/>
    <col min="12035" max="12035" width="19.140625" style="82" customWidth="1"/>
    <col min="12036" max="12036" width="17.5703125" style="82" customWidth="1"/>
    <col min="12037" max="12037" width="17.42578125" style="82" customWidth="1"/>
    <col min="12038" max="12287" width="8.140625" style="82"/>
    <col min="12288" max="12288" width="8.7109375" style="82" customWidth="1"/>
    <col min="12289" max="12289" width="46.85546875" style="82" customWidth="1"/>
    <col min="12290" max="12290" width="13.85546875" style="82" customWidth="1"/>
    <col min="12291" max="12291" width="19.140625" style="82" customWidth="1"/>
    <col min="12292" max="12292" width="17.5703125" style="82" customWidth="1"/>
    <col min="12293" max="12293" width="17.42578125" style="82" customWidth="1"/>
    <col min="12294" max="12543" width="8.140625" style="82"/>
    <col min="12544" max="12544" width="8.7109375" style="82" customWidth="1"/>
    <col min="12545" max="12545" width="46.85546875" style="82" customWidth="1"/>
    <col min="12546" max="12546" width="13.85546875" style="82" customWidth="1"/>
    <col min="12547" max="12547" width="19.140625" style="82" customWidth="1"/>
    <col min="12548" max="12548" width="17.5703125" style="82" customWidth="1"/>
    <col min="12549" max="12549" width="17.42578125" style="82" customWidth="1"/>
    <col min="12550" max="12799" width="8.140625" style="82"/>
    <col min="12800" max="12800" width="8.7109375" style="82" customWidth="1"/>
    <col min="12801" max="12801" width="46.85546875" style="82" customWidth="1"/>
    <col min="12802" max="12802" width="13.85546875" style="82" customWidth="1"/>
    <col min="12803" max="12803" width="19.140625" style="82" customWidth="1"/>
    <col min="12804" max="12804" width="17.5703125" style="82" customWidth="1"/>
    <col min="12805" max="12805" width="17.42578125" style="82" customWidth="1"/>
    <col min="12806" max="13055" width="8.140625" style="82"/>
    <col min="13056" max="13056" width="8.7109375" style="82" customWidth="1"/>
    <col min="13057" max="13057" width="46.85546875" style="82" customWidth="1"/>
    <col min="13058" max="13058" width="13.85546875" style="82" customWidth="1"/>
    <col min="13059" max="13059" width="19.140625" style="82" customWidth="1"/>
    <col min="13060" max="13060" width="17.5703125" style="82" customWidth="1"/>
    <col min="13061" max="13061" width="17.42578125" style="82" customWidth="1"/>
    <col min="13062" max="13311" width="8.140625" style="82"/>
    <col min="13312" max="13312" width="8.7109375" style="82" customWidth="1"/>
    <col min="13313" max="13313" width="46.85546875" style="82" customWidth="1"/>
    <col min="13314" max="13314" width="13.85546875" style="82" customWidth="1"/>
    <col min="13315" max="13315" width="19.140625" style="82" customWidth="1"/>
    <col min="13316" max="13316" width="17.5703125" style="82" customWidth="1"/>
    <col min="13317" max="13317" width="17.42578125" style="82" customWidth="1"/>
    <col min="13318" max="13567" width="8.140625" style="82"/>
    <col min="13568" max="13568" width="8.7109375" style="82" customWidth="1"/>
    <col min="13569" max="13569" width="46.85546875" style="82" customWidth="1"/>
    <col min="13570" max="13570" width="13.85546875" style="82" customWidth="1"/>
    <col min="13571" max="13571" width="19.140625" style="82" customWidth="1"/>
    <col min="13572" max="13572" width="17.5703125" style="82" customWidth="1"/>
    <col min="13573" max="13573" width="17.42578125" style="82" customWidth="1"/>
    <col min="13574" max="13823" width="8.140625" style="82"/>
    <col min="13824" max="13824" width="8.7109375" style="82" customWidth="1"/>
    <col min="13825" max="13825" width="46.85546875" style="82" customWidth="1"/>
    <col min="13826" max="13826" width="13.85546875" style="82" customWidth="1"/>
    <col min="13827" max="13827" width="19.140625" style="82" customWidth="1"/>
    <col min="13828" max="13828" width="17.5703125" style="82" customWidth="1"/>
    <col min="13829" max="13829" width="17.42578125" style="82" customWidth="1"/>
    <col min="13830" max="14079" width="8.140625" style="82"/>
    <col min="14080" max="14080" width="8.7109375" style="82" customWidth="1"/>
    <col min="14081" max="14081" width="46.85546875" style="82" customWidth="1"/>
    <col min="14082" max="14082" width="13.85546875" style="82" customWidth="1"/>
    <col min="14083" max="14083" width="19.140625" style="82" customWidth="1"/>
    <col min="14084" max="14084" width="17.5703125" style="82" customWidth="1"/>
    <col min="14085" max="14085" width="17.42578125" style="82" customWidth="1"/>
    <col min="14086" max="14335" width="8.140625" style="82"/>
    <col min="14336" max="14336" width="8.7109375" style="82" customWidth="1"/>
    <col min="14337" max="14337" width="46.85546875" style="82" customWidth="1"/>
    <col min="14338" max="14338" width="13.85546875" style="82" customWidth="1"/>
    <col min="14339" max="14339" width="19.140625" style="82" customWidth="1"/>
    <col min="14340" max="14340" width="17.5703125" style="82" customWidth="1"/>
    <col min="14341" max="14341" width="17.42578125" style="82" customWidth="1"/>
    <col min="14342" max="14591" width="8.140625" style="82"/>
    <col min="14592" max="14592" width="8.7109375" style="82" customWidth="1"/>
    <col min="14593" max="14593" width="46.85546875" style="82" customWidth="1"/>
    <col min="14594" max="14594" width="13.85546875" style="82" customWidth="1"/>
    <col min="14595" max="14595" width="19.140625" style="82" customWidth="1"/>
    <col min="14596" max="14596" width="17.5703125" style="82" customWidth="1"/>
    <col min="14597" max="14597" width="17.42578125" style="82" customWidth="1"/>
    <col min="14598" max="14847" width="8.140625" style="82"/>
    <col min="14848" max="14848" width="8.7109375" style="82" customWidth="1"/>
    <col min="14849" max="14849" width="46.85546875" style="82" customWidth="1"/>
    <col min="14850" max="14850" width="13.85546875" style="82" customWidth="1"/>
    <col min="14851" max="14851" width="19.140625" style="82" customWidth="1"/>
    <col min="14852" max="14852" width="17.5703125" style="82" customWidth="1"/>
    <col min="14853" max="14853" width="17.42578125" style="82" customWidth="1"/>
    <col min="14854" max="15103" width="8.140625" style="82"/>
    <col min="15104" max="15104" width="8.7109375" style="82" customWidth="1"/>
    <col min="15105" max="15105" width="46.85546875" style="82" customWidth="1"/>
    <col min="15106" max="15106" width="13.85546875" style="82" customWidth="1"/>
    <col min="15107" max="15107" width="19.140625" style="82" customWidth="1"/>
    <col min="15108" max="15108" width="17.5703125" style="82" customWidth="1"/>
    <col min="15109" max="15109" width="17.42578125" style="82" customWidth="1"/>
    <col min="15110" max="15359" width="8.140625" style="82"/>
    <col min="15360" max="15360" width="8.7109375" style="82" customWidth="1"/>
    <col min="15361" max="15361" width="46.85546875" style="82" customWidth="1"/>
    <col min="15362" max="15362" width="13.85546875" style="82" customWidth="1"/>
    <col min="15363" max="15363" width="19.140625" style="82" customWidth="1"/>
    <col min="15364" max="15364" width="17.5703125" style="82" customWidth="1"/>
    <col min="15365" max="15365" width="17.42578125" style="82" customWidth="1"/>
    <col min="15366" max="15615" width="8.140625" style="82"/>
    <col min="15616" max="15616" width="8.7109375" style="82" customWidth="1"/>
    <col min="15617" max="15617" width="46.85546875" style="82" customWidth="1"/>
    <col min="15618" max="15618" width="13.85546875" style="82" customWidth="1"/>
    <col min="15619" max="15619" width="19.140625" style="82" customWidth="1"/>
    <col min="15620" max="15620" width="17.5703125" style="82" customWidth="1"/>
    <col min="15621" max="15621" width="17.42578125" style="82" customWidth="1"/>
    <col min="15622" max="15871" width="8.140625" style="82"/>
    <col min="15872" max="15872" width="8.7109375" style="82" customWidth="1"/>
    <col min="15873" max="15873" width="46.85546875" style="82" customWidth="1"/>
    <col min="15874" max="15874" width="13.85546875" style="82" customWidth="1"/>
    <col min="15875" max="15875" width="19.140625" style="82" customWidth="1"/>
    <col min="15876" max="15876" width="17.5703125" style="82" customWidth="1"/>
    <col min="15877" max="15877" width="17.42578125" style="82" customWidth="1"/>
    <col min="15878" max="16127" width="8.140625" style="82"/>
    <col min="16128" max="16128" width="8.7109375" style="82" customWidth="1"/>
    <col min="16129" max="16129" width="46.85546875" style="82" customWidth="1"/>
    <col min="16130" max="16130" width="13.85546875" style="82" customWidth="1"/>
    <col min="16131" max="16131" width="19.140625" style="82" customWidth="1"/>
    <col min="16132" max="16132" width="17.5703125" style="82" customWidth="1"/>
    <col min="16133" max="16133" width="17.42578125" style="82" customWidth="1"/>
    <col min="16134" max="16384" width="8.140625" style="82"/>
  </cols>
  <sheetData>
    <row r="1" spans="1:5" ht="15.75" customHeight="1" x14ac:dyDescent="0.25">
      <c r="A1" s="143" t="s">
        <v>180</v>
      </c>
      <c r="B1" s="143"/>
      <c r="C1" s="143"/>
      <c r="D1" s="143"/>
      <c r="E1" s="143"/>
    </row>
    <row r="2" spans="1:5" x14ac:dyDescent="0.25">
      <c r="A2" s="143" t="s">
        <v>96</v>
      </c>
      <c r="B2" s="143"/>
      <c r="C2" s="143"/>
      <c r="D2" s="143"/>
    </row>
    <row r="3" spans="1:5" x14ac:dyDescent="0.25">
      <c r="A3" s="143" t="s">
        <v>97</v>
      </c>
      <c r="B3" s="143"/>
      <c r="C3" s="143"/>
      <c r="D3" s="143"/>
    </row>
    <row r="4" spans="1:5" ht="26.25" customHeight="1" x14ac:dyDescent="0.25">
      <c r="A4" s="141" t="s">
        <v>98</v>
      </c>
      <c r="B4" s="141"/>
      <c r="C4" s="141"/>
      <c r="D4" s="141"/>
      <c r="E4" s="82" t="s">
        <v>241</v>
      </c>
    </row>
    <row r="5" spans="1:5" ht="47.25" customHeight="1" x14ac:dyDescent="0.25">
      <c r="A5" s="142" t="s">
        <v>125</v>
      </c>
      <c r="B5" s="142"/>
      <c r="C5" s="142"/>
      <c r="D5" s="142"/>
      <c r="E5" s="142"/>
    </row>
    <row r="6" spans="1:5" ht="31.5" customHeight="1" x14ac:dyDescent="0.25">
      <c r="A6" s="142" t="s">
        <v>100</v>
      </c>
      <c r="B6" s="142"/>
      <c r="C6" s="142"/>
      <c r="D6" s="142"/>
      <c r="E6" s="142"/>
    </row>
    <row r="7" spans="1:5" ht="33" customHeight="1" x14ac:dyDescent="0.25">
      <c r="A7" s="142" t="s">
        <v>101</v>
      </c>
      <c r="B7" s="142"/>
      <c r="C7" s="142"/>
      <c r="D7" s="142"/>
      <c r="E7" s="142"/>
    </row>
    <row r="8" spans="1:5" ht="36.75" customHeight="1" x14ac:dyDescent="0.25">
      <c r="A8" s="142" t="s">
        <v>102</v>
      </c>
      <c r="B8" s="142"/>
      <c r="C8" s="142"/>
      <c r="D8" s="142"/>
      <c r="E8" s="142"/>
    </row>
    <row r="9" spans="1:5" ht="29.25" customHeight="1" x14ac:dyDescent="0.25">
      <c r="A9" s="142" t="s">
        <v>103</v>
      </c>
      <c r="B9" s="142"/>
      <c r="C9" s="142"/>
      <c r="D9" s="142"/>
      <c r="E9" s="142"/>
    </row>
    <row r="10" spans="1:5" ht="28.5" customHeight="1" x14ac:dyDescent="0.25">
      <c r="A10" s="142" t="s">
        <v>104</v>
      </c>
      <c r="B10" s="142"/>
      <c r="C10" s="142"/>
      <c r="D10" s="142"/>
      <c r="E10" s="142"/>
    </row>
    <row r="11" spans="1:5" ht="15.75" customHeight="1" thickBot="1" x14ac:dyDescent="0.3">
      <c r="A11" s="141"/>
      <c r="B11" s="141"/>
      <c r="C11" s="141"/>
      <c r="D11" s="141"/>
      <c r="E11" s="141"/>
    </row>
    <row r="12" spans="1:5" ht="120.75" thickBot="1" x14ac:dyDescent="0.3">
      <c r="A12" s="85" t="s">
        <v>2</v>
      </c>
      <c r="B12" s="83" t="s">
        <v>106</v>
      </c>
      <c r="C12" s="83" t="s">
        <v>0</v>
      </c>
      <c r="D12" s="83" t="s">
        <v>105</v>
      </c>
      <c r="E12" s="83" t="s">
        <v>1</v>
      </c>
    </row>
    <row r="13" spans="1:5" ht="15" customHeight="1" x14ac:dyDescent="0.25">
      <c r="A13" s="153" t="s">
        <v>3</v>
      </c>
      <c r="B13" s="154"/>
      <c r="C13" s="154"/>
      <c r="D13" s="155"/>
      <c r="E13" s="98"/>
    </row>
    <row r="14" spans="1:5" ht="15" customHeight="1" x14ac:dyDescent="0.25">
      <c r="A14" s="86" t="s">
        <v>31</v>
      </c>
      <c r="B14" s="87" t="s">
        <v>20</v>
      </c>
      <c r="C14" s="88" t="s">
        <v>5</v>
      </c>
      <c r="D14" s="89">
        <v>0.14000000000000001</v>
      </c>
      <c r="E14" s="90">
        <v>5276.54</v>
      </c>
    </row>
    <row r="15" spans="1:5" ht="15" customHeight="1" x14ac:dyDescent="0.25">
      <c r="A15" s="156" t="s">
        <v>107</v>
      </c>
      <c r="B15" s="157"/>
      <c r="C15" s="157"/>
      <c r="D15" s="158"/>
      <c r="E15" s="91"/>
    </row>
    <row r="16" spans="1:5" s="118" customFormat="1" ht="27.6" customHeight="1" x14ac:dyDescent="0.25">
      <c r="A16" s="121" t="s">
        <v>286</v>
      </c>
      <c r="B16" s="96" t="s">
        <v>21</v>
      </c>
      <c r="C16" s="87" t="s">
        <v>5</v>
      </c>
      <c r="D16" s="89">
        <f>E16</f>
        <v>3500</v>
      </c>
      <c r="E16" s="90">
        <v>3500</v>
      </c>
    </row>
    <row r="17" spans="1:5" s="118" customFormat="1" ht="27.6" customHeight="1" x14ac:dyDescent="0.25">
      <c r="A17" s="121" t="s">
        <v>287</v>
      </c>
      <c r="B17" s="96" t="s">
        <v>21</v>
      </c>
      <c r="C17" s="87" t="s">
        <v>5</v>
      </c>
      <c r="D17" s="89">
        <f>E17</f>
        <v>10496.2</v>
      </c>
      <c r="E17" s="90">
        <f>6000+4496.2</f>
        <v>10496.2</v>
      </c>
    </row>
    <row r="18" spans="1:5" ht="31.9" customHeight="1" x14ac:dyDescent="0.25">
      <c r="A18" s="72" t="s">
        <v>188</v>
      </c>
      <c r="B18" s="4" t="s">
        <v>21</v>
      </c>
      <c r="C18" s="4" t="s">
        <v>288</v>
      </c>
      <c r="D18" s="4">
        <f>E18</f>
        <v>1074.98</v>
      </c>
      <c r="E18" s="4">
        <v>1074.98</v>
      </c>
    </row>
    <row r="19" spans="1:5" ht="15" customHeight="1" x14ac:dyDescent="0.25">
      <c r="A19" s="86" t="s">
        <v>190</v>
      </c>
      <c r="B19" s="92">
        <v>1</v>
      </c>
      <c r="C19" s="88" t="s">
        <v>7</v>
      </c>
      <c r="D19" s="89">
        <f>E19/B19</f>
        <v>947.78</v>
      </c>
      <c r="E19" s="90">
        <v>947.78</v>
      </c>
    </row>
    <row r="20" spans="1:5" ht="15" customHeight="1" x14ac:dyDescent="0.25">
      <c r="A20" s="86" t="s">
        <v>242</v>
      </c>
      <c r="B20" s="93">
        <v>1.5</v>
      </c>
      <c r="C20" s="88" t="s">
        <v>6</v>
      </c>
      <c r="D20" s="89">
        <f t="shared" ref="D20:D21" si="0">E20/B20</f>
        <v>946.09333333333336</v>
      </c>
      <c r="E20" s="90">
        <v>1419.14</v>
      </c>
    </row>
    <row r="21" spans="1:5" ht="15" customHeight="1" x14ac:dyDescent="0.25">
      <c r="A21" s="86" t="s">
        <v>243</v>
      </c>
      <c r="B21" s="92">
        <v>2</v>
      </c>
      <c r="C21" s="88" t="s">
        <v>7</v>
      </c>
      <c r="D21" s="89">
        <f t="shared" si="0"/>
        <v>9034.5550000000003</v>
      </c>
      <c r="E21" s="90">
        <v>18069.11</v>
      </c>
    </row>
    <row r="22" spans="1:5" ht="15" customHeight="1" x14ac:dyDescent="0.25">
      <c r="A22" s="86" t="s">
        <v>108</v>
      </c>
      <c r="B22" s="87" t="s">
        <v>94</v>
      </c>
      <c r="C22" s="88" t="s">
        <v>6</v>
      </c>
      <c r="D22" s="89">
        <f>E22</f>
        <v>216348.84</v>
      </c>
      <c r="E22" s="90">
        <v>216348.84</v>
      </c>
    </row>
    <row r="23" spans="1:5" ht="27.75" customHeight="1" x14ac:dyDescent="0.25">
      <c r="A23" s="156" t="s">
        <v>29</v>
      </c>
      <c r="B23" s="157"/>
      <c r="C23" s="157"/>
      <c r="D23" s="158"/>
      <c r="E23" s="91"/>
    </row>
    <row r="24" spans="1:5" ht="15" customHeight="1" x14ac:dyDescent="0.25">
      <c r="A24" s="86" t="s">
        <v>81</v>
      </c>
      <c r="B24" s="87" t="s">
        <v>21</v>
      </c>
      <c r="C24" s="88" t="s">
        <v>5</v>
      </c>
      <c r="D24" s="89">
        <f>E24</f>
        <v>91532.46</v>
      </c>
      <c r="E24" s="90">
        <v>91532.46</v>
      </c>
    </row>
    <row r="25" spans="1:5" ht="15" customHeight="1" x14ac:dyDescent="0.25">
      <c r="A25" s="156" t="s">
        <v>110</v>
      </c>
      <c r="B25" s="157"/>
      <c r="C25" s="157"/>
      <c r="D25" s="158"/>
      <c r="E25" s="91"/>
    </row>
    <row r="26" spans="1:5" ht="15" customHeight="1" x14ac:dyDescent="0.25">
      <c r="A26" s="86" t="s">
        <v>244</v>
      </c>
      <c r="B26" s="94">
        <v>0.02</v>
      </c>
      <c r="C26" s="88" t="s">
        <v>15</v>
      </c>
      <c r="D26" s="89">
        <f>E26/B26</f>
        <v>113951</v>
      </c>
      <c r="E26" s="90">
        <v>2279.02</v>
      </c>
    </row>
    <row r="27" spans="1:5" ht="30" customHeight="1" x14ac:dyDescent="0.25">
      <c r="A27" s="86" t="s">
        <v>245</v>
      </c>
      <c r="B27" s="92">
        <v>2</v>
      </c>
      <c r="C27" s="88" t="s">
        <v>7</v>
      </c>
      <c r="D27" s="89">
        <f t="shared" ref="D27:D74" si="1">E27/B27</f>
        <v>248.42</v>
      </c>
      <c r="E27" s="90">
        <v>496.84</v>
      </c>
    </row>
    <row r="28" spans="1:5" ht="30.6" customHeight="1" x14ac:dyDescent="0.25">
      <c r="A28" s="86" t="s">
        <v>204</v>
      </c>
      <c r="B28" s="92">
        <v>2</v>
      </c>
      <c r="C28" s="88" t="s">
        <v>111</v>
      </c>
      <c r="D28" s="89">
        <f t="shared" si="1"/>
        <v>616.49</v>
      </c>
      <c r="E28" s="90">
        <v>1232.98</v>
      </c>
    </row>
    <row r="29" spans="1:5" ht="15" customHeight="1" x14ac:dyDescent="0.25">
      <c r="A29" s="86" t="s">
        <v>246</v>
      </c>
      <c r="B29" s="92">
        <v>6</v>
      </c>
      <c r="C29" s="88" t="s">
        <v>7</v>
      </c>
      <c r="D29" s="89">
        <f t="shared" si="1"/>
        <v>333.4783333333333</v>
      </c>
      <c r="E29" s="90">
        <v>2000.87</v>
      </c>
    </row>
    <row r="30" spans="1:5" ht="32.25" customHeight="1" x14ac:dyDescent="0.25">
      <c r="A30" s="86" t="s">
        <v>247</v>
      </c>
      <c r="B30" s="92">
        <v>4</v>
      </c>
      <c r="C30" s="88" t="s">
        <v>248</v>
      </c>
      <c r="D30" s="89">
        <f t="shared" si="1"/>
        <v>313.75</v>
      </c>
      <c r="E30" s="90">
        <v>1255</v>
      </c>
    </row>
    <row r="31" spans="1:5" ht="29.45" customHeight="1" x14ac:dyDescent="0.25">
      <c r="A31" s="86" t="s">
        <v>249</v>
      </c>
      <c r="B31" s="92">
        <v>2</v>
      </c>
      <c r="C31" s="88" t="s">
        <v>250</v>
      </c>
      <c r="D31" s="89">
        <f t="shared" si="1"/>
        <v>377.52</v>
      </c>
      <c r="E31" s="90">
        <v>755.04</v>
      </c>
    </row>
    <row r="32" spans="1:5" ht="15" customHeight="1" x14ac:dyDescent="0.25">
      <c r="A32" s="86" t="s">
        <v>208</v>
      </c>
      <c r="B32" s="92">
        <v>3</v>
      </c>
      <c r="C32" s="88" t="s">
        <v>8</v>
      </c>
      <c r="D32" s="89">
        <f t="shared" si="1"/>
        <v>98.426666666666662</v>
      </c>
      <c r="E32" s="90">
        <v>295.27999999999997</v>
      </c>
    </row>
    <row r="33" spans="1:5" ht="15" customHeight="1" x14ac:dyDescent="0.25">
      <c r="A33" s="86" t="s">
        <v>34</v>
      </c>
      <c r="B33" s="92">
        <v>1</v>
      </c>
      <c r="C33" s="88" t="s">
        <v>9</v>
      </c>
      <c r="D33" s="89">
        <f t="shared" si="1"/>
        <v>1005.22</v>
      </c>
      <c r="E33" s="90">
        <v>1005.22</v>
      </c>
    </row>
    <row r="34" spans="1:5" ht="15" customHeight="1" x14ac:dyDescent="0.25">
      <c r="A34" s="86" t="s">
        <v>48</v>
      </c>
      <c r="B34" s="92">
        <v>4</v>
      </c>
      <c r="C34" s="88" t="s">
        <v>11</v>
      </c>
      <c r="D34" s="89">
        <f t="shared" si="1"/>
        <v>740.63750000000005</v>
      </c>
      <c r="E34" s="90">
        <v>2962.55</v>
      </c>
    </row>
    <row r="35" spans="1:5" ht="29.25" customHeight="1" x14ac:dyDescent="0.25">
      <c r="A35" s="86" t="s">
        <v>251</v>
      </c>
      <c r="B35" s="92">
        <v>1</v>
      </c>
      <c r="C35" s="88" t="s">
        <v>12</v>
      </c>
      <c r="D35" s="89">
        <f t="shared" si="1"/>
        <v>961.8</v>
      </c>
      <c r="E35" s="90">
        <v>961.8</v>
      </c>
    </row>
    <row r="36" spans="1:5" ht="27.6" customHeight="1" x14ac:dyDescent="0.25">
      <c r="A36" s="86" t="s">
        <v>252</v>
      </c>
      <c r="B36" s="94">
        <v>0.01</v>
      </c>
      <c r="C36" s="88" t="s">
        <v>92</v>
      </c>
      <c r="D36" s="89">
        <f t="shared" si="1"/>
        <v>11931.999999999998</v>
      </c>
      <c r="E36" s="90">
        <v>119.32</v>
      </c>
    </row>
    <row r="37" spans="1:5" ht="29.25" customHeight="1" x14ac:dyDescent="0.25">
      <c r="A37" s="86" t="s">
        <v>112</v>
      </c>
      <c r="B37" s="92">
        <v>1</v>
      </c>
      <c r="C37" s="88" t="s">
        <v>113</v>
      </c>
      <c r="D37" s="89">
        <f t="shared" si="1"/>
        <v>1105.73</v>
      </c>
      <c r="E37" s="90">
        <v>1105.73</v>
      </c>
    </row>
    <row r="38" spans="1:5" ht="29.25" customHeight="1" x14ac:dyDescent="0.25">
      <c r="A38" s="86" t="s">
        <v>253</v>
      </c>
      <c r="B38" s="94">
        <v>1.37</v>
      </c>
      <c r="C38" s="88" t="s">
        <v>13</v>
      </c>
      <c r="D38" s="89">
        <f t="shared" si="1"/>
        <v>4027.4744525547444</v>
      </c>
      <c r="E38" s="90">
        <v>5517.64</v>
      </c>
    </row>
    <row r="39" spans="1:5" ht="26.45" customHeight="1" x14ac:dyDescent="0.25">
      <c r="A39" s="86" t="s">
        <v>211</v>
      </c>
      <c r="B39" s="93">
        <v>0.2</v>
      </c>
      <c r="C39" s="88" t="s">
        <v>13</v>
      </c>
      <c r="D39" s="89">
        <f t="shared" si="1"/>
        <v>4035.8499999999995</v>
      </c>
      <c r="E39" s="90">
        <v>807.17</v>
      </c>
    </row>
    <row r="40" spans="1:5" ht="15" customHeight="1" x14ac:dyDescent="0.25">
      <c r="A40" s="86" t="s">
        <v>35</v>
      </c>
      <c r="B40" s="94">
        <v>0.15</v>
      </c>
      <c r="C40" s="88" t="s">
        <v>14</v>
      </c>
      <c r="D40" s="89">
        <f t="shared" si="1"/>
        <v>30058.733333333337</v>
      </c>
      <c r="E40" s="90">
        <v>4508.8100000000004</v>
      </c>
    </row>
    <row r="41" spans="1:5" ht="15" customHeight="1" x14ac:dyDescent="0.25">
      <c r="A41" s="86" t="s">
        <v>254</v>
      </c>
      <c r="B41" s="94">
        <v>2.15</v>
      </c>
      <c r="C41" s="88" t="s">
        <v>13</v>
      </c>
      <c r="D41" s="89">
        <f t="shared" si="1"/>
        <v>3920.5302325581392</v>
      </c>
      <c r="E41" s="90">
        <f>4117.23+4311.91</f>
        <v>8429.14</v>
      </c>
    </row>
    <row r="42" spans="1:5" ht="15" customHeight="1" x14ac:dyDescent="0.25">
      <c r="A42" s="86" t="s">
        <v>255</v>
      </c>
      <c r="B42" s="92">
        <v>1</v>
      </c>
      <c r="C42" s="88" t="s">
        <v>9</v>
      </c>
      <c r="D42" s="89">
        <f t="shared" si="1"/>
        <v>611.75</v>
      </c>
      <c r="E42" s="90">
        <v>611.75</v>
      </c>
    </row>
    <row r="43" spans="1:5" ht="15" customHeight="1" x14ac:dyDescent="0.25">
      <c r="A43" s="86" t="s">
        <v>49</v>
      </c>
      <c r="B43" s="94">
        <v>0.16</v>
      </c>
      <c r="C43" s="88" t="s">
        <v>12</v>
      </c>
      <c r="D43" s="89">
        <f t="shared" si="1"/>
        <v>16806.25</v>
      </c>
      <c r="E43" s="90">
        <v>2689</v>
      </c>
    </row>
    <row r="44" spans="1:5" ht="29.25" customHeight="1" x14ac:dyDescent="0.25">
      <c r="A44" s="86" t="s">
        <v>256</v>
      </c>
      <c r="B44" s="92">
        <v>1</v>
      </c>
      <c r="C44" s="88" t="s">
        <v>111</v>
      </c>
      <c r="D44" s="89">
        <f t="shared" si="1"/>
        <v>1144</v>
      </c>
      <c r="E44" s="90">
        <v>1144</v>
      </c>
    </row>
    <row r="45" spans="1:5" ht="15" customHeight="1" x14ac:dyDescent="0.25">
      <c r="A45" s="86" t="s">
        <v>38</v>
      </c>
      <c r="B45" s="92">
        <v>5</v>
      </c>
      <c r="C45" s="88" t="s">
        <v>17</v>
      </c>
      <c r="D45" s="89">
        <f t="shared" si="1"/>
        <v>253.41199999999998</v>
      </c>
      <c r="E45" s="90">
        <v>1267.06</v>
      </c>
    </row>
    <row r="46" spans="1:5" ht="15" customHeight="1" x14ac:dyDescent="0.25">
      <c r="A46" s="86" t="s">
        <v>213</v>
      </c>
      <c r="B46" s="92">
        <v>3</v>
      </c>
      <c r="C46" s="88" t="s">
        <v>8</v>
      </c>
      <c r="D46" s="89">
        <f t="shared" si="1"/>
        <v>78.933333333333337</v>
      </c>
      <c r="E46" s="90">
        <v>236.8</v>
      </c>
    </row>
    <row r="47" spans="1:5" ht="15" customHeight="1" x14ac:dyDescent="0.25">
      <c r="A47" s="86" t="s">
        <v>114</v>
      </c>
      <c r="B47" s="92">
        <v>1</v>
      </c>
      <c r="C47" s="88" t="s">
        <v>7</v>
      </c>
      <c r="D47" s="89">
        <f t="shared" si="1"/>
        <v>7368.26</v>
      </c>
      <c r="E47" s="90">
        <v>7368.26</v>
      </c>
    </row>
    <row r="48" spans="1:5" ht="15" customHeight="1" x14ac:dyDescent="0.25">
      <c r="A48" s="86" t="s">
        <v>50</v>
      </c>
      <c r="B48" s="92">
        <v>1</v>
      </c>
      <c r="C48" s="88" t="s">
        <v>9</v>
      </c>
      <c r="D48" s="89">
        <f t="shared" si="1"/>
        <v>10936.37</v>
      </c>
      <c r="E48" s="90">
        <v>10936.37</v>
      </c>
    </row>
    <row r="49" spans="1:5" ht="15" customHeight="1" x14ac:dyDescent="0.25">
      <c r="A49" s="86" t="s">
        <v>82</v>
      </c>
      <c r="B49" s="92">
        <v>1</v>
      </c>
      <c r="C49" s="88" t="s">
        <v>19</v>
      </c>
      <c r="D49" s="89">
        <f t="shared" si="1"/>
        <v>857.06</v>
      </c>
      <c r="E49" s="90">
        <v>857.06</v>
      </c>
    </row>
    <row r="50" spans="1:5" ht="15" customHeight="1" x14ac:dyDescent="0.25">
      <c r="A50" s="86" t="s">
        <v>115</v>
      </c>
      <c r="B50" s="92">
        <v>1</v>
      </c>
      <c r="C50" s="88" t="s">
        <v>19</v>
      </c>
      <c r="D50" s="89">
        <f t="shared" si="1"/>
        <v>598.84</v>
      </c>
      <c r="E50" s="90">
        <v>598.84</v>
      </c>
    </row>
    <row r="51" spans="1:5" ht="15" customHeight="1" x14ac:dyDescent="0.25">
      <c r="A51" s="86" t="s">
        <v>40</v>
      </c>
      <c r="B51" s="92">
        <v>33</v>
      </c>
      <c r="C51" s="88" t="s">
        <v>19</v>
      </c>
      <c r="D51" s="89">
        <f t="shared" si="1"/>
        <v>302.29909090909092</v>
      </c>
      <c r="E51" s="90">
        <v>9975.8700000000008</v>
      </c>
    </row>
    <row r="52" spans="1:5" ht="17.45" customHeight="1" x14ac:dyDescent="0.25">
      <c r="A52" s="156" t="s">
        <v>116</v>
      </c>
      <c r="B52" s="157"/>
      <c r="C52" s="157"/>
      <c r="D52" s="158"/>
      <c r="E52" s="91"/>
    </row>
    <row r="53" spans="1:5" ht="30.6" customHeight="1" x14ac:dyDescent="0.25">
      <c r="A53" s="86" t="s">
        <v>257</v>
      </c>
      <c r="B53" s="95">
        <v>3.4000000000000002E-2</v>
      </c>
      <c r="C53" s="88" t="s">
        <v>16</v>
      </c>
      <c r="D53" s="89">
        <f t="shared" si="1"/>
        <v>13372.941176470587</v>
      </c>
      <c r="E53" s="90">
        <v>454.68</v>
      </c>
    </row>
    <row r="54" spans="1:5" ht="15" customHeight="1" x14ac:dyDescent="0.25">
      <c r="A54" s="86" t="s">
        <v>87</v>
      </c>
      <c r="B54" s="94">
        <v>0.04</v>
      </c>
      <c r="C54" s="88" t="s">
        <v>15</v>
      </c>
      <c r="D54" s="89">
        <f t="shared" si="1"/>
        <v>4352.5</v>
      </c>
      <c r="E54" s="90">
        <v>174.1</v>
      </c>
    </row>
    <row r="55" spans="1:5" ht="15" customHeight="1" x14ac:dyDescent="0.25">
      <c r="A55" s="86" t="s">
        <v>258</v>
      </c>
      <c r="B55" s="94">
        <v>0.12</v>
      </c>
      <c r="C55" s="88" t="s">
        <v>10</v>
      </c>
      <c r="D55" s="89">
        <f t="shared" si="1"/>
        <v>19094.166666666668</v>
      </c>
      <c r="E55" s="90">
        <v>2291.3000000000002</v>
      </c>
    </row>
    <row r="56" spans="1:5" ht="15" customHeight="1" x14ac:dyDescent="0.25">
      <c r="A56" s="86" t="s">
        <v>259</v>
      </c>
      <c r="B56" s="94">
        <v>0.01</v>
      </c>
      <c r="C56" s="88" t="s">
        <v>16</v>
      </c>
      <c r="D56" s="89">
        <f t="shared" si="1"/>
        <v>131383</v>
      </c>
      <c r="E56" s="90">
        <v>1313.83</v>
      </c>
    </row>
    <row r="57" spans="1:5" ht="15" customHeight="1" x14ac:dyDescent="0.25">
      <c r="A57" s="86" t="s">
        <v>260</v>
      </c>
      <c r="B57" s="94">
        <v>0.11</v>
      </c>
      <c r="C57" s="88" t="s">
        <v>12</v>
      </c>
      <c r="D57" s="89">
        <f t="shared" si="1"/>
        <v>6580.3636363636369</v>
      </c>
      <c r="E57" s="90">
        <v>723.84</v>
      </c>
    </row>
    <row r="58" spans="1:5" ht="29.25" customHeight="1" x14ac:dyDescent="0.25">
      <c r="A58" s="86" t="s">
        <v>261</v>
      </c>
      <c r="B58" s="95">
        <v>2.9000000000000001E-2</v>
      </c>
      <c r="C58" s="88" t="s">
        <v>16</v>
      </c>
      <c r="D58" s="89">
        <f t="shared" si="1"/>
        <v>111290.3448275862</v>
      </c>
      <c r="E58" s="90">
        <v>3227.42</v>
      </c>
    </row>
    <row r="59" spans="1:5" ht="28.9" customHeight="1" x14ac:dyDescent="0.25">
      <c r="A59" s="86" t="s">
        <v>262</v>
      </c>
      <c r="B59" s="95">
        <v>2.9000000000000001E-2</v>
      </c>
      <c r="C59" s="88" t="s">
        <v>16</v>
      </c>
      <c r="D59" s="89">
        <f t="shared" si="1"/>
        <v>46126.551724137935</v>
      </c>
      <c r="E59" s="90">
        <v>1337.67</v>
      </c>
    </row>
    <row r="60" spans="1:5" ht="15" customHeight="1" x14ac:dyDescent="0.25">
      <c r="A60" s="86" t="s">
        <v>263</v>
      </c>
      <c r="B60" s="94">
        <v>0.08</v>
      </c>
      <c r="C60" s="88" t="s">
        <v>264</v>
      </c>
      <c r="D60" s="89">
        <f t="shared" si="1"/>
        <v>3993.3750000000005</v>
      </c>
      <c r="E60" s="90">
        <v>319.47000000000003</v>
      </c>
    </row>
    <row r="61" spans="1:5" ht="15" customHeight="1" x14ac:dyDescent="0.25">
      <c r="A61" s="86" t="s">
        <v>265</v>
      </c>
      <c r="B61" s="95">
        <v>1E-3</v>
      </c>
      <c r="C61" s="88" t="s">
        <v>90</v>
      </c>
      <c r="D61" s="89">
        <f t="shared" si="1"/>
        <v>303980</v>
      </c>
      <c r="E61" s="90">
        <v>303.98</v>
      </c>
    </row>
    <row r="62" spans="1:5" ht="15" customHeight="1" x14ac:dyDescent="0.25">
      <c r="A62" s="86" t="s">
        <v>266</v>
      </c>
      <c r="B62" s="94">
        <v>0.01</v>
      </c>
      <c r="C62" s="88" t="s">
        <v>15</v>
      </c>
      <c r="D62" s="89">
        <f t="shared" si="1"/>
        <v>54335</v>
      </c>
      <c r="E62" s="90">
        <v>543.35</v>
      </c>
    </row>
    <row r="63" spans="1:5" ht="14.45" customHeight="1" x14ac:dyDescent="0.25">
      <c r="A63" s="86" t="s">
        <v>267</v>
      </c>
      <c r="B63" s="93">
        <v>0.1</v>
      </c>
      <c r="C63" s="88" t="s">
        <v>18</v>
      </c>
      <c r="D63" s="89">
        <f t="shared" si="1"/>
        <v>17495.399999999998</v>
      </c>
      <c r="E63" s="90">
        <v>1749.54</v>
      </c>
    </row>
    <row r="64" spans="1:5" ht="30" customHeight="1" x14ac:dyDescent="0.25">
      <c r="A64" s="86" t="s">
        <v>228</v>
      </c>
      <c r="B64" s="94">
        <v>2.15</v>
      </c>
      <c r="C64" s="88" t="s">
        <v>13</v>
      </c>
      <c r="D64" s="89">
        <f t="shared" si="1"/>
        <v>2011.9906976744185</v>
      </c>
      <c r="E64" s="90">
        <v>4325.78</v>
      </c>
    </row>
    <row r="65" spans="1:5" ht="29.25" customHeight="1" x14ac:dyDescent="0.25">
      <c r="A65" s="86" t="s">
        <v>268</v>
      </c>
      <c r="B65" s="94">
        <v>2.15</v>
      </c>
      <c r="C65" s="88" t="s">
        <v>13</v>
      </c>
      <c r="D65" s="89">
        <f t="shared" si="1"/>
        <v>2013.6837209302328</v>
      </c>
      <c r="E65" s="90">
        <v>4329.42</v>
      </c>
    </row>
    <row r="66" spans="1:5" ht="30.6" customHeight="1" x14ac:dyDescent="0.25">
      <c r="A66" s="86" t="s">
        <v>269</v>
      </c>
      <c r="B66" s="95">
        <f>2*3.492</f>
        <v>6.984</v>
      </c>
      <c r="C66" s="88" t="s">
        <v>13</v>
      </c>
      <c r="D66" s="89">
        <f t="shared" si="1"/>
        <v>610.35796105383736</v>
      </c>
      <c r="E66" s="90">
        <f>2*2131.37</f>
        <v>4262.74</v>
      </c>
    </row>
    <row r="67" spans="1:5" ht="14.45" customHeight="1" x14ac:dyDescent="0.25">
      <c r="A67" s="86" t="s">
        <v>270</v>
      </c>
      <c r="B67" s="92">
        <v>12</v>
      </c>
      <c r="C67" s="88" t="s">
        <v>42</v>
      </c>
      <c r="D67" s="89">
        <f t="shared" si="1"/>
        <v>58.736666666666672</v>
      </c>
      <c r="E67" s="90">
        <v>704.84</v>
      </c>
    </row>
    <row r="68" spans="1:5" ht="28.15" customHeight="1" x14ac:dyDescent="0.25">
      <c r="A68" s="86" t="s">
        <v>271</v>
      </c>
      <c r="B68" s="92">
        <v>180</v>
      </c>
      <c r="C68" s="88" t="s">
        <v>272</v>
      </c>
      <c r="D68" s="89">
        <f t="shared" si="1"/>
        <v>75.042999999999992</v>
      </c>
      <c r="E68" s="90">
        <v>13507.74</v>
      </c>
    </row>
    <row r="69" spans="1:5" ht="15" customHeight="1" x14ac:dyDescent="0.25">
      <c r="A69" s="86" t="s">
        <v>273</v>
      </c>
      <c r="B69" s="92">
        <v>5</v>
      </c>
      <c r="C69" s="88" t="s">
        <v>7</v>
      </c>
      <c r="D69" s="89">
        <f t="shared" si="1"/>
        <v>670.56000000000006</v>
      </c>
      <c r="E69" s="90">
        <v>3352.8</v>
      </c>
    </row>
    <row r="70" spans="1:5" ht="31.15" customHeight="1" x14ac:dyDescent="0.25">
      <c r="A70" s="86" t="s">
        <v>274</v>
      </c>
      <c r="B70" s="95">
        <v>2.863</v>
      </c>
      <c r="C70" s="88" t="s">
        <v>13</v>
      </c>
      <c r="D70" s="89">
        <f t="shared" si="1"/>
        <v>1202.1306322039818</v>
      </c>
      <c r="E70" s="90">
        <v>3441.7</v>
      </c>
    </row>
    <row r="71" spans="1:5" ht="15" customHeight="1" x14ac:dyDescent="0.25">
      <c r="A71" s="86" t="s">
        <v>233</v>
      </c>
      <c r="B71" s="94">
        <v>0.02</v>
      </c>
      <c r="C71" s="88" t="s">
        <v>92</v>
      </c>
      <c r="D71" s="89">
        <f t="shared" si="1"/>
        <v>40019</v>
      </c>
      <c r="E71" s="90">
        <v>800.38</v>
      </c>
    </row>
    <row r="72" spans="1:5" ht="15" customHeight="1" x14ac:dyDescent="0.25">
      <c r="A72" s="86" t="s">
        <v>275</v>
      </c>
      <c r="B72" s="94">
        <v>0.02</v>
      </c>
      <c r="C72" s="88" t="s">
        <v>92</v>
      </c>
      <c r="D72" s="89">
        <f t="shared" si="1"/>
        <v>32984.5</v>
      </c>
      <c r="E72" s="90">
        <v>659.69</v>
      </c>
    </row>
    <row r="73" spans="1:5" ht="15" customHeight="1" x14ac:dyDescent="0.25">
      <c r="A73" s="86" t="s">
        <v>276</v>
      </c>
      <c r="B73" s="94">
        <v>0.02</v>
      </c>
      <c r="C73" s="88" t="s">
        <v>92</v>
      </c>
      <c r="D73" s="89">
        <f t="shared" si="1"/>
        <v>57222.5</v>
      </c>
      <c r="E73" s="90">
        <v>1144.45</v>
      </c>
    </row>
    <row r="74" spans="1:5" ht="15" customHeight="1" x14ac:dyDescent="0.25">
      <c r="A74" s="86" t="s">
        <v>277</v>
      </c>
      <c r="B74" s="94">
        <v>0.01</v>
      </c>
      <c r="C74" s="88" t="s">
        <v>92</v>
      </c>
      <c r="D74" s="89">
        <f t="shared" si="1"/>
        <v>5598</v>
      </c>
      <c r="E74" s="90">
        <v>55.98</v>
      </c>
    </row>
    <row r="75" spans="1:5" ht="13.9" customHeight="1" x14ac:dyDescent="0.25">
      <c r="A75" s="156" t="s">
        <v>25</v>
      </c>
      <c r="B75" s="157"/>
      <c r="C75" s="157"/>
      <c r="D75" s="158"/>
      <c r="E75" s="91"/>
    </row>
    <row r="76" spans="1:5" ht="30.6" customHeight="1" x14ac:dyDescent="0.25">
      <c r="A76" s="86" t="s">
        <v>32</v>
      </c>
      <c r="B76" s="87" t="s">
        <v>93</v>
      </c>
      <c r="C76" s="88" t="s">
        <v>5</v>
      </c>
      <c r="D76" s="89">
        <f>E76</f>
        <v>11799.15</v>
      </c>
      <c r="E76" s="90">
        <v>11799.15</v>
      </c>
    </row>
    <row r="77" spans="1:5" ht="15" customHeight="1" x14ac:dyDescent="0.25">
      <c r="A77" s="156" t="s">
        <v>134</v>
      </c>
      <c r="B77" s="157"/>
      <c r="C77" s="157"/>
      <c r="D77" s="158"/>
      <c r="E77" s="91"/>
    </row>
    <row r="78" spans="1:5" ht="15" customHeight="1" x14ac:dyDescent="0.25">
      <c r="A78" s="86" t="s">
        <v>191</v>
      </c>
      <c r="B78" s="87" t="s">
        <v>93</v>
      </c>
      <c r="C78" s="88" t="s">
        <v>192</v>
      </c>
      <c r="D78" s="89">
        <f>E78</f>
        <v>13600</v>
      </c>
      <c r="E78" s="90">
        <v>13600</v>
      </c>
    </row>
    <row r="79" spans="1:5" ht="15" customHeight="1" x14ac:dyDescent="0.25">
      <c r="A79" s="156" t="s">
        <v>26</v>
      </c>
      <c r="B79" s="157"/>
      <c r="C79" s="157"/>
      <c r="D79" s="158"/>
      <c r="E79" s="91"/>
    </row>
    <row r="80" spans="1:5" ht="15" customHeight="1" x14ac:dyDescent="0.25">
      <c r="A80" s="86" t="s">
        <v>44</v>
      </c>
      <c r="B80" s="87" t="s">
        <v>93</v>
      </c>
      <c r="C80" s="88" t="s">
        <v>5</v>
      </c>
      <c r="D80" s="89">
        <f>E80</f>
        <v>21600</v>
      </c>
      <c r="E80" s="90">
        <v>21600</v>
      </c>
    </row>
    <row r="81" spans="1:7" ht="26.25" customHeight="1" thickBot="1" x14ac:dyDescent="0.3">
      <c r="A81" s="156" t="s">
        <v>235</v>
      </c>
      <c r="B81" s="157"/>
      <c r="C81" s="157"/>
      <c r="D81" s="158"/>
      <c r="E81" s="91"/>
    </row>
    <row r="82" spans="1:7" ht="17.45" customHeight="1" x14ac:dyDescent="0.25">
      <c r="A82" s="86" t="s">
        <v>45</v>
      </c>
      <c r="B82" s="87" t="s">
        <v>21</v>
      </c>
      <c r="C82" s="88" t="s">
        <v>5</v>
      </c>
      <c r="D82" s="89">
        <f>E82</f>
        <v>5617.36</v>
      </c>
      <c r="E82" s="90">
        <v>5617.36</v>
      </c>
      <c r="F82" s="97">
        <f>SUM(E14:E83)</f>
        <v>521792.83999999985</v>
      </c>
      <c r="G82" s="84" t="s">
        <v>278</v>
      </c>
    </row>
    <row r="83" spans="1:7" s="37" customFormat="1" ht="30" x14ac:dyDescent="0.2">
      <c r="A83" s="106" t="s">
        <v>236</v>
      </c>
      <c r="B83" s="107" t="s">
        <v>21</v>
      </c>
      <c r="C83" s="96" t="s">
        <v>5</v>
      </c>
      <c r="D83" s="108">
        <f>E83</f>
        <v>2069.16</v>
      </c>
      <c r="E83" s="90">
        <v>2069.16</v>
      </c>
    </row>
    <row r="84" spans="1:7" s="37" customFormat="1" ht="14.25" x14ac:dyDescent="0.2">
      <c r="A84" s="150" t="s">
        <v>4</v>
      </c>
      <c r="B84" s="151"/>
      <c r="C84" s="151"/>
      <c r="D84" s="151"/>
      <c r="E84" s="152"/>
    </row>
    <row r="85" spans="1:7" s="77" customFormat="1" ht="15.75" thickBot="1" x14ac:dyDescent="0.3">
      <c r="A85" s="111" t="s">
        <v>47</v>
      </c>
      <c r="B85" s="109" t="s">
        <v>20</v>
      </c>
      <c r="C85" s="109" t="s">
        <v>5</v>
      </c>
      <c r="D85" s="109">
        <f>E85</f>
        <v>52179.283999999985</v>
      </c>
      <c r="E85" s="112">
        <f>SUM(E14:E83)*10%</f>
        <v>52179.283999999985</v>
      </c>
    </row>
    <row r="86" spans="1:7" ht="15.75" thickBot="1" x14ac:dyDescent="0.3">
      <c r="A86" s="159" t="s">
        <v>23</v>
      </c>
      <c r="B86" s="160"/>
      <c r="C86" s="160"/>
      <c r="D86" s="160"/>
      <c r="E86" s="110">
        <f>F82+E85</f>
        <v>573972.12399999984</v>
      </c>
    </row>
    <row r="87" spans="1:7" x14ac:dyDescent="0.25">
      <c r="A87" s="141"/>
      <c r="B87" s="141"/>
      <c r="C87" s="141"/>
      <c r="D87" s="141"/>
      <c r="E87" s="141"/>
    </row>
    <row r="88" spans="1:7" s="101" customFormat="1" ht="15.75" customHeight="1" x14ac:dyDescent="0.25">
      <c r="A88" s="141"/>
      <c r="B88" s="141"/>
      <c r="C88" s="141"/>
      <c r="D88" s="141"/>
      <c r="E88" s="141"/>
      <c r="F88" s="100"/>
    </row>
    <row r="89" spans="1:7" s="101" customFormat="1" ht="15.75" customHeight="1" x14ac:dyDescent="0.25">
      <c r="A89" s="161" t="s">
        <v>283</v>
      </c>
      <c r="B89" s="161"/>
      <c r="C89" s="161"/>
      <c r="D89" s="161"/>
      <c r="E89" s="99">
        <f>E86</f>
        <v>573972.12399999984</v>
      </c>
      <c r="F89" s="102"/>
    </row>
    <row r="90" spans="1:7" s="101" customFormat="1" ht="15.75" customHeight="1" x14ac:dyDescent="0.25">
      <c r="A90" s="162" t="s">
        <v>285</v>
      </c>
      <c r="B90" s="162"/>
      <c r="C90" s="162"/>
      <c r="D90" s="162"/>
      <c r="E90" s="162"/>
      <c r="F90" s="103"/>
    </row>
    <row r="91" spans="1:7" s="101" customFormat="1" ht="15.75" customHeight="1" x14ac:dyDescent="0.25">
      <c r="A91" s="161" t="s">
        <v>120</v>
      </c>
      <c r="B91" s="161"/>
      <c r="C91" s="161"/>
      <c r="D91" s="161"/>
      <c r="E91" s="161"/>
      <c r="F91" s="103"/>
    </row>
    <row r="92" spans="1:7" s="101" customFormat="1" ht="24" customHeight="1" x14ac:dyDescent="0.25">
      <c r="A92" s="161" t="s">
        <v>121</v>
      </c>
      <c r="B92" s="161"/>
      <c r="C92" s="161"/>
      <c r="D92" s="161"/>
      <c r="E92" s="161"/>
      <c r="F92" s="103"/>
    </row>
    <row r="93" spans="1:7" s="101" customFormat="1" ht="30.75" customHeight="1" x14ac:dyDescent="0.25">
      <c r="A93" s="161" t="s">
        <v>122</v>
      </c>
      <c r="B93" s="161"/>
      <c r="C93" s="161"/>
      <c r="D93" s="161"/>
      <c r="E93" s="161"/>
      <c r="F93" s="103"/>
    </row>
    <row r="94" spans="1:7" s="101" customFormat="1" x14ac:dyDescent="0.25">
      <c r="A94" s="104"/>
      <c r="B94" s="104"/>
      <c r="C94" s="104"/>
      <c r="D94" s="104"/>
      <c r="E94" s="104"/>
      <c r="F94" s="104"/>
    </row>
    <row r="95" spans="1:7" s="101" customFormat="1" ht="24.75" customHeight="1" x14ac:dyDescent="0.25">
      <c r="A95" s="161" t="s">
        <v>279</v>
      </c>
      <c r="B95" s="161"/>
      <c r="C95" s="161"/>
      <c r="D95" s="161"/>
      <c r="E95" s="161"/>
      <c r="F95" s="103"/>
    </row>
    <row r="96" spans="1:7" s="122" customFormat="1" ht="18.75" customHeight="1" x14ac:dyDescent="0.25">
      <c r="A96" s="105" t="s">
        <v>123</v>
      </c>
      <c r="B96" s="105"/>
      <c r="C96" s="105"/>
      <c r="D96" s="105"/>
      <c r="E96" s="105"/>
    </row>
    <row r="97" spans="1:5" s="122" customFormat="1" ht="24.75" customHeight="1" x14ac:dyDescent="0.25">
      <c r="A97" s="105" t="s">
        <v>282</v>
      </c>
      <c r="B97" s="105"/>
      <c r="C97" s="105"/>
      <c r="D97" s="105"/>
      <c r="E97" s="105"/>
    </row>
    <row r="98" spans="1:5" s="122" customFormat="1" ht="10.5" customHeight="1" x14ac:dyDescent="0.25">
      <c r="B98" s="105"/>
      <c r="C98" s="105"/>
      <c r="D98" s="105" t="s">
        <v>24</v>
      </c>
      <c r="E98" s="105"/>
    </row>
    <row r="99" spans="1:5" s="122" customFormat="1" x14ac:dyDescent="0.25">
      <c r="A99" s="141"/>
      <c r="B99" s="141"/>
      <c r="C99" s="141"/>
      <c r="D99" s="141"/>
      <c r="E99" s="141"/>
    </row>
    <row r="100" spans="1:5" s="122" customFormat="1" x14ac:dyDescent="0.25">
      <c r="A100" s="141" t="s">
        <v>124</v>
      </c>
      <c r="B100" s="141"/>
      <c r="C100" s="141"/>
      <c r="D100" s="141"/>
      <c r="E100" s="141"/>
    </row>
    <row r="101" spans="1:5" s="122" customFormat="1" ht="10.5" customHeight="1" x14ac:dyDescent="0.25">
      <c r="B101" s="141"/>
      <c r="C101" s="141"/>
      <c r="D101" s="141" t="s">
        <v>24</v>
      </c>
      <c r="E101" s="141"/>
    </row>
  </sheetData>
  <mergeCells count="34">
    <mergeCell ref="A93:E93"/>
    <mergeCell ref="A87:E87"/>
    <mergeCell ref="A88:E88"/>
    <mergeCell ref="A90:E90"/>
    <mergeCell ref="A91:E91"/>
    <mergeCell ref="A92:E92"/>
    <mergeCell ref="A100:E100"/>
    <mergeCell ref="B101:C101"/>
    <mergeCell ref="D101:E101"/>
    <mergeCell ref="A99:E99"/>
    <mergeCell ref="A95:E95"/>
    <mergeCell ref="A75:D75"/>
    <mergeCell ref="A52:D52"/>
    <mergeCell ref="A15:D15"/>
    <mergeCell ref="A86:D86"/>
    <mergeCell ref="A89:D89"/>
    <mergeCell ref="A25:D25"/>
    <mergeCell ref="A23:D23"/>
    <mergeCell ref="A84:E84"/>
    <mergeCell ref="A4:D4"/>
    <mergeCell ref="A5:E5"/>
    <mergeCell ref="A6:E6"/>
    <mergeCell ref="A1:E1"/>
    <mergeCell ref="A13:D13"/>
    <mergeCell ref="A7:E7"/>
    <mergeCell ref="A8:E8"/>
    <mergeCell ref="A9:E9"/>
    <mergeCell ref="A10:E10"/>
    <mergeCell ref="A11:E11"/>
    <mergeCell ref="A2:D2"/>
    <mergeCell ref="A3:D3"/>
    <mergeCell ref="A81:D81"/>
    <mergeCell ref="A79:D79"/>
    <mergeCell ref="A77:D77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2019</vt:lpstr>
      <vt:lpstr>Лист1</vt:lpstr>
      <vt:lpstr>2020</vt:lpstr>
      <vt:lpstr>Лист2</vt:lpstr>
      <vt:lpstr>2021</vt:lpstr>
      <vt:lpstr>акт21</vt:lpstr>
      <vt:lpstr>'2019'!Область_печати</vt:lpstr>
      <vt:lpstr>'2020'!Область_печати</vt:lpstr>
      <vt:lpstr>'2021'!Область_печати</vt:lpstr>
      <vt:lpstr>акт21!Область_печати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2022-04-09T18:07:40Z</dcterms:modified>
</cp:coreProperties>
</file>