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65" windowWidth="16380" windowHeight="11955" activeTab="6"/>
  </bookViews>
  <sheets>
    <sheet name="2018" sheetId="1" r:id="rId1"/>
    <sheet name="Акт (2)" sheetId="2" r:id="rId2"/>
    <sheet name="2019" sheetId="3" r:id="rId3"/>
    <sheet name="акт19" sheetId="4" r:id="rId4"/>
    <sheet name="2020" sheetId="5" r:id="rId5"/>
    <sheet name="Лист1" sheetId="6" r:id="rId6"/>
    <sheet name="2021" sheetId="7" r:id="rId7"/>
    <sheet name="акт21" sheetId="8" r:id="rId8"/>
  </sheets>
  <externalReferences>
    <externalReference r:id="rId9"/>
  </externalReferences>
  <definedNames>
    <definedName name="_xlnm.Print_Area" localSheetId="0">'2018'!$A$1:$F$30</definedName>
    <definedName name="_xlnm.Print_Area" localSheetId="2">'2019'!$A$1:$F$30</definedName>
    <definedName name="_xlnm.Print_Area" localSheetId="4">'2020'!$A$1:$F$30</definedName>
    <definedName name="_xlnm.Print_Area" localSheetId="6">'2021'!$A$1:$F$30</definedName>
    <definedName name="_xlnm.Print_Area" localSheetId="1">'Акт (2)'!$A$1:$E$71</definedName>
    <definedName name="_xlnm.Print_Area" localSheetId="3">акт19!$A$2:$E$79</definedName>
    <definedName name="_xlnm.Print_Area" localSheetId="7">акт21!$A$3:$E$81</definedName>
    <definedName name="_xlnm.Print_Area" localSheetId="5">Лист1!$A$3:$E$91</definedName>
  </definedNames>
  <calcPr calcId="145621"/>
</workbook>
</file>

<file path=xl/calcChain.xml><?xml version="1.0" encoding="utf-8"?>
<calcChain xmlns="http://schemas.openxmlformats.org/spreadsheetml/2006/main">
  <c r="F23" i="7" l="1"/>
  <c r="E69" i="8"/>
  <c r="E65" i="8"/>
  <c r="D65" i="8" s="1"/>
  <c r="F63" i="8"/>
  <c r="E30" i="8"/>
  <c r="B30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39" i="8"/>
  <c r="D38" i="8"/>
  <c r="D37" i="8"/>
  <c r="D36" i="8"/>
  <c r="D35" i="8"/>
  <c r="D34" i="8"/>
  <c r="D33" i="8"/>
  <c r="D32" i="8"/>
  <c r="D31" i="8"/>
  <c r="D29" i="8"/>
  <c r="D28" i="8"/>
  <c r="D27" i="8"/>
  <c r="D26" i="8"/>
  <c r="D25" i="8"/>
  <c r="D24" i="8"/>
  <c r="D22" i="8"/>
  <c r="D20" i="8"/>
  <c r="D19" i="8"/>
  <c r="D56" i="8"/>
  <c r="D58" i="8"/>
  <c r="D60" i="8"/>
  <c r="D62" i="8"/>
  <c r="D63" i="8"/>
  <c r="F18" i="7"/>
  <c r="F22" i="7" s="1"/>
  <c r="F14" i="7"/>
  <c r="A70" i="8"/>
  <c r="F24" i="7" l="1"/>
  <c r="F25" i="7"/>
  <c r="E66" i="8"/>
  <c r="D30" i="8"/>
  <c r="H25" i="5"/>
  <c r="D70" i="6"/>
  <c r="D72" i="6"/>
  <c r="D73" i="6"/>
  <c r="D68" i="6"/>
  <c r="D65" i="6"/>
  <c r="D54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1" i="6"/>
  <c r="D52" i="6"/>
  <c r="D53" i="6"/>
  <c r="D55" i="6"/>
  <c r="D56" i="6"/>
  <c r="D57" i="6"/>
  <c r="D58" i="6"/>
  <c r="D59" i="6"/>
  <c r="D60" i="6"/>
  <c r="D61" i="6"/>
  <c r="D62" i="6"/>
  <c r="D63" i="6"/>
  <c r="D64" i="6"/>
  <c r="D66" i="6"/>
  <c r="D31" i="6"/>
  <c r="D29" i="6"/>
  <c r="D28" i="6"/>
  <c r="D21" i="6"/>
  <c r="D22" i="6"/>
  <c r="D23" i="6"/>
  <c r="D24" i="6"/>
  <c r="D25" i="6"/>
  <c r="D26" i="6"/>
  <c r="D27" i="6"/>
  <c r="D20" i="6"/>
  <c r="D19" i="6"/>
  <c r="E75" i="6" l="1"/>
  <c r="D75" i="6" s="1"/>
  <c r="E76" i="6" l="1"/>
  <c r="F23" i="5" s="1"/>
  <c r="F18" i="5"/>
  <c r="F22" i="5" s="1"/>
  <c r="F24" i="5" s="1"/>
  <c r="F14" i="5"/>
  <c r="F25" i="5" l="1"/>
  <c r="F19" i="3"/>
  <c r="F15" i="3"/>
  <c r="E65" i="4"/>
  <c r="D65" i="4" s="1"/>
  <c r="D63" i="4"/>
  <c r="D61" i="4"/>
  <c r="D57" i="4"/>
  <c r="D22" i="4"/>
  <c r="D23" i="4"/>
  <c r="D21" i="4"/>
  <c r="D19" i="4"/>
  <c r="D18" i="4"/>
  <c r="D20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8" i="4"/>
  <c r="D49" i="4"/>
  <c r="D50" i="4"/>
  <c r="D51" i="4"/>
  <c r="D52" i="4"/>
  <c r="D53" i="4"/>
  <c r="D54" i="4"/>
  <c r="D55" i="4"/>
  <c r="D56" i="4"/>
  <c r="D58" i="4"/>
  <c r="D59" i="4"/>
  <c r="E66" i="4" l="1"/>
  <c r="F23" i="3" s="1"/>
  <c r="F18" i="3"/>
  <c r="F22" i="3" s="1"/>
  <c r="F14" i="3"/>
  <c r="F24" i="3" l="1"/>
  <c r="F25" i="3"/>
  <c r="F23" i="1"/>
  <c r="E54" i="2"/>
  <c r="E53" i="2"/>
  <c r="D48" i="2"/>
  <c r="D49" i="2"/>
  <c r="D51" i="2"/>
  <c r="D46" i="2"/>
  <c r="D9" i="2"/>
  <c r="D11" i="2"/>
  <c r="D13" i="2"/>
  <c r="D7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30" i="2"/>
  <c r="D31" i="2"/>
  <c r="D32" i="2"/>
  <c r="D33" i="2"/>
  <c r="D34" i="2"/>
  <c r="D36" i="2"/>
  <c r="D37" i="2"/>
  <c r="D38" i="2"/>
  <c r="D39" i="2"/>
  <c r="D40" i="2"/>
  <c r="D42" i="2"/>
  <c r="D43" i="2"/>
  <c r="D44" i="2"/>
  <c r="D15" i="2"/>
  <c r="D53" i="2" l="1"/>
  <c r="F15" i="1"/>
  <c r="F18" i="1" l="1"/>
  <c r="F22" i="1" s="1"/>
  <c r="F24" i="1" s="1"/>
  <c r="F14" i="1"/>
  <c r="F25" i="1" l="1"/>
</calcChain>
</file>

<file path=xl/sharedStrings.xml><?xml version="1.0" encoding="utf-8"?>
<sst xmlns="http://schemas.openxmlformats.org/spreadsheetml/2006/main" count="661" uniqueCount="263">
  <si>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</si>
  <si>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</si>
  <si>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</si>
  <si>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</si>
  <si>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</si>
  <si>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</si>
  <si>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</si>
  <si>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</si>
  <si>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</si>
  <si>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</si>
  <si>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</si>
  <si>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</si>
  <si>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</si>
  <si>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</si>
  <si>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</si>
  <si>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</si>
  <si>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</si>
  <si>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</si>
  <si>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</si>
  <si>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</si>
  <si>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</si>
  <si>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</si>
  <si>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</si>
  <si>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</si>
  <si>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</si>
  <si>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</si>
  <si>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</si>
  <si>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</si>
  <si>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59/3-2018</t>
  </si>
  <si>
    <t>г. Ангарск</t>
  </si>
  <si>
    <t>"31" марта 2019 г.</t>
  </si>
  <si>
    <t xml:space="preserve">         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</si>
  <si>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</si>
  <si>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</si>
  <si>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Единица измерения работы (услуги)</t>
  </si>
  <si>
    <t>Стоимость /сметная стоимость  выполненной работы (оказанной услуги) за единицу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</si>
  <si>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</si>
  <si>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</si>
  <si>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</si>
  <si>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Ежедневно</t>
  </si>
  <si>
    <t>руб.</t>
  </si>
  <si>
    <t>Вывоз и утилизация ТКО, в т.ч. крупногабаритного мусора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</si>
  <si>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</si>
  <si>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</si>
  <si>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 xml:space="preserve">     Облуж.и текущий ремонт э/установок дома</t>
  </si>
  <si>
    <t>По плану</t>
  </si>
  <si>
    <t>Обслуживание инженерного оборудования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</si>
  <si>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</si>
  <si>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</si>
  <si>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</si>
  <si>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</si>
  <si>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СТО в чердачных и подвальных помещениях (весенний и осенний)</t>
  </si>
  <si>
    <t>1000 м2</t>
  </si>
  <si>
    <t xml:space="preserve">     Осмотр, замеры, опломбировка ПУ Т/У с представителем</t>
  </si>
  <si>
    <t>100 шт.</t>
  </si>
  <si>
    <t>100 квартир</t>
  </si>
  <si>
    <t xml:space="preserve">     Снятие и запись замера в наряде (ИТП,РХВ)</t>
  </si>
  <si>
    <t>1 ИТП</t>
  </si>
  <si>
    <t>Обслуживание конструктивных элементов</t>
  </si>
  <si>
    <t xml:space="preserve">     Смена дверных приборов: накладка дверная</t>
  </si>
  <si>
    <t>100 приборов</t>
  </si>
  <si>
    <t xml:space="preserve">     Укрепление дверных приборов: петли (шарниры), шпингалеты, ручки накладные</t>
  </si>
  <si>
    <t>Текущий ремонт инженерного оборудования</t>
  </si>
  <si>
    <t>шт</t>
  </si>
  <si>
    <t>Текущий ремонт конструктивных элементов жилых зданий</t>
  </si>
  <si>
    <t xml:space="preserve">     Окраска масляными составами  по дереву: доски объявления</t>
  </si>
  <si>
    <t>100 м2</t>
  </si>
  <si>
    <t xml:space="preserve">     Установка досок объявлений с изготовлением</t>
  </si>
  <si>
    <t>Уборка лестничных клеток</t>
  </si>
  <si>
    <t xml:space="preserve">     Уборка л/клеток</t>
  </si>
  <si>
    <t>По тарифу</t>
  </si>
  <si>
    <t>м2</t>
  </si>
  <si>
    <t>Уборка придомовой территории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</si>
  <si>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</si>
  <si>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</si>
  <si>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факту</t>
  </si>
  <si>
    <t>Услуги по управлению МКД</t>
  </si>
  <si>
    <t xml:space="preserve">     Услуги по управлению МКД</t>
  </si>
  <si>
    <t>Итого:</t>
  </si>
  <si>
    <t xml:space="preserve">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</si>
  <si>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</si>
  <si>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</si>
  <si>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Настоящий   Акт   составлен   в  2-х  экземплярах,  имеющих  одинаковую юридическую силу,  по одному для каждой из Сторон.</t>
  </si>
  <si>
    <t xml:space="preserve">                              Подписи Сторон: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</si>
  <si>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</si>
  <si>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__________________________</t>
  </si>
  <si>
    <t xml:space="preserve">                                                (должность, ФИО)                    </t>
  </si>
  <si>
    <t>(подпись)</t>
  </si>
  <si>
    <t>Заказчик - ____________________________________________________</t>
  </si>
  <si>
    <t xml:space="preserve">(ФИО)                    </t>
  </si>
  <si>
    <t>АКТ № 59/3-2018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</si>
  <si>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квартала 59.</t>
  </si>
  <si>
    <t>Изготовление ключей</t>
  </si>
  <si>
    <t xml:space="preserve">     Изготовление ключей</t>
  </si>
  <si>
    <t xml:space="preserve">     Замена задвижки д-50 на шаровый кран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</si>
  <si>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</si>
  <si>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</si>
  <si>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Осмотр, РХВ замеры</t>
  </si>
  <si>
    <t xml:space="preserve">     Перезапуск системы отопления с регулировкой</t>
  </si>
  <si>
    <t xml:space="preserve">     Перемотка сгона со сливом стояка</t>
  </si>
  <si>
    <t>1 соединение</t>
  </si>
  <si>
    <t xml:space="preserve">     Регулировка системы отопления</t>
  </si>
  <si>
    <t xml:space="preserve">     Ремонт смесителя с душем, без снятия с места, смена прокладок</t>
  </si>
  <si>
    <t>1 смеситель</t>
  </si>
  <si>
    <t xml:space="preserve">     Снятие замеров температуры воздуха в квартире</t>
  </si>
  <si>
    <t>1 замер</t>
  </si>
  <si>
    <t xml:space="preserve">     Закрытие слуховых окон и люков выхода на кровлю</t>
  </si>
  <si>
    <t>10 шт.</t>
  </si>
  <si>
    <t xml:space="preserve">     Осмотр подъезда</t>
  </si>
  <si>
    <t xml:space="preserve">     Смена дверных приборов: навесного замка</t>
  </si>
  <si>
    <t xml:space="preserve">     Ремонт элеваторов со снятием с места (прим)</t>
  </si>
  <si>
    <t xml:space="preserve">     Смена вентилей Д-15</t>
  </si>
  <si>
    <t xml:space="preserve">     Смена вентилей Д-25</t>
  </si>
  <si>
    <t xml:space="preserve">     Смена отдельных участков трубопроводов диаметром: 20 мм</t>
  </si>
  <si>
    <t>1 участок</t>
  </si>
  <si>
    <t xml:space="preserve">     Установка термометра</t>
  </si>
  <si>
    <t>комплект</t>
  </si>
  <si>
    <t xml:space="preserve">     Ремонт дверных коробок укрепление</t>
  </si>
  <si>
    <t>10 коробок</t>
  </si>
  <si>
    <t>Уборка чердаков и подвалов</t>
  </si>
  <si>
    <t xml:space="preserve">     Уборка, очистка чердаков и подвалов</t>
  </si>
  <si>
    <t>Всего  за период с "01" января 2018 г. по "31"декабря 2018 г. выполнено работ (оказано услуг) на общую сумму 69 104,46 руб. (Шестьдесят девять тысяч сто четыре рубля 46 копеек)</t>
  </si>
  <si>
    <t>Отчет по бюджету № 59/3-2019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</si>
  <si>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</si>
  <si>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</si>
  <si>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</si>
  <si>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</si>
  <si>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</si>
  <si>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</si>
  <si>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</si>
  <si>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</si>
  <si>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</si>
  <si>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</si>
  <si>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</si>
  <si>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</si>
  <si>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</si>
  <si>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Санитарная обработка деревьев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</si>
  <si>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</si>
  <si>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</si>
  <si>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</si>
  <si>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</si>
  <si>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</si>
  <si>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</si>
  <si>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</si>
  <si>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Очистка фильтра от накипи (отложений)</t>
  </si>
  <si>
    <t xml:space="preserve">     Регулировка температуры отопления в ИТП вентилями</t>
  </si>
  <si>
    <t xml:space="preserve">     Установка манометров</t>
  </si>
  <si>
    <t xml:space="preserve">     Вскрытие элеваторов со снятием с места и замером сопла (прим)</t>
  </si>
  <si>
    <t xml:space="preserve">     Запуск потока воды: отопление, ГВС</t>
  </si>
  <si>
    <t>1 узел</t>
  </si>
  <si>
    <t xml:space="preserve">     Осмотр и устранение мелких неисправностей на РХВ</t>
  </si>
  <si>
    <t xml:space="preserve">     Осмотр подвальных помещений (засоры, подпоры) прим.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</si>
  <si>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</si>
  <si>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</si>
  <si>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</si>
  <si>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</si>
  <si>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</si>
  <si>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Подготовка элеваторного узла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</si>
  <si>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</si>
  <si>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</si>
  <si>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</si>
  <si>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</si>
  <si>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Постановка заклепок в местах соединения труб</t>
  </si>
  <si>
    <t xml:space="preserve">     Ремонт штукатурки  фасадов с грунтовкой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</si>
  <si>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</si>
  <si>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</si>
  <si>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</si>
  <si>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</si>
  <si>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</si>
  <si>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 весенний осмотр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</si>
  <si>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</si>
  <si>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толщ. 10см, сбивание сосулей вышка</t>
  </si>
  <si>
    <t>1 м 1 основания</t>
  </si>
  <si>
    <t xml:space="preserve">     Плановые проверки вентиляционных каналов и оголовков</t>
  </si>
  <si>
    <t xml:space="preserve">     Смена дверных приборов: задвижки</t>
  </si>
  <si>
    <t xml:space="preserve">     Смена оконных приборов: петли</t>
  </si>
  <si>
    <t xml:space="preserve">     Обслуживание и текущий ремонт электрооборудования жилых домов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</si>
  <si>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</si>
  <si>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</si>
  <si>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</si>
  <si>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</si>
  <si>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</si>
  <si>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</si>
  <si>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</si>
  <si>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</si>
  <si>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</si>
  <si>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117212.26 руб. (Сто семнадцать тысяч двести двенадцать рублей 26 копеек)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</si>
  <si>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____________________________________________________________________________________, </t>
  </si>
  <si>
    <t xml:space="preserve">                              ______________________________________      ____________________________________</t>
  </si>
  <si>
    <t>АКТ № 59/3</t>
  </si>
  <si>
    <t>Переходящие остатки денежных средств за выполненные работы (на конец периода; + резерв, - долг)</t>
  </si>
  <si>
    <t>Отчет по бюджету № 59/3-2020</t>
  </si>
  <si>
    <t>Период: с 01.01.2020 по 31.12.2020 года.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</si>
  <si>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</si>
  <si>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</si>
  <si>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Дезинфекция мест общего пользования МКД</t>
  </si>
  <si>
    <t xml:space="preserve">     Окраска горки-домика</t>
  </si>
  <si>
    <t xml:space="preserve">     Окраска известковыми составами: по кирпичу и бетону (бордюр. столбики, столбы)</t>
  </si>
  <si>
    <t xml:space="preserve">     Окраска качели-маятник</t>
  </si>
  <si>
    <t xml:space="preserve">     Окраска песочницы - (грибок, ромашка)</t>
  </si>
  <si>
    <t xml:space="preserve">     Окраска шведской стенки (большая)</t>
  </si>
  <si>
    <t xml:space="preserve">     Ремонт беседки, домика, посочницы под крышей</t>
  </si>
  <si>
    <t xml:space="preserve">     Ремонт качели-маятник с окраской отремонтированных мест</t>
  </si>
  <si>
    <t xml:space="preserve">     Устройство песочницы с окраской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</si>
  <si>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</si>
  <si>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</si>
  <si>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</si>
  <si>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</si>
  <si>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</si>
  <si>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</si>
  <si>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</si>
  <si>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Перекрытие потока воды: отопление, ГВС, ХВС</t>
  </si>
  <si>
    <t xml:space="preserve">     Заделка выбоин в цементных полах площадью до: 1,0 м2</t>
  </si>
  <si>
    <t>100 мест</t>
  </si>
  <si>
    <t xml:space="preserve">     Монтаж аншлагов, стенда, вывески, доски объявления и т.д.</t>
  </si>
  <si>
    <t xml:space="preserve">     Окраска масляными составами ранее окрашенных поверхностей труб стальных</t>
  </si>
  <si>
    <t xml:space="preserve">     Приготовление растворов вручную.</t>
  </si>
  <si>
    <t>1 м3</t>
  </si>
  <si>
    <t xml:space="preserve">     Разборка деревянных элементов конструкций крыш</t>
  </si>
  <si>
    <t xml:space="preserve">     Разборка покрытий кровель.</t>
  </si>
  <si>
    <t xml:space="preserve">     Ремонт, укрепление металлический ограждений, металического каркаса козырька</t>
  </si>
  <si>
    <t xml:space="preserve">     Смена метлахских плиток в полах: более 10 шт.</t>
  </si>
  <si>
    <t>100 плиток</t>
  </si>
  <si>
    <t xml:space="preserve">     Устройство покрытия козырька из листовой оцинкованной стали - проф. настил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</si>
  <si>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</si>
  <si>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</si>
  <si>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желобов от мусора: вручную (при расчете 1 кг. мусора = 3 м 1 желоба) - в.</t>
  </si>
  <si>
    <t xml:space="preserve">     Устройство желобов подвесных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</si>
  <si>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</si>
  <si>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</si>
  <si>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</si>
  <si>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</si>
  <si>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146364.05 руб. (Сто сорок шесть тысяч триста шестьдесят четыре рубля 5 копеек)</t>
  </si>
  <si>
    <t xml:space="preserve">                         __________________________________________      ____________________________________</t>
  </si>
  <si>
    <t xml:space="preserve">     Опрессовка тепловых узлов</t>
  </si>
  <si>
    <t>Отчет по бюджету № 59/3-2021</t>
  </si>
  <si>
    <t>Период: с 01.01.2021 по 31.12.2021 года.</t>
  </si>
  <si>
    <t>31 марта 2022 г.</t>
  </si>
  <si>
    <t xml:space="preserve">     Притирка запорной арматуры без снятия с места.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</si>
  <si>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</si>
  <si>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</si>
  <si>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Переборка сборки диаметром: 25 мм</t>
  </si>
  <si>
    <t xml:space="preserve">     Подготовка элеваторного узла Д-50 к зиме</t>
  </si>
  <si>
    <t xml:space="preserve">     Демонтаж-монтаж прямых звеньев водосточных труб</t>
  </si>
  <si>
    <t xml:space="preserve">     Демонтаж-монтаж: колен водосточных труб</t>
  </si>
  <si>
    <t xml:space="preserve">     Устройство и разборка неинвентарных лесов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</si>
  <si>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</si>
  <si>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</si>
  <si>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</t>
  </si>
  <si>
    <t>1 м 2 основания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</si>
  <si>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</si>
  <si>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</si>
  <si>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</si>
  <si>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стекол в деревянных переплетах при площади стекла  до: 0,5 м</t>
  </si>
  <si>
    <t>Текущий ремонт</t>
  </si>
  <si>
    <t xml:space="preserve">     Ремонт мусорного контейнера</t>
  </si>
  <si>
    <t xml:space="preserve">     Ремонт подъезда</t>
  </si>
  <si>
    <t xml:space="preserve">     Ремонт тамбура</t>
  </si>
  <si>
    <t>224681.42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</si>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</sst>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</cellStyleXfs>
  <cellXfs count="182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0" fontId="1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11" fillId="0" borderId="0" xfId="9" quotePrefix="1" applyFont="1" applyBorder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justify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8" fillId="0" borderId="13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6" fillId="0" borderId="1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167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169" fontId="6" fillId="0" borderId="1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top" wrapText="1"/>
    </xf>
    <xf numFmtId="2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6" fillId="0" borderId="14" xfId="0" applyFont="1" applyFill="1" applyBorder="1" applyAlignment="1">
      <alignment vertical="top" wrapText="1"/>
    </xf>
    <xf numFmtId="0" fontId="18" fillId="0" borderId="14" xfId="2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3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20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2" borderId="0" xfId="7" applyNumberFormat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164" fontId="18" fillId="0" borderId="1" xfId="1" applyNumberFormat="1" applyFont="1" applyFill="1" applyBorder="1" applyAlignment="1">
      <alignment horizontal="left" vertical="center" wrapText="1"/>
    </xf>
    <xf numFmtId="164" fontId="6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164" fontId="7" fillId="0" borderId="1" xfId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6" fillId="0" borderId="16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 wrapText="1"/>
    </xf>
    <xf numFmtId="166" fontId="6" fillId="0" borderId="0" xfId="0" applyNumberFormat="1" applyFont="1" applyAlignment="1">
      <alignment horizontal="justify" vertical="center"/>
    </xf>
    <xf numFmtId="164" fontId="15" fillId="6" borderId="0" xfId="0" applyNumberFormat="1" applyFont="1" applyFill="1" applyAlignment="1">
      <alignment vertical="center" wrapText="1"/>
    </xf>
    <xf numFmtId="164" fontId="6" fillId="6" borderId="0" xfId="0" applyNumberFormat="1" applyFont="1" applyFill="1" applyAlignment="1">
      <alignment vertical="center" wrapText="1"/>
    </xf>
    <xf numFmtId="0" fontId="6" fillId="6" borderId="0" xfId="0" applyFont="1" applyFill="1" applyAlignment="1">
      <alignment horizontal="justify" vertical="center"/>
    </xf>
    <xf numFmtId="0" fontId="6" fillId="6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6" borderId="26" xfId="0" applyFont="1" applyFill="1" applyBorder="1" applyAlignment="1">
      <alignment vertical="center" wrapText="1"/>
    </xf>
    <xf numFmtId="0" fontId="6" fillId="6" borderId="17" xfId="0" applyFont="1" applyFill="1" applyBorder="1" applyAlignment="1">
      <alignment horizontal="left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6" fontId="6" fillId="6" borderId="1" xfId="0" applyNumberFormat="1" applyFont="1" applyFill="1" applyBorder="1" applyAlignment="1">
      <alignment horizontal="center" vertical="center"/>
    </xf>
    <xf numFmtId="166" fontId="6" fillId="6" borderId="27" xfId="0" applyNumberFormat="1" applyFont="1" applyFill="1" applyBorder="1" applyAlignment="1">
      <alignment horizontal="center" vertical="center"/>
    </xf>
    <xf numFmtId="166" fontId="7" fillId="6" borderId="23" xfId="0" applyNumberFormat="1" applyFont="1" applyFill="1" applyBorder="1" applyAlignment="1">
      <alignment horizontal="center" vertical="center" wrapText="1"/>
    </xf>
    <xf numFmtId="167" fontId="6" fillId="6" borderId="20" xfId="0" applyNumberFormat="1" applyFont="1" applyFill="1" applyBorder="1" applyAlignment="1">
      <alignment horizontal="center" vertical="center"/>
    </xf>
    <xf numFmtId="166" fontId="6" fillId="6" borderId="20" xfId="0" applyNumberFormat="1" applyFont="1" applyFill="1" applyBorder="1" applyAlignment="1">
      <alignment horizontal="center" vertical="center"/>
    </xf>
    <xf numFmtId="169" fontId="6" fillId="6" borderId="20" xfId="0" applyNumberFormat="1" applyFont="1" applyFill="1" applyBorder="1" applyAlignment="1">
      <alignment horizontal="center" vertical="center"/>
    </xf>
    <xf numFmtId="168" fontId="6" fillId="6" borderId="20" xfId="0" applyNumberFormat="1" applyFont="1" applyFill="1" applyBorder="1" applyAlignment="1">
      <alignment horizontal="center" vertical="center"/>
    </xf>
    <xf numFmtId="0" fontId="13" fillId="6" borderId="0" xfId="0" applyFont="1" applyFill="1" applyAlignment="1">
      <alignment horizontal="left" vertical="top"/>
    </xf>
    <xf numFmtId="0" fontId="12" fillId="6" borderId="0" xfId="0" applyFont="1" applyFill="1" applyAlignment="1">
      <alignment horizontal="left" vertical="top"/>
    </xf>
    <xf numFmtId="0" fontId="15" fillId="0" borderId="0" xfId="2" applyFont="1" applyAlignment="1">
      <alignment horizontal="left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18" fillId="6" borderId="21" xfId="0" applyFont="1" applyFill="1" applyBorder="1" applyAlignment="1">
      <alignment horizontal="left" vertical="center" wrapText="1"/>
    </xf>
    <xf numFmtId="0" fontId="18" fillId="6" borderId="22" xfId="0" applyFont="1" applyFill="1" applyBorder="1" applyAlignment="1">
      <alignment horizontal="left" vertical="center" wrapText="1"/>
    </xf>
    <xf numFmtId="0" fontId="18" fillId="6" borderId="19" xfId="0" applyFont="1" applyFill="1" applyBorder="1" applyAlignment="1">
      <alignment horizontal="left" vertical="center" wrapText="1"/>
    </xf>
    <xf numFmtId="0" fontId="18" fillId="6" borderId="24" xfId="0" applyFont="1" applyFill="1" applyBorder="1" applyAlignment="1">
      <alignment horizontal="left" vertical="center" wrapText="1"/>
    </xf>
    <xf numFmtId="0" fontId="18" fillId="6" borderId="25" xfId="0" applyFont="1" applyFill="1" applyBorder="1" applyAlignment="1">
      <alignment horizontal="left" vertical="center" wrapText="1"/>
    </xf>
    <xf numFmtId="0" fontId="18" fillId="5" borderId="14" xfId="0" applyFont="1" applyFill="1" applyBorder="1" applyAlignment="1">
      <alignment horizontal="left" vertical="top" wrapText="1"/>
    </xf>
    <xf numFmtId="0" fontId="18" fillId="5" borderId="22" xfId="0" applyFont="1" applyFill="1" applyBorder="1" applyAlignment="1">
      <alignment horizontal="left" vertical="top" wrapText="1"/>
    </xf>
    <xf numFmtId="0" fontId="18" fillId="5" borderId="19" xfId="0" applyFont="1" applyFill="1" applyBorder="1" applyAlignment="1">
      <alignment horizontal="left" vertical="top" wrapText="1"/>
    </xf>
    <xf numFmtId="0" fontId="6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H11" sqref="H1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28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7" t="s">
        <v>2</v>
      </c>
      <c r="B6" s="78">
        <v>3</v>
      </c>
      <c r="C6" s="77" t="s">
        <v>3</v>
      </c>
      <c r="D6" s="79">
        <v>819.4</v>
      </c>
      <c r="E6" s="77" t="s">
        <v>4</v>
      </c>
      <c r="F6" s="80">
        <v>636.9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7" t="s">
        <v>5</v>
      </c>
      <c r="B7" s="78">
        <v>2</v>
      </c>
      <c r="C7" s="77" t="s">
        <v>6</v>
      </c>
      <c r="D7" s="79">
        <v>181.1</v>
      </c>
      <c r="E7" s="77" t="s">
        <v>7</v>
      </c>
      <c r="F7" s="80">
        <v>421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33.75" customHeight="1" x14ac:dyDescent="0.25">
      <c r="A8" s="33" t="s">
        <v>8</v>
      </c>
      <c r="B8" s="78">
        <v>18</v>
      </c>
      <c r="C8" s="77" t="s">
        <v>9</v>
      </c>
      <c r="D8" s="80">
        <v>102.6</v>
      </c>
      <c r="E8" s="77" t="s">
        <v>10</v>
      </c>
      <c r="F8" s="80">
        <v>176.6</v>
      </c>
      <c r="G8" s="6"/>
      <c r="H8" s="8"/>
      <c r="I8" s="9"/>
      <c r="J8" s="10"/>
      <c r="K8" s="19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9"/>
      <c r="L9" s="12"/>
      <c r="M9" s="12"/>
      <c r="N9" s="12"/>
      <c r="O9" s="12"/>
      <c r="P9" s="6"/>
      <c r="Q9" s="19"/>
      <c r="R9" s="23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4" customFormat="1" ht="30" customHeight="1" x14ac:dyDescent="0.25">
      <c r="A12" s="144" t="s">
        <v>13</v>
      </c>
      <c r="B12" s="145"/>
      <c r="C12" s="145"/>
      <c r="D12" s="145"/>
      <c r="E12" s="146"/>
      <c r="F12" s="72">
        <v>0</v>
      </c>
      <c r="G12" s="73"/>
    </row>
    <row r="13" spans="1:19" s="74" customFormat="1" ht="30" customHeight="1" x14ac:dyDescent="0.25">
      <c r="A13" s="144" t="s">
        <v>14</v>
      </c>
      <c r="B13" s="145"/>
      <c r="C13" s="145"/>
      <c r="D13" s="145"/>
      <c r="E13" s="146"/>
      <c r="F13" s="72">
        <v>0</v>
      </c>
    </row>
    <row r="14" spans="1:19" s="74" customFormat="1" ht="30" customHeight="1" x14ac:dyDescent="0.25">
      <c r="A14" s="144" t="s">
        <v>15</v>
      </c>
      <c r="B14" s="145"/>
      <c r="C14" s="145"/>
      <c r="D14" s="145"/>
      <c r="E14" s="146"/>
      <c r="F14" s="75">
        <f>SUM(F15:F17)</f>
        <v>58045.600000000006</v>
      </c>
    </row>
    <row r="15" spans="1:19" s="27" customFormat="1" ht="28.5" customHeight="1" x14ac:dyDescent="0.25">
      <c r="A15" s="147" t="s">
        <v>16</v>
      </c>
      <c r="B15" s="148"/>
      <c r="C15" s="148"/>
      <c r="D15" s="148"/>
      <c r="E15" s="149"/>
      <c r="F15" s="71">
        <f>44029.43+3411.01</f>
        <v>47440.44</v>
      </c>
    </row>
    <row r="16" spans="1:19" s="27" customFormat="1" ht="24.75" customHeight="1" x14ac:dyDescent="0.25">
      <c r="A16" s="147" t="s">
        <v>17</v>
      </c>
      <c r="B16" s="148"/>
      <c r="C16" s="148"/>
      <c r="D16" s="148"/>
      <c r="E16" s="149"/>
      <c r="F16" s="71">
        <v>10605.16</v>
      </c>
    </row>
    <row r="17" spans="1:19" s="27" customFormat="1" ht="30" hidden="1" customHeight="1" x14ac:dyDescent="0.25">
      <c r="A17" s="147" t="s">
        <v>18</v>
      </c>
      <c r="B17" s="148"/>
      <c r="C17" s="148"/>
      <c r="D17" s="148"/>
      <c r="E17" s="149"/>
      <c r="F17" s="71"/>
    </row>
    <row r="18" spans="1:19" s="74" customFormat="1" ht="30" customHeight="1" x14ac:dyDescent="0.25">
      <c r="A18" s="144" t="s">
        <v>19</v>
      </c>
      <c r="B18" s="145"/>
      <c r="C18" s="145"/>
      <c r="D18" s="145"/>
      <c r="E18" s="146"/>
      <c r="F18" s="75">
        <f>SUM(F19:F21)</f>
        <v>38369.550000000003</v>
      </c>
    </row>
    <row r="19" spans="1:19" s="27" customFormat="1" ht="30" customHeight="1" x14ac:dyDescent="0.25">
      <c r="A19" s="147" t="s">
        <v>16</v>
      </c>
      <c r="B19" s="148"/>
      <c r="C19" s="148"/>
      <c r="D19" s="148"/>
      <c r="E19" s="149"/>
      <c r="F19" s="71">
        <v>34465.75</v>
      </c>
    </row>
    <row r="20" spans="1:19" s="27" customFormat="1" ht="30" customHeight="1" x14ac:dyDescent="0.25">
      <c r="A20" s="147" t="s">
        <v>17</v>
      </c>
      <c r="B20" s="148"/>
      <c r="C20" s="148"/>
      <c r="D20" s="148"/>
      <c r="E20" s="149"/>
      <c r="F20" s="71">
        <v>3903.8</v>
      </c>
    </row>
    <row r="21" spans="1:19" s="30" customFormat="1" ht="0.75" customHeight="1" x14ac:dyDescent="0.2">
      <c r="A21" s="147" t="s">
        <v>18</v>
      </c>
      <c r="B21" s="148"/>
      <c r="C21" s="148"/>
      <c r="D21" s="148"/>
      <c r="E21" s="149"/>
      <c r="F21" s="71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6" customFormat="1" ht="30" customHeight="1" x14ac:dyDescent="0.25">
      <c r="A22" s="144" t="s">
        <v>20</v>
      </c>
      <c r="B22" s="145"/>
      <c r="C22" s="145"/>
      <c r="D22" s="145"/>
      <c r="E22" s="146"/>
      <c r="F22" s="75">
        <f>F12+F18</f>
        <v>38369.550000000003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76" customFormat="1" ht="30" customHeight="1" x14ac:dyDescent="0.25">
      <c r="A23" s="144" t="s">
        <v>21</v>
      </c>
      <c r="B23" s="145"/>
      <c r="C23" s="145"/>
      <c r="D23" s="145"/>
      <c r="E23" s="146"/>
      <c r="F23" s="75">
        <f>'Акт (2)'!E54</f>
        <v>69104.464000000007</v>
      </c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</row>
    <row r="24" spans="1:19" s="76" customFormat="1" ht="30" customHeight="1" x14ac:dyDescent="0.25">
      <c r="A24" s="144" t="s">
        <v>22</v>
      </c>
      <c r="B24" s="145"/>
      <c r="C24" s="145"/>
      <c r="D24" s="145"/>
      <c r="E24" s="146"/>
      <c r="F24" s="75">
        <f>F22-F23</f>
        <v>-30734.914000000004</v>
      </c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</row>
    <row r="25" spans="1:19" s="76" customFormat="1" ht="30" customHeight="1" x14ac:dyDescent="0.25">
      <c r="A25" s="144" t="s">
        <v>23</v>
      </c>
      <c r="B25" s="145"/>
      <c r="C25" s="145"/>
      <c r="D25" s="145"/>
      <c r="E25" s="146"/>
      <c r="F25" s="72">
        <f>F13+F14-F18</f>
        <v>19676.050000000003</v>
      </c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3" t="s">
        <v>24</v>
      </c>
      <c r="B27" s="143"/>
      <c r="C27" s="143"/>
      <c r="D27" s="143"/>
    </row>
    <row r="28" spans="1:19" s="1" customFormat="1" ht="21.75" customHeight="1" x14ac:dyDescent="0.25">
      <c r="A28" s="150" t="s">
        <v>25</v>
      </c>
      <c r="B28" s="150"/>
      <c r="C28" s="150"/>
      <c r="D28" s="150"/>
    </row>
    <row r="29" spans="1:19" s="1" customFormat="1" ht="22.5" customHeight="1" x14ac:dyDescent="0.25">
      <c r="A29" s="143" t="s">
        <v>26</v>
      </c>
      <c r="B29" s="143"/>
      <c r="C29" s="143"/>
      <c r="D29" s="143"/>
    </row>
    <row r="30" spans="1:19" s="1" customFormat="1" ht="22.5" customHeight="1" x14ac:dyDescent="0.25">
      <c r="A30" s="143" t="s">
        <v>27</v>
      </c>
      <c r="B30" s="143"/>
      <c r="C30" s="143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view="pageBreakPreview" topLeftCell="A40" zoomScaleNormal="100" zoomScaleSheetLayoutView="100" workbookViewId="0">
      <selection activeCell="A52" sqref="A52:XFD53"/>
    </sheetView>
  </sheetViews>
  <sheetFormatPr defaultRowHeight="12.75" x14ac:dyDescent="0.2"/>
  <cols>
    <col min="1" max="1" width="47.7109375" style="34" customWidth="1"/>
    <col min="2" max="2" width="16.28515625" style="34" bestFit="1" customWidth="1"/>
    <col min="3" max="3" width="12.85546875" style="34" customWidth="1"/>
    <col min="4" max="4" width="13.85546875" style="34" customWidth="1"/>
    <col min="5" max="5" width="15" style="34" customWidth="1"/>
    <col min="6" max="6" width="10.140625" style="34" bestFit="1" customWidth="1"/>
    <col min="7" max="16384" width="9.140625" style="34"/>
  </cols>
  <sheetData>
    <row r="1" spans="1:9" ht="14.25" x14ac:dyDescent="0.2">
      <c r="A1" s="160" t="s">
        <v>90</v>
      </c>
      <c r="B1" s="160"/>
      <c r="C1" s="160"/>
      <c r="D1" s="160"/>
      <c r="E1" s="160"/>
      <c r="I1" s="35"/>
    </row>
    <row r="2" spans="1:9" ht="31.5" customHeight="1" x14ac:dyDescent="0.2">
      <c r="A2" s="161" t="s">
        <v>91</v>
      </c>
      <c r="B2" s="161"/>
      <c r="C2" s="161"/>
      <c r="D2" s="161"/>
      <c r="E2" s="161"/>
      <c r="I2" s="35"/>
    </row>
    <row r="3" spans="1:9" ht="14.25" x14ac:dyDescent="0.2">
      <c r="A3" s="36" t="s">
        <v>29</v>
      </c>
      <c r="B3" s="37"/>
      <c r="C3" s="37"/>
      <c r="D3" s="162" t="s">
        <v>30</v>
      </c>
      <c r="E3" s="162"/>
      <c r="I3" s="35" t="s">
        <v>31</v>
      </c>
    </row>
    <row r="4" spans="1:9" x14ac:dyDescent="0.2">
      <c r="A4" s="38"/>
      <c r="B4" s="39"/>
      <c r="C4" s="39"/>
      <c r="D4" s="40"/>
      <c r="E4" s="40"/>
      <c r="I4" s="35"/>
    </row>
    <row r="5" spans="1:9" s="42" customFormat="1" ht="120" x14ac:dyDescent="0.2">
      <c r="A5" s="41" t="s">
        <v>32</v>
      </c>
      <c r="B5" s="41" t="s">
        <v>33</v>
      </c>
      <c r="C5" s="41" t="s">
        <v>34</v>
      </c>
      <c r="D5" s="41" t="s">
        <v>35</v>
      </c>
      <c r="E5" s="41" t="s">
        <v>36</v>
      </c>
      <c r="I5" s="35"/>
    </row>
    <row r="6" spans="1:9" s="45" customFormat="1" ht="14.25" x14ac:dyDescent="0.2">
      <c r="A6" s="43" t="s">
        <v>37</v>
      </c>
      <c r="B6" s="44"/>
      <c r="C6" s="44"/>
      <c r="D6" s="44"/>
      <c r="E6" s="44"/>
    </row>
    <row r="7" spans="1:9" s="49" customFormat="1" ht="15" x14ac:dyDescent="0.25">
      <c r="A7" s="46" t="s">
        <v>38</v>
      </c>
      <c r="B7" s="47" t="s">
        <v>39</v>
      </c>
      <c r="C7" s="47" t="s">
        <v>40</v>
      </c>
      <c r="D7" s="48">
        <f>E7</f>
        <v>520.26</v>
      </c>
      <c r="E7" s="48">
        <v>520.26</v>
      </c>
    </row>
    <row r="8" spans="1:9" s="45" customFormat="1" ht="28.5" x14ac:dyDescent="0.2">
      <c r="A8" s="43" t="s">
        <v>41</v>
      </c>
      <c r="B8" s="44"/>
      <c r="C8" s="44"/>
      <c r="D8" s="48"/>
      <c r="E8" s="44"/>
    </row>
    <row r="9" spans="1:9" s="49" customFormat="1" ht="30" x14ac:dyDescent="0.25">
      <c r="A9" s="46" t="s">
        <v>42</v>
      </c>
      <c r="B9" s="47" t="s">
        <v>39</v>
      </c>
      <c r="C9" s="47" t="s">
        <v>40</v>
      </c>
      <c r="D9" s="48">
        <f t="shared" ref="D9:D13" si="0">E9</f>
        <v>8004</v>
      </c>
      <c r="E9" s="48">
        <v>8004</v>
      </c>
    </row>
    <row r="10" spans="1:9" s="45" customFormat="1" ht="15" x14ac:dyDescent="0.2">
      <c r="A10" s="43" t="s">
        <v>92</v>
      </c>
      <c r="B10" s="44"/>
      <c r="C10" s="44"/>
      <c r="D10" s="48"/>
      <c r="E10" s="44"/>
    </row>
    <row r="11" spans="1:9" s="49" customFormat="1" ht="15" x14ac:dyDescent="0.25">
      <c r="A11" s="46" t="s">
        <v>93</v>
      </c>
      <c r="B11" s="47" t="s">
        <v>75</v>
      </c>
      <c r="C11" s="47" t="s">
        <v>63</v>
      </c>
      <c r="D11" s="48">
        <f t="shared" si="0"/>
        <v>200</v>
      </c>
      <c r="E11" s="48">
        <v>200</v>
      </c>
    </row>
    <row r="12" spans="1:9" s="45" customFormat="1" ht="28.5" x14ac:dyDescent="0.2">
      <c r="A12" s="43" t="s">
        <v>43</v>
      </c>
      <c r="B12" s="44"/>
      <c r="C12" s="44"/>
      <c r="D12" s="48"/>
      <c r="E12" s="44"/>
    </row>
    <row r="13" spans="1:9" s="49" customFormat="1" ht="15" x14ac:dyDescent="0.25">
      <c r="A13" s="46" t="s">
        <v>44</v>
      </c>
      <c r="B13" s="47" t="s">
        <v>45</v>
      </c>
      <c r="C13" s="47" t="s">
        <v>40</v>
      </c>
      <c r="D13" s="48">
        <f t="shared" si="0"/>
        <v>785.76</v>
      </c>
      <c r="E13" s="48">
        <v>785.76</v>
      </c>
    </row>
    <row r="14" spans="1:9" s="45" customFormat="1" ht="14.25" x14ac:dyDescent="0.2">
      <c r="A14" s="43" t="s">
        <v>46</v>
      </c>
      <c r="B14" s="44"/>
      <c r="C14" s="44"/>
      <c r="D14" s="44"/>
      <c r="E14" s="44"/>
    </row>
    <row r="15" spans="1:9" s="49" customFormat="1" ht="15" x14ac:dyDescent="0.25">
      <c r="A15" s="46" t="s">
        <v>94</v>
      </c>
      <c r="B15" s="50">
        <v>1</v>
      </c>
      <c r="C15" s="47" t="s">
        <v>63</v>
      </c>
      <c r="D15" s="51">
        <f>E15/B15</f>
        <v>5520.68</v>
      </c>
      <c r="E15" s="48">
        <v>5520.68</v>
      </c>
    </row>
    <row r="16" spans="1:9" s="49" customFormat="1" ht="15" x14ac:dyDescent="0.25">
      <c r="A16" s="46" t="s">
        <v>47</v>
      </c>
      <c r="B16" s="50">
        <v>1</v>
      </c>
      <c r="C16" s="47" t="s">
        <v>48</v>
      </c>
      <c r="D16" s="51">
        <f t="shared" ref="D16:D44" si="1">E16/B16</f>
        <v>839.52</v>
      </c>
      <c r="E16" s="48">
        <v>839.52</v>
      </c>
    </row>
    <row r="17" spans="1:5" s="49" customFormat="1" ht="15" x14ac:dyDescent="0.25">
      <c r="A17" s="46" t="s">
        <v>49</v>
      </c>
      <c r="B17" s="48">
        <v>7.0000000000000007E-2</v>
      </c>
      <c r="C17" s="47" t="s">
        <v>50</v>
      </c>
      <c r="D17" s="51">
        <f t="shared" si="1"/>
        <v>6095.4285714285706</v>
      </c>
      <c r="E17" s="48">
        <v>426.68</v>
      </c>
    </row>
    <row r="18" spans="1:5" s="49" customFormat="1" ht="45" x14ac:dyDescent="0.25">
      <c r="A18" s="46" t="s">
        <v>95</v>
      </c>
      <c r="B18" s="48">
        <v>0.27</v>
      </c>
      <c r="C18" s="47" t="s">
        <v>52</v>
      </c>
      <c r="D18" s="51">
        <f t="shared" si="1"/>
        <v>1678.9999999999998</v>
      </c>
      <c r="E18" s="48">
        <v>453.33</v>
      </c>
    </row>
    <row r="19" spans="1:5" s="49" customFormat="1" ht="15" x14ac:dyDescent="0.25">
      <c r="A19" s="46" t="s">
        <v>96</v>
      </c>
      <c r="B19" s="48">
        <v>0.06</v>
      </c>
      <c r="C19" s="47" t="s">
        <v>55</v>
      </c>
      <c r="D19" s="51">
        <f t="shared" si="1"/>
        <v>25132.666666666668</v>
      </c>
      <c r="E19" s="48">
        <v>1507.96</v>
      </c>
    </row>
    <row r="20" spans="1:5" s="49" customFormat="1" ht="30" x14ac:dyDescent="0.25">
      <c r="A20" s="46" t="s">
        <v>51</v>
      </c>
      <c r="B20" s="52">
        <v>0.69899999999999995</v>
      </c>
      <c r="C20" s="47" t="s">
        <v>52</v>
      </c>
      <c r="D20" s="51">
        <f t="shared" si="1"/>
        <v>1672.6323319027183</v>
      </c>
      <c r="E20" s="48">
        <v>1169.17</v>
      </c>
    </row>
    <row r="21" spans="1:5" s="49" customFormat="1" ht="30" x14ac:dyDescent="0.25">
      <c r="A21" s="46" t="s">
        <v>53</v>
      </c>
      <c r="B21" s="48">
        <v>0.01</v>
      </c>
      <c r="C21" s="47" t="s">
        <v>54</v>
      </c>
      <c r="D21" s="51">
        <f t="shared" si="1"/>
        <v>25297</v>
      </c>
      <c r="E21" s="48">
        <v>252.97</v>
      </c>
    </row>
    <row r="22" spans="1:5" s="49" customFormat="1" ht="15" x14ac:dyDescent="0.25">
      <c r="A22" s="46" t="s">
        <v>97</v>
      </c>
      <c r="B22" s="48">
        <v>0.01</v>
      </c>
      <c r="C22" s="47" t="s">
        <v>54</v>
      </c>
      <c r="D22" s="51">
        <f t="shared" si="1"/>
        <v>25071</v>
      </c>
      <c r="E22" s="48">
        <v>250.71</v>
      </c>
    </row>
    <row r="23" spans="1:5" s="49" customFormat="1" ht="15" x14ac:dyDescent="0.25">
      <c r="A23" s="46" t="s">
        <v>98</v>
      </c>
      <c r="B23" s="50">
        <v>3</v>
      </c>
      <c r="C23" s="47" t="s">
        <v>48</v>
      </c>
      <c r="D23" s="51">
        <f t="shared" si="1"/>
        <v>978.38333333333333</v>
      </c>
      <c r="E23" s="48">
        <v>2935.15</v>
      </c>
    </row>
    <row r="24" spans="1:5" s="49" customFormat="1" ht="15" x14ac:dyDescent="0.25">
      <c r="A24" s="46" t="s">
        <v>99</v>
      </c>
      <c r="B24" s="50">
        <v>1</v>
      </c>
      <c r="C24" s="47" t="s">
        <v>100</v>
      </c>
      <c r="D24" s="51">
        <f t="shared" si="1"/>
        <v>347.63</v>
      </c>
      <c r="E24" s="48">
        <v>347.63</v>
      </c>
    </row>
    <row r="25" spans="1:5" s="49" customFormat="1" ht="15" x14ac:dyDescent="0.25">
      <c r="A25" s="46" t="s">
        <v>101</v>
      </c>
      <c r="B25" s="50">
        <v>1</v>
      </c>
      <c r="C25" s="47" t="s">
        <v>63</v>
      </c>
      <c r="D25" s="51">
        <f t="shared" si="1"/>
        <v>1256.1099999999999</v>
      </c>
      <c r="E25" s="48">
        <v>1256.1099999999999</v>
      </c>
    </row>
    <row r="26" spans="1:5" s="49" customFormat="1" ht="30" x14ac:dyDescent="0.25">
      <c r="A26" s="46" t="s">
        <v>102</v>
      </c>
      <c r="B26" s="50">
        <v>1</v>
      </c>
      <c r="C26" s="47" t="s">
        <v>103</v>
      </c>
      <c r="D26" s="51">
        <f t="shared" si="1"/>
        <v>132.51</v>
      </c>
      <c r="E26" s="48">
        <v>132.51</v>
      </c>
    </row>
    <row r="27" spans="1:5" s="49" customFormat="1" ht="30" x14ac:dyDescent="0.25">
      <c r="A27" s="46" t="s">
        <v>104</v>
      </c>
      <c r="B27" s="50">
        <v>1</v>
      </c>
      <c r="C27" s="47" t="s">
        <v>105</v>
      </c>
      <c r="D27" s="51">
        <f t="shared" si="1"/>
        <v>251.09</v>
      </c>
      <c r="E27" s="48">
        <v>251.09</v>
      </c>
    </row>
    <row r="28" spans="1:5" s="49" customFormat="1" ht="15" x14ac:dyDescent="0.25">
      <c r="A28" s="46" t="s">
        <v>56</v>
      </c>
      <c r="B28" s="50">
        <v>15</v>
      </c>
      <c r="C28" s="47" t="s">
        <v>57</v>
      </c>
      <c r="D28" s="51">
        <f t="shared" si="1"/>
        <v>251.77199999999999</v>
      </c>
      <c r="E28" s="48">
        <v>3776.58</v>
      </c>
    </row>
    <row r="29" spans="1:5" s="49" customFormat="1" ht="15" x14ac:dyDescent="0.25">
      <c r="A29" s="69" t="s">
        <v>58</v>
      </c>
      <c r="B29" s="70"/>
      <c r="C29" s="70"/>
      <c r="D29" s="51"/>
      <c r="E29" s="70"/>
    </row>
    <row r="30" spans="1:5" s="49" customFormat="1" ht="30" x14ac:dyDescent="0.25">
      <c r="A30" s="46" t="s">
        <v>106</v>
      </c>
      <c r="B30" s="53">
        <v>0.2</v>
      </c>
      <c r="C30" s="47" t="s">
        <v>107</v>
      </c>
      <c r="D30" s="51">
        <f t="shared" si="1"/>
        <v>1745.85</v>
      </c>
      <c r="E30" s="48">
        <v>349.17</v>
      </c>
    </row>
    <row r="31" spans="1:5" s="49" customFormat="1" ht="15" x14ac:dyDescent="0.25">
      <c r="A31" s="46" t="s">
        <v>108</v>
      </c>
      <c r="B31" s="48">
        <v>0.01</v>
      </c>
      <c r="C31" s="47" t="s">
        <v>54</v>
      </c>
      <c r="D31" s="51">
        <f t="shared" si="1"/>
        <v>22803</v>
      </c>
      <c r="E31" s="48">
        <v>228.03</v>
      </c>
    </row>
    <row r="32" spans="1:5" s="49" customFormat="1" ht="15" x14ac:dyDescent="0.25">
      <c r="A32" s="46" t="s">
        <v>109</v>
      </c>
      <c r="B32" s="48">
        <v>0.01</v>
      </c>
      <c r="C32" s="47" t="s">
        <v>60</v>
      </c>
      <c r="D32" s="51">
        <f t="shared" si="1"/>
        <v>33461</v>
      </c>
      <c r="E32" s="48">
        <v>334.61</v>
      </c>
    </row>
    <row r="33" spans="1:5" s="49" customFormat="1" ht="15" x14ac:dyDescent="0.25">
      <c r="A33" s="46" t="s">
        <v>59</v>
      </c>
      <c r="B33" s="48">
        <v>0.02</v>
      </c>
      <c r="C33" s="47" t="s">
        <v>60</v>
      </c>
      <c r="D33" s="51">
        <f t="shared" si="1"/>
        <v>28960</v>
      </c>
      <c r="E33" s="48">
        <v>579.20000000000005</v>
      </c>
    </row>
    <row r="34" spans="1:5" s="49" customFormat="1" ht="30" x14ac:dyDescent="0.25">
      <c r="A34" s="46" t="s">
        <v>61</v>
      </c>
      <c r="B34" s="48">
        <v>0.02</v>
      </c>
      <c r="C34" s="47" t="s">
        <v>54</v>
      </c>
      <c r="D34" s="51">
        <f t="shared" si="1"/>
        <v>38848</v>
      </c>
      <c r="E34" s="48">
        <v>776.96</v>
      </c>
    </row>
    <row r="35" spans="1:5" s="45" customFormat="1" ht="15" x14ac:dyDescent="0.2">
      <c r="A35" s="43" t="s">
        <v>62</v>
      </c>
      <c r="B35" s="44"/>
      <c r="C35" s="44"/>
      <c r="D35" s="51"/>
      <c r="E35" s="44"/>
    </row>
    <row r="36" spans="1:5" s="49" customFormat="1" ht="15" x14ac:dyDescent="0.25">
      <c r="A36" s="46" t="s">
        <v>110</v>
      </c>
      <c r="B36" s="48">
        <v>0.02</v>
      </c>
      <c r="C36" s="47" t="s">
        <v>54</v>
      </c>
      <c r="D36" s="51">
        <f t="shared" si="1"/>
        <v>231615</v>
      </c>
      <c r="E36" s="48">
        <v>4632.3</v>
      </c>
    </row>
    <row r="37" spans="1:5" s="49" customFormat="1" ht="15" x14ac:dyDescent="0.25">
      <c r="A37" s="46" t="s">
        <v>111</v>
      </c>
      <c r="B37" s="50">
        <v>1</v>
      </c>
      <c r="C37" s="47" t="s">
        <v>63</v>
      </c>
      <c r="D37" s="51">
        <f t="shared" si="1"/>
        <v>756.97</v>
      </c>
      <c r="E37" s="48">
        <v>756.97</v>
      </c>
    </row>
    <row r="38" spans="1:5" s="49" customFormat="1" ht="15" x14ac:dyDescent="0.25">
      <c r="A38" s="46" t="s">
        <v>112</v>
      </c>
      <c r="B38" s="50">
        <v>3</v>
      </c>
      <c r="C38" s="47" t="s">
        <v>63</v>
      </c>
      <c r="D38" s="51">
        <f t="shared" si="1"/>
        <v>1040.2666666666667</v>
      </c>
      <c r="E38" s="48">
        <v>3120.8</v>
      </c>
    </row>
    <row r="39" spans="1:5" s="49" customFormat="1" ht="30" x14ac:dyDescent="0.25">
      <c r="A39" s="46" t="s">
        <v>113</v>
      </c>
      <c r="B39" s="50">
        <v>1</v>
      </c>
      <c r="C39" s="47" t="s">
        <v>114</v>
      </c>
      <c r="D39" s="51">
        <f t="shared" si="1"/>
        <v>1062.73</v>
      </c>
      <c r="E39" s="48">
        <v>1062.73</v>
      </c>
    </row>
    <row r="40" spans="1:5" s="49" customFormat="1" ht="15" x14ac:dyDescent="0.25">
      <c r="A40" s="46" t="s">
        <v>115</v>
      </c>
      <c r="B40" s="50">
        <v>1</v>
      </c>
      <c r="C40" s="47" t="s">
        <v>116</v>
      </c>
      <c r="D40" s="51">
        <f t="shared" si="1"/>
        <v>197.58</v>
      </c>
      <c r="E40" s="48">
        <v>197.58</v>
      </c>
    </row>
    <row r="41" spans="1:5" s="45" customFormat="1" ht="28.5" x14ac:dyDescent="0.2">
      <c r="A41" s="43" t="s">
        <v>64</v>
      </c>
      <c r="B41" s="44"/>
      <c r="C41" s="44"/>
      <c r="D41" s="51"/>
      <c r="E41" s="44"/>
    </row>
    <row r="42" spans="1:5" s="49" customFormat="1" ht="30" x14ac:dyDescent="0.25">
      <c r="A42" s="46" t="s">
        <v>65</v>
      </c>
      <c r="B42" s="52">
        <v>1.4999999999999999E-2</v>
      </c>
      <c r="C42" s="47" t="s">
        <v>66</v>
      </c>
      <c r="D42" s="51">
        <f t="shared" si="1"/>
        <v>27667.333333333332</v>
      </c>
      <c r="E42" s="48">
        <v>415.01</v>
      </c>
    </row>
    <row r="43" spans="1:5" s="49" customFormat="1" ht="15" x14ac:dyDescent="0.25">
      <c r="A43" s="46" t="s">
        <v>117</v>
      </c>
      <c r="B43" s="53">
        <v>0.1</v>
      </c>
      <c r="C43" s="47" t="s">
        <v>118</v>
      </c>
      <c r="D43" s="51">
        <f t="shared" si="1"/>
        <v>5202.5</v>
      </c>
      <c r="E43" s="48">
        <v>520.25</v>
      </c>
    </row>
    <row r="44" spans="1:5" s="49" customFormat="1" ht="15" x14ac:dyDescent="0.25">
      <c r="A44" s="46" t="s">
        <v>67</v>
      </c>
      <c r="B44" s="48">
        <v>0.03</v>
      </c>
      <c r="C44" s="47" t="s">
        <v>54</v>
      </c>
      <c r="D44" s="51">
        <f t="shared" si="1"/>
        <v>45279</v>
      </c>
      <c r="E44" s="48">
        <v>1358.37</v>
      </c>
    </row>
    <row r="45" spans="1:5" s="45" customFormat="1" ht="14.25" x14ac:dyDescent="0.2">
      <c r="A45" s="43" t="s">
        <v>68</v>
      </c>
      <c r="B45" s="44"/>
      <c r="C45" s="44"/>
      <c r="D45" s="44"/>
      <c r="E45" s="44"/>
    </row>
    <row r="46" spans="1:5" s="49" customFormat="1" ht="15" x14ac:dyDescent="0.25">
      <c r="A46" s="46" t="s">
        <v>69</v>
      </c>
      <c r="B46" s="47" t="s">
        <v>70</v>
      </c>
      <c r="C46" s="47" t="s">
        <v>71</v>
      </c>
      <c r="D46" s="48">
        <f>E46</f>
        <v>4642.32</v>
      </c>
      <c r="E46" s="48">
        <v>4642.32</v>
      </c>
    </row>
    <row r="47" spans="1:5" s="45" customFormat="1" ht="15" x14ac:dyDescent="0.2">
      <c r="A47" s="43" t="s">
        <v>72</v>
      </c>
      <c r="B47" s="44"/>
      <c r="C47" s="44"/>
      <c r="D47" s="48"/>
      <c r="E47" s="44"/>
    </row>
    <row r="48" spans="1:5" s="49" customFormat="1" ht="15" x14ac:dyDescent="0.25">
      <c r="A48" s="46" t="s">
        <v>73</v>
      </c>
      <c r="B48" s="47" t="s">
        <v>70</v>
      </c>
      <c r="C48" s="47" t="s">
        <v>71</v>
      </c>
      <c r="D48" s="48">
        <f t="shared" ref="D48:D51" si="2">E48</f>
        <v>13006.5</v>
      </c>
      <c r="E48" s="48">
        <v>13006.5</v>
      </c>
    </row>
    <row r="49" spans="1:5" s="49" customFormat="1" ht="30" x14ac:dyDescent="0.25">
      <c r="A49" s="46" t="s">
        <v>74</v>
      </c>
      <c r="B49" s="47" t="s">
        <v>75</v>
      </c>
      <c r="C49" s="47" t="s">
        <v>40</v>
      </c>
      <c r="D49" s="48">
        <f t="shared" si="2"/>
        <v>966.3</v>
      </c>
      <c r="E49" s="48">
        <v>966.3</v>
      </c>
    </row>
    <row r="50" spans="1:5" s="45" customFormat="1" ht="15" x14ac:dyDescent="0.2">
      <c r="A50" s="43" t="s">
        <v>119</v>
      </c>
      <c r="B50" s="44"/>
      <c r="C50" s="44"/>
      <c r="D50" s="48"/>
      <c r="E50" s="44"/>
    </row>
    <row r="51" spans="1:5" s="49" customFormat="1" ht="15" x14ac:dyDescent="0.25">
      <c r="A51" s="46" t="s">
        <v>120</v>
      </c>
      <c r="B51" s="47" t="s">
        <v>75</v>
      </c>
      <c r="C51" s="47" t="s">
        <v>71</v>
      </c>
      <c r="D51" s="48">
        <f t="shared" si="2"/>
        <v>1245.03</v>
      </c>
      <c r="E51" s="48">
        <v>1245.03</v>
      </c>
    </row>
    <row r="52" spans="1:5" s="56" customFormat="1" ht="15" x14ac:dyDescent="0.25">
      <c r="A52" s="54" t="s">
        <v>76</v>
      </c>
      <c r="B52" s="55"/>
      <c r="C52" s="55"/>
      <c r="D52" s="55"/>
      <c r="E52" s="55"/>
    </row>
    <row r="53" spans="1:5" s="56" customFormat="1" ht="15" x14ac:dyDescent="0.25">
      <c r="A53" s="57" t="s">
        <v>77</v>
      </c>
      <c r="B53" s="51" t="s">
        <v>39</v>
      </c>
      <c r="C53" s="51" t="s">
        <v>40</v>
      </c>
      <c r="D53" s="51">
        <f>E53</f>
        <v>6282.224000000002</v>
      </c>
      <c r="E53" s="51">
        <f>SUM(E7:E51)*10%</f>
        <v>6282.224000000002</v>
      </c>
    </row>
    <row r="54" spans="1:5" ht="14.25" x14ac:dyDescent="0.2">
      <c r="A54" s="58" t="s">
        <v>78</v>
      </c>
      <c r="B54" s="44" t="s">
        <v>79</v>
      </c>
      <c r="C54" s="59"/>
      <c r="D54" s="44"/>
      <c r="E54" s="60">
        <f>SUM(E7:E53)</f>
        <v>69104.464000000007</v>
      </c>
    </row>
    <row r="55" spans="1:5" ht="15" x14ac:dyDescent="0.2">
      <c r="D55" s="61"/>
    </row>
    <row r="56" spans="1:5" ht="15" customHeight="1" x14ac:dyDescent="0.2">
      <c r="A56" s="163" t="s">
        <v>121</v>
      </c>
      <c r="B56" s="163"/>
      <c r="C56" s="163"/>
      <c r="D56" s="163"/>
      <c r="E56" s="163"/>
    </row>
    <row r="57" spans="1:5" ht="15" customHeight="1" x14ac:dyDescent="0.2">
      <c r="A57" s="163"/>
      <c r="B57" s="163"/>
      <c r="C57" s="163"/>
      <c r="D57" s="163"/>
      <c r="E57" s="163"/>
    </row>
    <row r="58" spans="1:5" ht="15" customHeight="1" x14ac:dyDescent="0.2">
      <c r="A58" s="159" t="s">
        <v>80</v>
      </c>
      <c r="B58" s="159"/>
      <c r="C58" s="159"/>
      <c r="D58" s="159"/>
      <c r="E58" s="159"/>
    </row>
    <row r="59" spans="1:5" ht="15" customHeight="1" x14ac:dyDescent="0.2">
      <c r="A59" s="159" t="s">
        <v>81</v>
      </c>
      <c r="B59" s="159"/>
      <c r="C59" s="159"/>
      <c r="D59" s="159"/>
      <c r="E59" s="159"/>
    </row>
    <row r="60" spans="1:5" ht="15" customHeight="1" x14ac:dyDescent="0.2">
      <c r="A60" s="166" t="s">
        <v>82</v>
      </c>
      <c r="B60" s="166"/>
      <c r="C60" s="166"/>
      <c r="D60" s="166"/>
      <c r="E60" s="166"/>
    </row>
    <row r="61" spans="1:5" ht="15" customHeight="1" x14ac:dyDescent="0.2">
      <c r="A61" s="166"/>
      <c r="B61" s="166"/>
      <c r="C61" s="166"/>
      <c r="D61" s="166"/>
      <c r="E61" s="166"/>
    </row>
    <row r="62" spans="1:5" ht="15" customHeight="1" x14ac:dyDescent="0.2">
      <c r="A62" s="167"/>
      <c r="B62" s="167"/>
      <c r="C62" s="167"/>
      <c r="D62" s="167"/>
      <c r="E62" s="167"/>
    </row>
    <row r="63" spans="1:5" ht="15" x14ac:dyDescent="0.2">
      <c r="A63" s="62"/>
      <c r="B63" s="63"/>
      <c r="C63" s="63"/>
      <c r="D63" s="64"/>
      <c r="E63" s="63"/>
    </row>
    <row r="64" spans="1:5" ht="15" customHeight="1" x14ac:dyDescent="0.2">
      <c r="A64" s="65" t="s">
        <v>83</v>
      </c>
      <c r="B64" s="66"/>
      <c r="C64" s="66"/>
      <c r="D64" s="67"/>
      <c r="E64" s="66"/>
    </row>
    <row r="65" spans="1:5" ht="15" x14ac:dyDescent="0.2">
      <c r="A65" s="65"/>
      <c r="B65" s="66"/>
      <c r="C65" s="66" t="s">
        <v>79</v>
      </c>
      <c r="D65" s="67" t="s">
        <v>79</v>
      </c>
      <c r="E65" s="66"/>
    </row>
    <row r="66" spans="1:5" ht="15" customHeight="1" x14ac:dyDescent="0.2">
      <c r="A66" s="164" t="s">
        <v>84</v>
      </c>
      <c r="B66" s="164"/>
      <c r="C66" s="165" t="s">
        <v>85</v>
      </c>
      <c r="D66" s="165"/>
      <c r="E66" s="66"/>
    </row>
    <row r="67" spans="1:5" ht="15" customHeight="1" x14ac:dyDescent="0.2">
      <c r="A67" s="165" t="s">
        <v>86</v>
      </c>
      <c r="B67" s="165"/>
      <c r="C67" s="165" t="s">
        <v>87</v>
      </c>
      <c r="D67" s="165"/>
      <c r="E67" s="66"/>
    </row>
    <row r="68" spans="1:5" ht="15" customHeight="1" x14ac:dyDescent="0.2">
      <c r="A68" s="65"/>
      <c r="B68" s="66"/>
      <c r="C68" s="66"/>
      <c r="D68" s="67"/>
      <c r="E68" s="66"/>
    </row>
    <row r="69" spans="1:5" ht="15" customHeight="1" x14ac:dyDescent="0.2">
      <c r="A69" s="164" t="s">
        <v>88</v>
      </c>
      <c r="B69" s="164"/>
      <c r="C69" s="165" t="s">
        <v>85</v>
      </c>
      <c r="D69" s="165"/>
      <c r="E69" s="66"/>
    </row>
    <row r="70" spans="1:5" ht="15" x14ac:dyDescent="0.2">
      <c r="A70" s="68" t="s">
        <v>89</v>
      </c>
      <c r="B70" s="66"/>
      <c r="C70" s="165" t="s">
        <v>87</v>
      </c>
      <c r="D70" s="165"/>
      <c r="E70" s="66"/>
    </row>
  </sheetData>
  <mergeCells count="15">
    <mergeCell ref="A69:B69"/>
    <mergeCell ref="C69:D69"/>
    <mergeCell ref="C70:D70"/>
    <mergeCell ref="A60:E61"/>
    <mergeCell ref="A62:E62"/>
    <mergeCell ref="A66:B66"/>
    <mergeCell ref="C66:D66"/>
    <mergeCell ref="A67:B67"/>
    <mergeCell ref="C67:D67"/>
    <mergeCell ref="A59:E59"/>
    <mergeCell ref="A1:E1"/>
    <mergeCell ref="A2:E2"/>
    <mergeCell ref="D3:E3"/>
    <mergeCell ref="A56:E57"/>
    <mergeCell ref="A58:E5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E26" sqref="E2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122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123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7" t="s">
        <v>2</v>
      </c>
      <c r="B6" s="78">
        <v>3</v>
      </c>
      <c r="C6" s="77" t="s">
        <v>3</v>
      </c>
      <c r="D6" s="84">
        <v>819.4</v>
      </c>
      <c r="E6" s="77" t="s">
        <v>4</v>
      </c>
      <c r="F6" s="80">
        <v>636.9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7" t="s">
        <v>5</v>
      </c>
      <c r="B7" s="78">
        <v>2</v>
      </c>
      <c r="C7" s="77" t="s">
        <v>6</v>
      </c>
      <c r="D7" s="84">
        <v>181.1</v>
      </c>
      <c r="E7" s="77" t="s">
        <v>7</v>
      </c>
      <c r="F7" s="80">
        <v>421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33.75" customHeight="1" x14ac:dyDescent="0.25">
      <c r="A8" s="82" t="s">
        <v>8</v>
      </c>
      <c r="B8" s="78">
        <v>18</v>
      </c>
      <c r="C8" s="77" t="s">
        <v>9</v>
      </c>
      <c r="D8" s="80">
        <v>102.6</v>
      </c>
      <c r="E8" s="77" t="s">
        <v>10</v>
      </c>
      <c r="F8" s="80">
        <v>176.6</v>
      </c>
      <c r="G8" s="6"/>
      <c r="H8" s="8"/>
      <c r="I8" s="9"/>
      <c r="J8" s="10"/>
      <c r="K8" s="81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1"/>
      <c r="L9" s="12"/>
      <c r="M9" s="12"/>
      <c r="N9" s="12"/>
      <c r="O9" s="12"/>
      <c r="P9" s="6"/>
      <c r="Q9" s="81"/>
      <c r="R9" s="82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4" customFormat="1" ht="30" customHeight="1" x14ac:dyDescent="0.25">
      <c r="A12" s="144" t="s">
        <v>13</v>
      </c>
      <c r="B12" s="145"/>
      <c r="C12" s="145"/>
      <c r="D12" s="145"/>
      <c r="E12" s="146"/>
      <c r="F12" s="72">
        <v>-30734.914000000004</v>
      </c>
      <c r="G12" s="73"/>
    </row>
    <row r="13" spans="1:19" s="74" customFormat="1" ht="30" customHeight="1" x14ac:dyDescent="0.25">
      <c r="A13" s="144" t="s">
        <v>14</v>
      </c>
      <c r="B13" s="145"/>
      <c r="C13" s="145"/>
      <c r="D13" s="145"/>
      <c r="E13" s="146"/>
      <c r="F13" s="72">
        <v>19676.050000000003</v>
      </c>
    </row>
    <row r="14" spans="1:19" s="74" customFormat="1" ht="30" customHeight="1" x14ac:dyDescent="0.25">
      <c r="A14" s="144" t="s">
        <v>15</v>
      </c>
      <c r="B14" s="145"/>
      <c r="C14" s="145"/>
      <c r="D14" s="145"/>
      <c r="E14" s="146"/>
      <c r="F14" s="75">
        <f>SUM(F15:F17)</f>
        <v>174352.40000000002</v>
      </c>
    </row>
    <row r="15" spans="1:19" s="27" customFormat="1" ht="28.5" customHeight="1" x14ac:dyDescent="0.25">
      <c r="A15" s="147" t="s">
        <v>16</v>
      </c>
      <c r="B15" s="148"/>
      <c r="C15" s="148"/>
      <c r="D15" s="148"/>
      <c r="E15" s="149"/>
      <c r="F15" s="71">
        <f>127598.52+14738.4+200</f>
        <v>142536.92000000001</v>
      </c>
    </row>
    <row r="16" spans="1:19" s="27" customFormat="1" ht="24.75" customHeight="1" x14ac:dyDescent="0.25">
      <c r="A16" s="147" t="s">
        <v>17</v>
      </c>
      <c r="B16" s="148"/>
      <c r="C16" s="148"/>
      <c r="D16" s="148"/>
      <c r="E16" s="149"/>
      <c r="F16" s="71">
        <v>31815.48</v>
      </c>
    </row>
    <row r="17" spans="1:19" s="27" customFormat="1" ht="30" hidden="1" customHeight="1" x14ac:dyDescent="0.25">
      <c r="A17" s="147" t="s">
        <v>18</v>
      </c>
      <c r="B17" s="148"/>
      <c r="C17" s="148"/>
      <c r="D17" s="148"/>
      <c r="E17" s="149"/>
      <c r="F17" s="71"/>
    </row>
    <row r="18" spans="1:19" s="74" customFormat="1" ht="30" customHeight="1" x14ac:dyDescent="0.25">
      <c r="A18" s="144" t="s">
        <v>19</v>
      </c>
      <c r="B18" s="145"/>
      <c r="C18" s="145"/>
      <c r="D18" s="145"/>
      <c r="E18" s="146"/>
      <c r="F18" s="75">
        <f>SUM(F19:F21)</f>
        <v>147748.21</v>
      </c>
    </row>
    <row r="19" spans="1:19" s="27" customFormat="1" ht="30" customHeight="1" x14ac:dyDescent="0.25">
      <c r="A19" s="147" t="s">
        <v>16</v>
      </c>
      <c r="B19" s="148"/>
      <c r="C19" s="148"/>
      <c r="D19" s="148"/>
      <c r="E19" s="149"/>
      <c r="F19" s="71">
        <f>200+135740.61</f>
        <v>135940.60999999999</v>
      </c>
    </row>
    <row r="20" spans="1:19" s="27" customFormat="1" ht="30" customHeight="1" x14ac:dyDescent="0.25">
      <c r="A20" s="147" t="s">
        <v>17</v>
      </c>
      <c r="B20" s="148"/>
      <c r="C20" s="148"/>
      <c r="D20" s="148"/>
      <c r="E20" s="149"/>
      <c r="F20" s="71">
        <v>11807.6</v>
      </c>
    </row>
    <row r="21" spans="1:19" s="30" customFormat="1" ht="0.75" customHeight="1" x14ac:dyDescent="0.2">
      <c r="A21" s="147" t="s">
        <v>18</v>
      </c>
      <c r="B21" s="148"/>
      <c r="C21" s="148"/>
      <c r="D21" s="148"/>
      <c r="E21" s="149"/>
      <c r="F21" s="71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6" customFormat="1" ht="30" customHeight="1" x14ac:dyDescent="0.25">
      <c r="A22" s="144" t="s">
        <v>20</v>
      </c>
      <c r="B22" s="145"/>
      <c r="C22" s="145"/>
      <c r="D22" s="145"/>
      <c r="E22" s="146"/>
      <c r="F22" s="75">
        <f>F12+F18</f>
        <v>117013.29599999999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76" customFormat="1" ht="30" customHeight="1" x14ac:dyDescent="0.25">
      <c r="A23" s="144" t="s">
        <v>21</v>
      </c>
      <c r="B23" s="145"/>
      <c r="C23" s="145"/>
      <c r="D23" s="145"/>
      <c r="E23" s="146"/>
      <c r="F23" s="75">
        <f>акт19!E66</f>
        <v>117212.26</v>
      </c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</row>
    <row r="24" spans="1:19" s="76" customFormat="1" ht="30" customHeight="1" x14ac:dyDescent="0.25">
      <c r="A24" s="144" t="s">
        <v>22</v>
      </c>
      <c r="B24" s="145"/>
      <c r="C24" s="145"/>
      <c r="D24" s="145"/>
      <c r="E24" s="146"/>
      <c r="F24" s="75">
        <f>F22-F23</f>
        <v>-198.96400000000722</v>
      </c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</row>
    <row r="25" spans="1:19" s="76" customFormat="1" ht="30" customHeight="1" x14ac:dyDescent="0.25">
      <c r="A25" s="144" t="s">
        <v>23</v>
      </c>
      <c r="B25" s="145"/>
      <c r="C25" s="145"/>
      <c r="D25" s="145"/>
      <c r="E25" s="146"/>
      <c r="F25" s="72">
        <f>F13+F14-F18</f>
        <v>46280.24000000002</v>
      </c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3" t="s">
        <v>24</v>
      </c>
      <c r="B27" s="143"/>
      <c r="C27" s="143"/>
      <c r="D27" s="143"/>
    </row>
    <row r="28" spans="1:19" s="1" customFormat="1" ht="21.75" customHeight="1" x14ac:dyDescent="0.25">
      <c r="A28" s="150" t="s">
        <v>25</v>
      </c>
      <c r="B28" s="150"/>
      <c r="C28" s="150"/>
      <c r="D28" s="150"/>
    </row>
    <row r="29" spans="1:19" s="1" customFormat="1" ht="22.5" customHeight="1" x14ac:dyDescent="0.25">
      <c r="A29" s="143" t="s">
        <v>26</v>
      </c>
      <c r="B29" s="143"/>
      <c r="C29" s="143"/>
      <c r="D29" s="143"/>
    </row>
    <row r="30" spans="1:19" s="1" customFormat="1" ht="22.5" customHeight="1" x14ac:dyDescent="0.25">
      <c r="A30" s="143" t="s">
        <v>27</v>
      </c>
      <c r="B30" s="143"/>
      <c r="C30" s="143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view="pageBreakPreview" topLeftCell="A37" zoomScale="60" zoomScaleNormal="100" workbookViewId="0">
      <selection activeCell="A64" sqref="A64:XFD65"/>
    </sheetView>
  </sheetViews>
  <sheetFormatPr defaultRowHeight="15" x14ac:dyDescent="0.25"/>
  <cols>
    <col min="1" max="1" width="51.7109375" style="99" customWidth="1"/>
    <col min="2" max="2" width="13.85546875" style="49" customWidth="1"/>
    <col min="3" max="3" width="13.7109375" style="49" customWidth="1"/>
    <col min="4" max="4" width="17.5703125" style="49" customWidth="1"/>
    <col min="5" max="5" width="14.7109375" style="49" customWidth="1"/>
    <col min="6" max="255" width="9.140625" style="49"/>
    <col min="256" max="256" width="8.7109375" style="49" customWidth="1"/>
    <col min="257" max="257" width="31.5703125" style="49" customWidth="1"/>
    <col min="258" max="258" width="13.85546875" style="49" customWidth="1"/>
    <col min="259" max="259" width="19.140625" style="49" customWidth="1"/>
    <col min="260" max="260" width="17.5703125" style="49" customWidth="1"/>
    <col min="261" max="261" width="14.7109375" style="49" customWidth="1"/>
    <col min="262" max="511" width="9.140625" style="49"/>
    <col min="512" max="512" width="8.7109375" style="49" customWidth="1"/>
    <col min="513" max="513" width="31.5703125" style="49" customWidth="1"/>
    <col min="514" max="514" width="13.85546875" style="49" customWidth="1"/>
    <col min="515" max="515" width="19.140625" style="49" customWidth="1"/>
    <col min="516" max="516" width="17.5703125" style="49" customWidth="1"/>
    <col min="517" max="517" width="14.7109375" style="49" customWidth="1"/>
    <col min="518" max="767" width="9.140625" style="49"/>
    <col min="768" max="768" width="8.7109375" style="49" customWidth="1"/>
    <col min="769" max="769" width="31.5703125" style="49" customWidth="1"/>
    <col min="770" max="770" width="13.85546875" style="49" customWidth="1"/>
    <col min="771" max="771" width="19.140625" style="49" customWidth="1"/>
    <col min="772" max="772" width="17.5703125" style="49" customWidth="1"/>
    <col min="773" max="773" width="14.7109375" style="49" customWidth="1"/>
    <col min="774" max="1023" width="9.140625" style="49"/>
    <col min="1024" max="1024" width="8.7109375" style="49" customWidth="1"/>
    <col min="1025" max="1025" width="31.5703125" style="49" customWidth="1"/>
    <col min="1026" max="1026" width="13.85546875" style="49" customWidth="1"/>
    <col min="1027" max="1027" width="19.140625" style="49" customWidth="1"/>
    <col min="1028" max="1028" width="17.5703125" style="49" customWidth="1"/>
    <col min="1029" max="1029" width="14.7109375" style="49" customWidth="1"/>
    <col min="1030" max="1279" width="9.140625" style="49"/>
    <col min="1280" max="1280" width="8.7109375" style="49" customWidth="1"/>
    <col min="1281" max="1281" width="31.5703125" style="49" customWidth="1"/>
    <col min="1282" max="1282" width="13.85546875" style="49" customWidth="1"/>
    <col min="1283" max="1283" width="19.140625" style="49" customWidth="1"/>
    <col min="1284" max="1284" width="17.5703125" style="49" customWidth="1"/>
    <col min="1285" max="1285" width="14.7109375" style="49" customWidth="1"/>
    <col min="1286" max="1535" width="9.140625" style="49"/>
    <col min="1536" max="1536" width="8.7109375" style="49" customWidth="1"/>
    <col min="1537" max="1537" width="31.5703125" style="49" customWidth="1"/>
    <col min="1538" max="1538" width="13.85546875" style="49" customWidth="1"/>
    <col min="1539" max="1539" width="19.140625" style="49" customWidth="1"/>
    <col min="1540" max="1540" width="17.5703125" style="49" customWidth="1"/>
    <col min="1541" max="1541" width="14.7109375" style="49" customWidth="1"/>
    <col min="1542" max="1791" width="9.140625" style="49"/>
    <col min="1792" max="1792" width="8.7109375" style="49" customWidth="1"/>
    <col min="1793" max="1793" width="31.5703125" style="49" customWidth="1"/>
    <col min="1794" max="1794" width="13.85546875" style="49" customWidth="1"/>
    <col min="1795" max="1795" width="19.140625" style="49" customWidth="1"/>
    <col min="1796" max="1796" width="17.5703125" style="49" customWidth="1"/>
    <col min="1797" max="1797" width="14.7109375" style="49" customWidth="1"/>
    <col min="1798" max="2047" width="9.140625" style="49"/>
    <col min="2048" max="2048" width="8.7109375" style="49" customWidth="1"/>
    <col min="2049" max="2049" width="31.5703125" style="49" customWidth="1"/>
    <col min="2050" max="2050" width="13.85546875" style="49" customWidth="1"/>
    <col min="2051" max="2051" width="19.140625" style="49" customWidth="1"/>
    <col min="2052" max="2052" width="17.5703125" style="49" customWidth="1"/>
    <col min="2053" max="2053" width="14.7109375" style="49" customWidth="1"/>
    <col min="2054" max="2303" width="9.140625" style="49"/>
    <col min="2304" max="2304" width="8.7109375" style="49" customWidth="1"/>
    <col min="2305" max="2305" width="31.5703125" style="49" customWidth="1"/>
    <col min="2306" max="2306" width="13.85546875" style="49" customWidth="1"/>
    <col min="2307" max="2307" width="19.140625" style="49" customWidth="1"/>
    <col min="2308" max="2308" width="17.5703125" style="49" customWidth="1"/>
    <col min="2309" max="2309" width="14.7109375" style="49" customWidth="1"/>
    <col min="2310" max="2559" width="9.140625" style="49"/>
    <col min="2560" max="2560" width="8.7109375" style="49" customWidth="1"/>
    <col min="2561" max="2561" width="31.5703125" style="49" customWidth="1"/>
    <col min="2562" max="2562" width="13.85546875" style="49" customWidth="1"/>
    <col min="2563" max="2563" width="19.140625" style="49" customWidth="1"/>
    <col min="2564" max="2564" width="17.5703125" style="49" customWidth="1"/>
    <col min="2565" max="2565" width="14.7109375" style="49" customWidth="1"/>
    <col min="2566" max="2815" width="9.140625" style="49"/>
    <col min="2816" max="2816" width="8.7109375" style="49" customWidth="1"/>
    <col min="2817" max="2817" width="31.5703125" style="49" customWidth="1"/>
    <col min="2818" max="2818" width="13.85546875" style="49" customWidth="1"/>
    <col min="2819" max="2819" width="19.140625" style="49" customWidth="1"/>
    <col min="2820" max="2820" width="17.5703125" style="49" customWidth="1"/>
    <col min="2821" max="2821" width="14.7109375" style="49" customWidth="1"/>
    <col min="2822" max="3071" width="9.140625" style="49"/>
    <col min="3072" max="3072" width="8.7109375" style="49" customWidth="1"/>
    <col min="3073" max="3073" width="31.5703125" style="49" customWidth="1"/>
    <col min="3074" max="3074" width="13.85546875" style="49" customWidth="1"/>
    <col min="3075" max="3075" width="19.140625" style="49" customWidth="1"/>
    <col min="3076" max="3076" width="17.5703125" style="49" customWidth="1"/>
    <col min="3077" max="3077" width="14.7109375" style="49" customWidth="1"/>
    <col min="3078" max="3327" width="9.140625" style="49"/>
    <col min="3328" max="3328" width="8.7109375" style="49" customWidth="1"/>
    <col min="3329" max="3329" width="31.5703125" style="49" customWidth="1"/>
    <col min="3330" max="3330" width="13.85546875" style="49" customWidth="1"/>
    <col min="3331" max="3331" width="19.140625" style="49" customWidth="1"/>
    <col min="3332" max="3332" width="17.5703125" style="49" customWidth="1"/>
    <col min="3333" max="3333" width="14.7109375" style="49" customWidth="1"/>
    <col min="3334" max="3583" width="9.140625" style="49"/>
    <col min="3584" max="3584" width="8.7109375" style="49" customWidth="1"/>
    <col min="3585" max="3585" width="31.5703125" style="49" customWidth="1"/>
    <col min="3586" max="3586" width="13.85546875" style="49" customWidth="1"/>
    <col min="3587" max="3587" width="19.140625" style="49" customWidth="1"/>
    <col min="3588" max="3588" width="17.5703125" style="49" customWidth="1"/>
    <col min="3589" max="3589" width="14.7109375" style="49" customWidth="1"/>
    <col min="3590" max="3839" width="9.140625" style="49"/>
    <col min="3840" max="3840" width="8.7109375" style="49" customWidth="1"/>
    <col min="3841" max="3841" width="31.5703125" style="49" customWidth="1"/>
    <col min="3842" max="3842" width="13.85546875" style="49" customWidth="1"/>
    <col min="3843" max="3843" width="19.140625" style="49" customWidth="1"/>
    <col min="3844" max="3844" width="17.5703125" style="49" customWidth="1"/>
    <col min="3845" max="3845" width="14.7109375" style="49" customWidth="1"/>
    <col min="3846" max="4095" width="9.140625" style="49"/>
    <col min="4096" max="4096" width="8.7109375" style="49" customWidth="1"/>
    <col min="4097" max="4097" width="31.5703125" style="49" customWidth="1"/>
    <col min="4098" max="4098" width="13.85546875" style="49" customWidth="1"/>
    <col min="4099" max="4099" width="19.140625" style="49" customWidth="1"/>
    <col min="4100" max="4100" width="17.5703125" style="49" customWidth="1"/>
    <col min="4101" max="4101" width="14.7109375" style="49" customWidth="1"/>
    <col min="4102" max="4351" width="9.140625" style="49"/>
    <col min="4352" max="4352" width="8.7109375" style="49" customWidth="1"/>
    <col min="4353" max="4353" width="31.5703125" style="49" customWidth="1"/>
    <col min="4354" max="4354" width="13.85546875" style="49" customWidth="1"/>
    <col min="4355" max="4355" width="19.140625" style="49" customWidth="1"/>
    <col min="4356" max="4356" width="17.5703125" style="49" customWidth="1"/>
    <col min="4357" max="4357" width="14.7109375" style="49" customWidth="1"/>
    <col min="4358" max="4607" width="9.140625" style="49"/>
    <col min="4608" max="4608" width="8.7109375" style="49" customWidth="1"/>
    <col min="4609" max="4609" width="31.5703125" style="49" customWidth="1"/>
    <col min="4610" max="4610" width="13.85546875" style="49" customWidth="1"/>
    <col min="4611" max="4611" width="19.140625" style="49" customWidth="1"/>
    <col min="4612" max="4612" width="17.5703125" style="49" customWidth="1"/>
    <col min="4613" max="4613" width="14.7109375" style="49" customWidth="1"/>
    <col min="4614" max="4863" width="9.140625" style="49"/>
    <col min="4864" max="4864" width="8.7109375" style="49" customWidth="1"/>
    <col min="4865" max="4865" width="31.5703125" style="49" customWidth="1"/>
    <col min="4866" max="4866" width="13.85546875" style="49" customWidth="1"/>
    <col min="4867" max="4867" width="19.140625" style="49" customWidth="1"/>
    <col min="4868" max="4868" width="17.5703125" style="49" customWidth="1"/>
    <col min="4869" max="4869" width="14.7109375" style="49" customWidth="1"/>
    <col min="4870" max="5119" width="9.140625" style="49"/>
    <col min="5120" max="5120" width="8.7109375" style="49" customWidth="1"/>
    <col min="5121" max="5121" width="31.5703125" style="49" customWidth="1"/>
    <col min="5122" max="5122" width="13.85546875" style="49" customWidth="1"/>
    <col min="5123" max="5123" width="19.140625" style="49" customWidth="1"/>
    <col min="5124" max="5124" width="17.5703125" style="49" customWidth="1"/>
    <col min="5125" max="5125" width="14.7109375" style="49" customWidth="1"/>
    <col min="5126" max="5375" width="9.140625" style="49"/>
    <col min="5376" max="5376" width="8.7109375" style="49" customWidth="1"/>
    <col min="5377" max="5377" width="31.5703125" style="49" customWidth="1"/>
    <col min="5378" max="5378" width="13.85546875" style="49" customWidth="1"/>
    <col min="5379" max="5379" width="19.140625" style="49" customWidth="1"/>
    <col min="5380" max="5380" width="17.5703125" style="49" customWidth="1"/>
    <col min="5381" max="5381" width="14.7109375" style="49" customWidth="1"/>
    <col min="5382" max="5631" width="9.140625" style="49"/>
    <col min="5632" max="5632" width="8.7109375" style="49" customWidth="1"/>
    <col min="5633" max="5633" width="31.5703125" style="49" customWidth="1"/>
    <col min="5634" max="5634" width="13.85546875" style="49" customWidth="1"/>
    <col min="5635" max="5635" width="19.140625" style="49" customWidth="1"/>
    <col min="5636" max="5636" width="17.5703125" style="49" customWidth="1"/>
    <col min="5637" max="5637" width="14.7109375" style="49" customWidth="1"/>
    <col min="5638" max="5887" width="9.140625" style="49"/>
    <col min="5888" max="5888" width="8.7109375" style="49" customWidth="1"/>
    <col min="5889" max="5889" width="31.5703125" style="49" customWidth="1"/>
    <col min="5890" max="5890" width="13.85546875" style="49" customWidth="1"/>
    <col min="5891" max="5891" width="19.140625" style="49" customWidth="1"/>
    <col min="5892" max="5892" width="17.5703125" style="49" customWidth="1"/>
    <col min="5893" max="5893" width="14.7109375" style="49" customWidth="1"/>
    <col min="5894" max="6143" width="9.140625" style="49"/>
    <col min="6144" max="6144" width="8.7109375" style="49" customWidth="1"/>
    <col min="6145" max="6145" width="31.5703125" style="49" customWidth="1"/>
    <col min="6146" max="6146" width="13.85546875" style="49" customWidth="1"/>
    <col min="6147" max="6147" width="19.140625" style="49" customWidth="1"/>
    <col min="6148" max="6148" width="17.5703125" style="49" customWidth="1"/>
    <col min="6149" max="6149" width="14.7109375" style="49" customWidth="1"/>
    <col min="6150" max="6399" width="9.140625" style="49"/>
    <col min="6400" max="6400" width="8.7109375" style="49" customWidth="1"/>
    <col min="6401" max="6401" width="31.5703125" style="49" customWidth="1"/>
    <col min="6402" max="6402" width="13.85546875" style="49" customWidth="1"/>
    <col min="6403" max="6403" width="19.140625" style="49" customWidth="1"/>
    <col min="6404" max="6404" width="17.5703125" style="49" customWidth="1"/>
    <col min="6405" max="6405" width="14.7109375" style="49" customWidth="1"/>
    <col min="6406" max="6655" width="9.140625" style="49"/>
    <col min="6656" max="6656" width="8.7109375" style="49" customWidth="1"/>
    <col min="6657" max="6657" width="31.5703125" style="49" customWidth="1"/>
    <col min="6658" max="6658" width="13.85546875" style="49" customWidth="1"/>
    <col min="6659" max="6659" width="19.140625" style="49" customWidth="1"/>
    <col min="6660" max="6660" width="17.5703125" style="49" customWidth="1"/>
    <col min="6661" max="6661" width="14.7109375" style="49" customWidth="1"/>
    <col min="6662" max="6911" width="9.140625" style="49"/>
    <col min="6912" max="6912" width="8.7109375" style="49" customWidth="1"/>
    <col min="6913" max="6913" width="31.5703125" style="49" customWidth="1"/>
    <col min="6914" max="6914" width="13.85546875" style="49" customWidth="1"/>
    <col min="6915" max="6915" width="19.140625" style="49" customWidth="1"/>
    <col min="6916" max="6916" width="17.5703125" style="49" customWidth="1"/>
    <col min="6917" max="6917" width="14.7109375" style="49" customWidth="1"/>
    <col min="6918" max="7167" width="9.140625" style="49"/>
    <col min="7168" max="7168" width="8.7109375" style="49" customWidth="1"/>
    <col min="7169" max="7169" width="31.5703125" style="49" customWidth="1"/>
    <col min="7170" max="7170" width="13.85546875" style="49" customWidth="1"/>
    <col min="7171" max="7171" width="19.140625" style="49" customWidth="1"/>
    <col min="7172" max="7172" width="17.5703125" style="49" customWidth="1"/>
    <col min="7173" max="7173" width="14.7109375" style="49" customWidth="1"/>
    <col min="7174" max="7423" width="9.140625" style="49"/>
    <col min="7424" max="7424" width="8.7109375" style="49" customWidth="1"/>
    <col min="7425" max="7425" width="31.5703125" style="49" customWidth="1"/>
    <col min="7426" max="7426" width="13.85546875" style="49" customWidth="1"/>
    <col min="7427" max="7427" width="19.140625" style="49" customWidth="1"/>
    <col min="7428" max="7428" width="17.5703125" style="49" customWidth="1"/>
    <col min="7429" max="7429" width="14.7109375" style="49" customWidth="1"/>
    <col min="7430" max="7679" width="9.140625" style="49"/>
    <col min="7680" max="7680" width="8.7109375" style="49" customWidth="1"/>
    <col min="7681" max="7681" width="31.5703125" style="49" customWidth="1"/>
    <col min="7682" max="7682" width="13.85546875" style="49" customWidth="1"/>
    <col min="7683" max="7683" width="19.140625" style="49" customWidth="1"/>
    <col min="7684" max="7684" width="17.5703125" style="49" customWidth="1"/>
    <col min="7685" max="7685" width="14.7109375" style="49" customWidth="1"/>
    <col min="7686" max="7935" width="9.140625" style="49"/>
    <col min="7936" max="7936" width="8.7109375" style="49" customWidth="1"/>
    <col min="7937" max="7937" width="31.5703125" style="49" customWidth="1"/>
    <col min="7938" max="7938" width="13.85546875" style="49" customWidth="1"/>
    <col min="7939" max="7939" width="19.140625" style="49" customWidth="1"/>
    <col min="7940" max="7940" width="17.5703125" style="49" customWidth="1"/>
    <col min="7941" max="7941" width="14.7109375" style="49" customWidth="1"/>
    <col min="7942" max="8191" width="9.140625" style="49"/>
    <col min="8192" max="8192" width="8.7109375" style="49" customWidth="1"/>
    <col min="8193" max="8193" width="31.5703125" style="49" customWidth="1"/>
    <col min="8194" max="8194" width="13.85546875" style="49" customWidth="1"/>
    <col min="8195" max="8195" width="19.140625" style="49" customWidth="1"/>
    <col min="8196" max="8196" width="17.5703125" style="49" customWidth="1"/>
    <col min="8197" max="8197" width="14.7109375" style="49" customWidth="1"/>
    <col min="8198" max="8447" width="9.140625" style="49"/>
    <col min="8448" max="8448" width="8.7109375" style="49" customWidth="1"/>
    <col min="8449" max="8449" width="31.5703125" style="49" customWidth="1"/>
    <col min="8450" max="8450" width="13.85546875" style="49" customWidth="1"/>
    <col min="8451" max="8451" width="19.140625" style="49" customWidth="1"/>
    <col min="8452" max="8452" width="17.5703125" style="49" customWidth="1"/>
    <col min="8453" max="8453" width="14.7109375" style="49" customWidth="1"/>
    <col min="8454" max="8703" width="9.140625" style="49"/>
    <col min="8704" max="8704" width="8.7109375" style="49" customWidth="1"/>
    <col min="8705" max="8705" width="31.5703125" style="49" customWidth="1"/>
    <col min="8706" max="8706" width="13.85546875" style="49" customWidth="1"/>
    <col min="8707" max="8707" width="19.140625" style="49" customWidth="1"/>
    <col min="8708" max="8708" width="17.5703125" style="49" customWidth="1"/>
    <col min="8709" max="8709" width="14.7109375" style="49" customWidth="1"/>
    <col min="8710" max="8959" width="9.140625" style="49"/>
    <col min="8960" max="8960" width="8.7109375" style="49" customWidth="1"/>
    <col min="8961" max="8961" width="31.5703125" style="49" customWidth="1"/>
    <col min="8962" max="8962" width="13.85546875" style="49" customWidth="1"/>
    <col min="8963" max="8963" width="19.140625" style="49" customWidth="1"/>
    <col min="8964" max="8964" width="17.5703125" style="49" customWidth="1"/>
    <col min="8965" max="8965" width="14.7109375" style="49" customWidth="1"/>
    <col min="8966" max="9215" width="9.140625" style="49"/>
    <col min="9216" max="9216" width="8.7109375" style="49" customWidth="1"/>
    <col min="9217" max="9217" width="31.5703125" style="49" customWidth="1"/>
    <col min="9218" max="9218" width="13.85546875" style="49" customWidth="1"/>
    <col min="9219" max="9219" width="19.140625" style="49" customWidth="1"/>
    <col min="9220" max="9220" width="17.5703125" style="49" customWidth="1"/>
    <col min="9221" max="9221" width="14.7109375" style="49" customWidth="1"/>
    <col min="9222" max="9471" width="9.140625" style="49"/>
    <col min="9472" max="9472" width="8.7109375" style="49" customWidth="1"/>
    <col min="9473" max="9473" width="31.5703125" style="49" customWidth="1"/>
    <col min="9474" max="9474" width="13.85546875" style="49" customWidth="1"/>
    <col min="9475" max="9475" width="19.140625" style="49" customWidth="1"/>
    <col min="9476" max="9476" width="17.5703125" style="49" customWidth="1"/>
    <col min="9477" max="9477" width="14.7109375" style="49" customWidth="1"/>
    <col min="9478" max="9727" width="9.140625" style="49"/>
    <col min="9728" max="9728" width="8.7109375" style="49" customWidth="1"/>
    <col min="9729" max="9729" width="31.5703125" style="49" customWidth="1"/>
    <col min="9730" max="9730" width="13.85546875" style="49" customWidth="1"/>
    <col min="9731" max="9731" width="19.140625" style="49" customWidth="1"/>
    <col min="9732" max="9732" width="17.5703125" style="49" customWidth="1"/>
    <col min="9733" max="9733" width="14.7109375" style="49" customWidth="1"/>
    <col min="9734" max="9983" width="9.140625" style="49"/>
    <col min="9984" max="9984" width="8.7109375" style="49" customWidth="1"/>
    <col min="9985" max="9985" width="31.5703125" style="49" customWidth="1"/>
    <col min="9986" max="9986" width="13.85546875" style="49" customWidth="1"/>
    <col min="9987" max="9987" width="19.140625" style="49" customWidth="1"/>
    <col min="9988" max="9988" width="17.5703125" style="49" customWidth="1"/>
    <col min="9989" max="9989" width="14.7109375" style="49" customWidth="1"/>
    <col min="9990" max="10239" width="9.140625" style="49"/>
    <col min="10240" max="10240" width="8.7109375" style="49" customWidth="1"/>
    <col min="10241" max="10241" width="31.5703125" style="49" customWidth="1"/>
    <col min="10242" max="10242" width="13.85546875" style="49" customWidth="1"/>
    <col min="10243" max="10243" width="19.140625" style="49" customWidth="1"/>
    <col min="10244" max="10244" width="17.5703125" style="49" customWidth="1"/>
    <col min="10245" max="10245" width="14.7109375" style="49" customWidth="1"/>
    <col min="10246" max="10495" width="9.140625" style="49"/>
    <col min="10496" max="10496" width="8.7109375" style="49" customWidth="1"/>
    <col min="10497" max="10497" width="31.5703125" style="49" customWidth="1"/>
    <col min="10498" max="10498" width="13.85546875" style="49" customWidth="1"/>
    <col min="10499" max="10499" width="19.140625" style="49" customWidth="1"/>
    <col min="10500" max="10500" width="17.5703125" style="49" customWidth="1"/>
    <col min="10501" max="10501" width="14.7109375" style="49" customWidth="1"/>
    <col min="10502" max="10751" width="9.140625" style="49"/>
    <col min="10752" max="10752" width="8.7109375" style="49" customWidth="1"/>
    <col min="10753" max="10753" width="31.5703125" style="49" customWidth="1"/>
    <col min="10754" max="10754" width="13.85546875" style="49" customWidth="1"/>
    <col min="10755" max="10755" width="19.140625" style="49" customWidth="1"/>
    <col min="10756" max="10756" width="17.5703125" style="49" customWidth="1"/>
    <col min="10757" max="10757" width="14.7109375" style="49" customWidth="1"/>
    <col min="10758" max="11007" width="9.140625" style="49"/>
    <col min="11008" max="11008" width="8.7109375" style="49" customWidth="1"/>
    <col min="11009" max="11009" width="31.5703125" style="49" customWidth="1"/>
    <col min="11010" max="11010" width="13.85546875" style="49" customWidth="1"/>
    <col min="11011" max="11011" width="19.140625" style="49" customWidth="1"/>
    <col min="11012" max="11012" width="17.5703125" style="49" customWidth="1"/>
    <col min="11013" max="11013" width="14.7109375" style="49" customWidth="1"/>
    <col min="11014" max="11263" width="9.140625" style="49"/>
    <col min="11264" max="11264" width="8.7109375" style="49" customWidth="1"/>
    <col min="11265" max="11265" width="31.5703125" style="49" customWidth="1"/>
    <col min="11266" max="11266" width="13.85546875" style="49" customWidth="1"/>
    <col min="11267" max="11267" width="19.140625" style="49" customWidth="1"/>
    <col min="11268" max="11268" width="17.5703125" style="49" customWidth="1"/>
    <col min="11269" max="11269" width="14.7109375" style="49" customWidth="1"/>
    <col min="11270" max="11519" width="9.140625" style="49"/>
    <col min="11520" max="11520" width="8.7109375" style="49" customWidth="1"/>
    <col min="11521" max="11521" width="31.5703125" style="49" customWidth="1"/>
    <col min="11522" max="11522" width="13.85546875" style="49" customWidth="1"/>
    <col min="11523" max="11523" width="19.140625" style="49" customWidth="1"/>
    <col min="11524" max="11524" width="17.5703125" style="49" customWidth="1"/>
    <col min="11525" max="11525" width="14.7109375" style="49" customWidth="1"/>
    <col min="11526" max="11775" width="9.140625" style="49"/>
    <col min="11776" max="11776" width="8.7109375" style="49" customWidth="1"/>
    <col min="11777" max="11777" width="31.5703125" style="49" customWidth="1"/>
    <col min="11778" max="11778" width="13.85546875" style="49" customWidth="1"/>
    <col min="11779" max="11779" width="19.140625" style="49" customWidth="1"/>
    <col min="11780" max="11780" width="17.5703125" style="49" customWidth="1"/>
    <col min="11781" max="11781" width="14.7109375" style="49" customWidth="1"/>
    <col min="11782" max="12031" width="9.140625" style="49"/>
    <col min="12032" max="12032" width="8.7109375" style="49" customWidth="1"/>
    <col min="12033" max="12033" width="31.5703125" style="49" customWidth="1"/>
    <col min="12034" max="12034" width="13.85546875" style="49" customWidth="1"/>
    <col min="12035" max="12035" width="19.140625" style="49" customWidth="1"/>
    <col min="12036" max="12036" width="17.5703125" style="49" customWidth="1"/>
    <col min="12037" max="12037" width="14.7109375" style="49" customWidth="1"/>
    <col min="12038" max="12287" width="9.140625" style="49"/>
    <col min="12288" max="12288" width="8.7109375" style="49" customWidth="1"/>
    <col min="12289" max="12289" width="31.5703125" style="49" customWidth="1"/>
    <col min="12290" max="12290" width="13.85546875" style="49" customWidth="1"/>
    <col min="12291" max="12291" width="19.140625" style="49" customWidth="1"/>
    <col min="12292" max="12292" width="17.5703125" style="49" customWidth="1"/>
    <col min="12293" max="12293" width="14.7109375" style="49" customWidth="1"/>
    <col min="12294" max="12543" width="9.140625" style="49"/>
    <col min="12544" max="12544" width="8.7109375" style="49" customWidth="1"/>
    <col min="12545" max="12545" width="31.5703125" style="49" customWidth="1"/>
    <col min="12546" max="12546" width="13.85546875" style="49" customWidth="1"/>
    <col min="12547" max="12547" width="19.140625" style="49" customWidth="1"/>
    <col min="12548" max="12548" width="17.5703125" style="49" customWidth="1"/>
    <col min="12549" max="12549" width="14.7109375" style="49" customWidth="1"/>
    <col min="12550" max="12799" width="9.140625" style="49"/>
    <col min="12800" max="12800" width="8.7109375" style="49" customWidth="1"/>
    <col min="12801" max="12801" width="31.5703125" style="49" customWidth="1"/>
    <col min="12802" max="12802" width="13.85546875" style="49" customWidth="1"/>
    <col min="12803" max="12803" width="19.140625" style="49" customWidth="1"/>
    <col min="12804" max="12804" width="17.5703125" style="49" customWidth="1"/>
    <col min="12805" max="12805" width="14.7109375" style="49" customWidth="1"/>
    <col min="12806" max="13055" width="9.140625" style="49"/>
    <col min="13056" max="13056" width="8.7109375" style="49" customWidth="1"/>
    <col min="13057" max="13057" width="31.5703125" style="49" customWidth="1"/>
    <col min="13058" max="13058" width="13.85546875" style="49" customWidth="1"/>
    <col min="13059" max="13059" width="19.140625" style="49" customWidth="1"/>
    <col min="13060" max="13060" width="17.5703125" style="49" customWidth="1"/>
    <col min="13061" max="13061" width="14.7109375" style="49" customWidth="1"/>
    <col min="13062" max="13311" width="9.140625" style="49"/>
    <col min="13312" max="13312" width="8.7109375" style="49" customWidth="1"/>
    <col min="13313" max="13313" width="31.5703125" style="49" customWidth="1"/>
    <col min="13314" max="13314" width="13.85546875" style="49" customWidth="1"/>
    <col min="13315" max="13315" width="19.140625" style="49" customWidth="1"/>
    <col min="13316" max="13316" width="17.5703125" style="49" customWidth="1"/>
    <col min="13317" max="13317" width="14.7109375" style="49" customWidth="1"/>
    <col min="13318" max="13567" width="9.140625" style="49"/>
    <col min="13568" max="13568" width="8.7109375" style="49" customWidth="1"/>
    <col min="13569" max="13569" width="31.5703125" style="49" customWidth="1"/>
    <col min="13570" max="13570" width="13.85546875" style="49" customWidth="1"/>
    <col min="13571" max="13571" width="19.140625" style="49" customWidth="1"/>
    <col min="13572" max="13572" width="17.5703125" style="49" customWidth="1"/>
    <col min="13573" max="13573" width="14.7109375" style="49" customWidth="1"/>
    <col min="13574" max="13823" width="9.140625" style="49"/>
    <col min="13824" max="13824" width="8.7109375" style="49" customWidth="1"/>
    <col min="13825" max="13825" width="31.5703125" style="49" customWidth="1"/>
    <col min="13826" max="13826" width="13.85546875" style="49" customWidth="1"/>
    <col min="13827" max="13827" width="19.140625" style="49" customWidth="1"/>
    <col min="13828" max="13828" width="17.5703125" style="49" customWidth="1"/>
    <col min="13829" max="13829" width="14.7109375" style="49" customWidth="1"/>
    <col min="13830" max="14079" width="9.140625" style="49"/>
    <col min="14080" max="14080" width="8.7109375" style="49" customWidth="1"/>
    <col min="14081" max="14081" width="31.5703125" style="49" customWidth="1"/>
    <col min="14082" max="14082" width="13.85546875" style="49" customWidth="1"/>
    <col min="14083" max="14083" width="19.140625" style="49" customWidth="1"/>
    <col min="14084" max="14084" width="17.5703125" style="49" customWidth="1"/>
    <col min="14085" max="14085" width="14.7109375" style="49" customWidth="1"/>
    <col min="14086" max="14335" width="9.140625" style="49"/>
    <col min="14336" max="14336" width="8.7109375" style="49" customWidth="1"/>
    <col min="14337" max="14337" width="31.5703125" style="49" customWidth="1"/>
    <col min="14338" max="14338" width="13.85546875" style="49" customWidth="1"/>
    <col min="14339" max="14339" width="19.140625" style="49" customWidth="1"/>
    <col min="14340" max="14340" width="17.5703125" style="49" customWidth="1"/>
    <col min="14341" max="14341" width="14.7109375" style="49" customWidth="1"/>
    <col min="14342" max="14591" width="9.140625" style="49"/>
    <col min="14592" max="14592" width="8.7109375" style="49" customWidth="1"/>
    <col min="14593" max="14593" width="31.5703125" style="49" customWidth="1"/>
    <col min="14594" max="14594" width="13.85546875" style="49" customWidth="1"/>
    <col min="14595" max="14595" width="19.140625" style="49" customWidth="1"/>
    <col min="14596" max="14596" width="17.5703125" style="49" customWidth="1"/>
    <col min="14597" max="14597" width="14.7109375" style="49" customWidth="1"/>
    <col min="14598" max="14847" width="9.140625" style="49"/>
    <col min="14848" max="14848" width="8.7109375" style="49" customWidth="1"/>
    <col min="14849" max="14849" width="31.5703125" style="49" customWidth="1"/>
    <col min="14850" max="14850" width="13.85546875" style="49" customWidth="1"/>
    <col min="14851" max="14851" width="19.140625" style="49" customWidth="1"/>
    <col min="14852" max="14852" width="17.5703125" style="49" customWidth="1"/>
    <col min="14853" max="14853" width="14.7109375" style="49" customWidth="1"/>
    <col min="14854" max="15103" width="9.140625" style="49"/>
    <col min="15104" max="15104" width="8.7109375" style="49" customWidth="1"/>
    <col min="15105" max="15105" width="31.5703125" style="49" customWidth="1"/>
    <col min="15106" max="15106" width="13.85546875" style="49" customWidth="1"/>
    <col min="15107" max="15107" width="19.140625" style="49" customWidth="1"/>
    <col min="15108" max="15108" width="17.5703125" style="49" customWidth="1"/>
    <col min="15109" max="15109" width="14.7109375" style="49" customWidth="1"/>
    <col min="15110" max="15359" width="9.140625" style="49"/>
    <col min="15360" max="15360" width="8.7109375" style="49" customWidth="1"/>
    <col min="15361" max="15361" width="31.5703125" style="49" customWidth="1"/>
    <col min="15362" max="15362" width="13.85546875" style="49" customWidth="1"/>
    <col min="15363" max="15363" width="19.140625" style="49" customWidth="1"/>
    <col min="15364" max="15364" width="17.5703125" style="49" customWidth="1"/>
    <col min="15365" max="15365" width="14.7109375" style="49" customWidth="1"/>
    <col min="15366" max="15615" width="9.140625" style="49"/>
    <col min="15616" max="15616" width="8.7109375" style="49" customWidth="1"/>
    <col min="15617" max="15617" width="31.5703125" style="49" customWidth="1"/>
    <col min="15618" max="15618" width="13.85546875" style="49" customWidth="1"/>
    <col min="15619" max="15619" width="19.140625" style="49" customWidth="1"/>
    <col min="15620" max="15620" width="17.5703125" style="49" customWidth="1"/>
    <col min="15621" max="15621" width="14.7109375" style="49" customWidth="1"/>
    <col min="15622" max="15871" width="9.140625" style="49"/>
    <col min="15872" max="15872" width="8.7109375" style="49" customWidth="1"/>
    <col min="15873" max="15873" width="31.5703125" style="49" customWidth="1"/>
    <col min="15874" max="15874" width="13.85546875" style="49" customWidth="1"/>
    <col min="15875" max="15875" width="19.140625" style="49" customWidth="1"/>
    <col min="15876" max="15876" width="17.5703125" style="49" customWidth="1"/>
    <col min="15877" max="15877" width="14.7109375" style="49" customWidth="1"/>
    <col min="15878" max="16127" width="9.140625" style="49"/>
    <col min="16128" max="16128" width="8.7109375" style="49" customWidth="1"/>
    <col min="16129" max="16129" width="31.5703125" style="49" customWidth="1"/>
    <col min="16130" max="16130" width="13.85546875" style="49" customWidth="1"/>
    <col min="16131" max="16131" width="19.140625" style="49" customWidth="1"/>
    <col min="16132" max="16132" width="17.5703125" style="49" customWidth="1"/>
    <col min="16133" max="16133" width="14.7109375" style="49" customWidth="1"/>
    <col min="16134" max="16384" width="9.140625" style="49"/>
  </cols>
  <sheetData>
    <row r="1" spans="1:5" ht="23.25" customHeight="1" x14ac:dyDescent="0.25">
      <c r="E1" s="90"/>
    </row>
    <row r="2" spans="1:5" x14ac:dyDescent="0.25">
      <c r="A2" s="99" t="s">
        <v>124</v>
      </c>
    </row>
    <row r="3" spans="1:5" ht="15.75" customHeight="1" x14ac:dyDescent="0.25">
      <c r="B3" s="89" t="s">
        <v>189</v>
      </c>
      <c r="C3" s="91"/>
      <c r="D3" s="91"/>
    </row>
    <row r="4" spans="1:5" x14ac:dyDescent="0.25">
      <c r="B4" s="89" t="s">
        <v>125</v>
      </c>
      <c r="C4" s="88"/>
      <c r="D4" s="88"/>
    </row>
    <row r="5" spans="1:5" x14ac:dyDescent="0.25">
      <c r="B5" s="89" t="s">
        <v>126</v>
      </c>
      <c r="C5" s="88"/>
      <c r="D5" s="88"/>
    </row>
    <row r="6" spans="1:5" ht="26.25" customHeight="1" x14ac:dyDescent="0.25">
      <c r="A6" s="100" t="s">
        <v>127</v>
      </c>
      <c r="E6" s="89" t="s">
        <v>128</v>
      </c>
    </row>
    <row r="8" spans="1:5" ht="31.5" customHeight="1" x14ac:dyDescent="0.25">
      <c r="A8" s="168" t="s">
        <v>187</v>
      </c>
      <c r="B8" s="168"/>
      <c r="C8" s="168"/>
      <c r="D8" s="168"/>
      <c r="E8" s="168"/>
    </row>
    <row r="9" spans="1:5" ht="28.5" customHeight="1" x14ac:dyDescent="0.25">
      <c r="A9" s="168" t="s">
        <v>129</v>
      </c>
      <c r="B9" s="168"/>
      <c r="C9" s="168"/>
      <c r="D9" s="168"/>
      <c r="E9" s="168"/>
    </row>
    <row r="10" spans="1:5" ht="30" customHeight="1" x14ac:dyDescent="0.25">
      <c r="A10" s="168" t="s">
        <v>130</v>
      </c>
      <c r="B10" s="168"/>
      <c r="C10" s="168"/>
      <c r="D10" s="168"/>
      <c r="E10" s="168"/>
    </row>
    <row r="11" spans="1:5" ht="30" customHeight="1" x14ac:dyDescent="0.25">
      <c r="A11" s="168" t="s">
        <v>131</v>
      </c>
      <c r="B11" s="168"/>
      <c r="C11" s="168"/>
      <c r="D11" s="168"/>
      <c r="E11" s="168"/>
    </row>
    <row r="12" spans="1:5" ht="29.25" customHeight="1" x14ac:dyDescent="0.25">
      <c r="A12" s="168" t="s">
        <v>132</v>
      </c>
      <c r="B12" s="168"/>
      <c r="C12" s="168"/>
      <c r="D12" s="168"/>
      <c r="E12" s="168"/>
    </row>
    <row r="13" spans="1:5" ht="28.5" customHeight="1" x14ac:dyDescent="0.25">
      <c r="A13" s="168" t="s">
        <v>133</v>
      </c>
      <c r="B13" s="168"/>
      <c r="C13" s="168"/>
      <c r="D13" s="168"/>
      <c r="E13" s="168"/>
    </row>
    <row r="14" spans="1:5" ht="135" x14ac:dyDescent="0.25">
      <c r="A14" s="101" t="s">
        <v>32</v>
      </c>
      <c r="B14" s="94" t="s">
        <v>135</v>
      </c>
      <c r="C14" s="94" t="s">
        <v>34</v>
      </c>
      <c r="D14" s="94" t="s">
        <v>134</v>
      </c>
      <c r="E14" s="94" t="s">
        <v>36</v>
      </c>
    </row>
    <row r="15" spans="1:5" x14ac:dyDescent="0.25">
      <c r="A15" s="102" t="s">
        <v>37</v>
      </c>
      <c r="B15" s="97"/>
      <c r="C15" s="97"/>
      <c r="D15" s="97"/>
      <c r="E15" s="97"/>
    </row>
    <row r="16" spans="1:5" x14ac:dyDescent="0.25">
      <c r="A16" s="103" t="s">
        <v>38</v>
      </c>
      <c r="B16" s="95" t="s">
        <v>39</v>
      </c>
      <c r="C16" s="95" t="s">
        <v>40</v>
      </c>
      <c r="D16" s="95">
        <v>0.13</v>
      </c>
      <c r="E16" s="95">
        <v>1560.78</v>
      </c>
    </row>
    <row r="17" spans="1:5" ht="28.5" x14ac:dyDescent="0.25">
      <c r="A17" s="102" t="s">
        <v>137</v>
      </c>
      <c r="B17" s="97"/>
      <c r="C17" s="97"/>
      <c r="D17" s="95"/>
      <c r="E17" s="97"/>
    </row>
    <row r="18" spans="1:5" x14ac:dyDescent="0.25">
      <c r="A18" s="103" t="s">
        <v>138</v>
      </c>
      <c r="B18" s="95" t="s">
        <v>75</v>
      </c>
      <c r="C18" s="95" t="s">
        <v>79</v>
      </c>
      <c r="D18" s="95">
        <f>E18</f>
        <v>750</v>
      </c>
      <c r="E18" s="95">
        <v>750</v>
      </c>
    </row>
    <row r="19" spans="1:5" x14ac:dyDescent="0.25">
      <c r="A19" s="103" t="s">
        <v>136</v>
      </c>
      <c r="B19" s="95" t="s">
        <v>75</v>
      </c>
      <c r="C19" s="95" t="s">
        <v>79</v>
      </c>
      <c r="D19" s="95">
        <f>E19</f>
        <v>1000</v>
      </c>
      <c r="E19" s="95">
        <v>1000</v>
      </c>
    </row>
    <row r="20" spans="1:5" ht="30" x14ac:dyDescent="0.25">
      <c r="A20" s="103" t="s">
        <v>139</v>
      </c>
      <c r="B20" s="95">
        <v>0.01</v>
      </c>
      <c r="C20" s="95" t="s">
        <v>54</v>
      </c>
      <c r="D20" s="95">
        <f t="shared" ref="D20:D59" si="0">E20/B20</f>
        <v>6176</v>
      </c>
      <c r="E20" s="95">
        <v>61.76</v>
      </c>
    </row>
    <row r="21" spans="1:5" ht="30" x14ac:dyDescent="0.25">
      <c r="A21" s="103" t="s">
        <v>140</v>
      </c>
      <c r="B21" s="95" t="s">
        <v>70</v>
      </c>
      <c r="C21" s="95" t="s">
        <v>71</v>
      </c>
      <c r="D21" s="95">
        <f>E21</f>
        <v>51025.5</v>
      </c>
      <c r="E21" s="95">
        <v>51025.5</v>
      </c>
    </row>
    <row r="22" spans="1:5" x14ac:dyDescent="0.25">
      <c r="A22" s="103" t="s">
        <v>141</v>
      </c>
      <c r="B22" s="95" t="s">
        <v>70</v>
      </c>
      <c r="C22" s="95" t="s">
        <v>71</v>
      </c>
      <c r="D22" s="95">
        <f t="shared" ref="D22:D23" si="1">E22</f>
        <v>800.56</v>
      </c>
      <c r="E22" s="95">
        <v>800.56</v>
      </c>
    </row>
    <row r="23" spans="1:5" ht="30" x14ac:dyDescent="0.25">
      <c r="A23" s="103" t="s">
        <v>142</v>
      </c>
      <c r="B23" s="95" t="s">
        <v>75</v>
      </c>
      <c r="C23" s="95" t="s">
        <v>40</v>
      </c>
      <c r="D23" s="95">
        <f t="shared" si="1"/>
        <v>22.46</v>
      </c>
      <c r="E23" s="95">
        <v>22.46</v>
      </c>
    </row>
    <row r="24" spans="1:5" ht="28.5" x14ac:dyDescent="0.25">
      <c r="A24" s="102" t="s">
        <v>143</v>
      </c>
      <c r="B24" s="97"/>
      <c r="C24" s="97"/>
      <c r="D24" s="95"/>
      <c r="E24" s="97"/>
    </row>
    <row r="25" spans="1:5" x14ac:dyDescent="0.25">
      <c r="A25" s="103" t="s">
        <v>144</v>
      </c>
      <c r="B25" s="95">
        <v>2</v>
      </c>
      <c r="C25" s="95" t="s">
        <v>63</v>
      </c>
      <c r="D25" s="95">
        <f t="shared" si="0"/>
        <v>1171.875</v>
      </c>
      <c r="E25" s="95">
        <v>2343.75</v>
      </c>
    </row>
    <row r="26" spans="1:5" ht="30" x14ac:dyDescent="0.25">
      <c r="A26" s="103" t="s">
        <v>145</v>
      </c>
      <c r="B26" s="95">
        <v>1</v>
      </c>
      <c r="C26" s="95" t="s">
        <v>63</v>
      </c>
      <c r="D26" s="95">
        <f t="shared" si="0"/>
        <v>303.61</v>
      </c>
      <c r="E26" s="95">
        <v>303.61</v>
      </c>
    </row>
    <row r="27" spans="1:5" x14ac:dyDescent="0.25">
      <c r="A27" s="103" t="s">
        <v>146</v>
      </c>
      <c r="B27" s="95">
        <v>2</v>
      </c>
      <c r="C27" s="95" t="s">
        <v>63</v>
      </c>
      <c r="D27" s="95">
        <f t="shared" si="0"/>
        <v>732.61500000000001</v>
      </c>
      <c r="E27" s="95">
        <v>1465.23</v>
      </c>
    </row>
    <row r="28" spans="1:5" ht="30" x14ac:dyDescent="0.25">
      <c r="A28" s="103" t="s">
        <v>147</v>
      </c>
      <c r="B28" s="95">
        <v>0.01</v>
      </c>
      <c r="C28" s="95" t="s">
        <v>54</v>
      </c>
      <c r="D28" s="95">
        <f t="shared" si="0"/>
        <v>245183</v>
      </c>
      <c r="E28" s="95">
        <v>2451.83</v>
      </c>
    </row>
    <row r="29" spans="1:5" x14ac:dyDescent="0.25">
      <c r="A29" s="103" t="s">
        <v>148</v>
      </c>
      <c r="B29" s="95">
        <v>1</v>
      </c>
      <c r="C29" s="95" t="s">
        <v>149</v>
      </c>
      <c r="D29" s="95">
        <f t="shared" si="0"/>
        <v>91.38</v>
      </c>
      <c r="E29" s="95">
        <v>91.38</v>
      </c>
    </row>
    <row r="30" spans="1:5" x14ac:dyDescent="0.25">
      <c r="A30" s="103" t="s">
        <v>47</v>
      </c>
      <c r="B30" s="95">
        <v>1</v>
      </c>
      <c r="C30" s="95" t="s">
        <v>48</v>
      </c>
      <c r="D30" s="95">
        <f t="shared" si="0"/>
        <v>907.5</v>
      </c>
      <c r="E30" s="95">
        <v>907.5</v>
      </c>
    </row>
    <row r="31" spans="1:5" ht="30" x14ac:dyDescent="0.25">
      <c r="A31" s="103" t="s">
        <v>150</v>
      </c>
      <c r="B31" s="95">
        <v>1</v>
      </c>
      <c r="C31" s="95" t="s">
        <v>63</v>
      </c>
      <c r="D31" s="95">
        <f t="shared" si="0"/>
        <v>150.94</v>
      </c>
      <c r="E31" s="95">
        <v>150.94</v>
      </c>
    </row>
    <row r="32" spans="1:5" ht="30" x14ac:dyDescent="0.25">
      <c r="A32" s="103" t="s">
        <v>151</v>
      </c>
      <c r="B32" s="95">
        <v>0.27</v>
      </c>
      <c r="C32" s="95" t="s">
        <v>52</v>
      </c>
      <c r="D32" s="95">
        <f t="shared" si="0"/>
        <v>1797.9999999999998</v>
      </c>
      <c r="E32" s="95">
        <v>485.46</v>
      </c>
    </row>
    <row r="33" spans="1:5" ht="30" x14ac:dyDescent="0.25">
      <c r="A33" s="103" t="s">
        <v>95</v>
      </c>
      <c r="B33" s="95">
        <v>0.4</v>
      </c>
      <c r="C33" s="95" t="s">
        <v>52</v>
      </c>
      <c r="D33" s="95">
        <f t="shared" si="0"/>
        <v>1791.2749999999999</v>
      </c>
      <c r="E33" s="95">
        <v>716.51</v>
      </c>
    </row>
    <row r="34" spans="1:5" x14ac:dyDescent="0.25">
      <c r="A34" s="103" t="s">
        <v>96</v>
      </c>
      <c r="B34" s="95">
        <v>0.03</v>
      </c>
      <c r="C34" s="95" t="s">
        <v>55</v>
      </c>
      <c r="D34" s="95">
        <f t="shared" si="0"/>
        <v>27238.333333333332</v>
      </c>
      <c r="E34" s="95">
        <v>817.15</v>
      </c>
    </row>
    <row r="35" spans="1:5" ht="30" x14ac:dyDescent="0.25">
      <c r="A35" s="103" t="s">
        <v>51</v>
      </c>
      <c r="B35" s="95">
        <v>1.296</v>
      </c>
      <c r="C35" s="95" t="s">
        <v>52</v>
      </c>
      <c r="D35" s="95">
        <f t="shared" si="0"/>
        <v>1820.5478395061727</v>
      </c>
      <c r="E35" s="95">
        <v>2359.4299999999998</v>
      </c>
    </row>
    <row r="36" spans="1:5" ht="30" x14ac:dyDescent="0.25">
      <c r="A36" s="103" t="s">
        <v>152</v>
      </c>
      <c r="B36" s="95">
        <v>1</v>
      </c>
      <c r="C36" s="95" t="s">
        <v>48</v>
      </c>
      <c r="D36" s="95">
        <f t="shared" si="0"/>
        <v>549.39</v>
      </c>
      <c r="E36" s="95">
        <v>549.39</v>
      </c>
    </row>
    <row r="37" spans="1:5" x14ac:dyDescent="0.25">
      <c r="A37" s="103" t="s">
        <v>153</v>
      </c>
      <c r="B37" s="95">
        <v>0.03</v>
      </c>
      <c r="C37" s="95" t="s">
        <v>50</v>
      </c>
      <c r="D37" s="95">
        <f t="shared" si="0"/>
        <v>15960.000000000002</v>
      </c>
      <c r="E37" s="95">
        <v>478.8</v>
      </c>
    </row>
    <row r="38" spans="1:5" ht="30" x14ac:dyDescent="0.25">
      <c r="A38" s="103" t="s">
        <v>154</v>
      </c>
      <c r="B38" s="95">
        <v>4</v>
      </c>
      <c r="C38" s="95" t="s">
        <v>155</v>
      </c>
      <c r="D38" s="95">
        <f t="shared" si="0"/>
        <v>225.345</v>
      </c>
      <c r="E38" s="95">
        <v>901.38</v>
      </c>
    </row>
    <row r="39" spans="1:5" x14ac:dyDescent="0.25">
      <c r="A39" s="103" t="s">
        <v>98</v>
      </c>
      <c r="B39" s="95">
        <v>1</v>
      </c>
      <c r="C39" s="95" t="s">
        <v>48</v>
      </c>
      <c r="D39" s="95">
        <f t="shared" si="0"/>
        <v>1361.08</v>
      </c>
      <c r="E39" s="95">
        <v>1361.08</v>
      </c>
    </row>
    <row r="40" spans="1:5" x14ac:dyDescent="0.25">
      <c r="A40" s="103" t="s">
        <v>156</v>
      </c>
      <c r="B40" s="95">
        <v>1</v>
      </c>
      <c r="C40" s="95" t="s">
        <v>149</v>
      </c>
      <c r="D40" s="95">
        <f t="shared" si="0"/>
        <v>73.400000000000006</v>
      </c>
      <c r="E40" s="95">
        <v>73.400000000000006</v>
      </c>
    </row>
    <row r="41" spans="1:5" x14ac:dyDescent="0.25">
      <c r="A41" s="103" t="s">
        <v>157</v>
      </c>
      <c r="B41" s="95">
        <v>1</v>
      </c>
      <c r="C41" s="95" t="s">
        <v>63</v>
      </c>
      <c r="D41" s="95">
        <f t="shared" si="0"/>
        <v>4440.0600000000004</v>
      </c>
      <c r="E41" s="95">
        <v>4440.0600000000004</v>
      </c>
    </row>
    <row r="42" spans="1:5" x14ac:dyDescent="0.25">
      <c r="A42" s="103" t="s">
        <v>158</v>
      </c>
      <c r="B42" s="95">
        <v>1</v>
      </c>
      <c r="C42" s="95" t="s">
        <v>48</v>
      </c>
      <c r="D42" s="95">
        <f t="shared" si="0"/>
        <v>2982.44</v>
      </c>
      <c r="E42" s="95">
        <v>2982.44</v>
      </c>
    </row>
    <row r="43" spans="1:5" x14ac:dyDescent="0.25">
      <c r="A43" s="103" t="s">
        <v>101</v>
      </c>
      <c r="B43" s="95">
        <v>1</v>
      </c>
      <c r="C43" s="95" t="s">
        <v>63</v>
      </c>
      <c r="D43" s="95">
        <f t="shared" si="0"/>
        <v>2093.52</v>
      </c>
      <c r="E43" s="95">
        <v>2093.52</v>
      </c>
    </row>
    <row r="44" spans="1:5" ht="30" x14ac:dyDescent="0.25">
      <c r="A44" s="103" t="s">
        <v>159</v>
      </c>
      <c r="B44" s="95">
        <v>1</v>
      </c>
      <c r="C44" s="95" t="s">
        <v>57</v>
      </c>
      <c r="D44" s="95">
        <f t="shared" si="0"/>
        <v>1174.1099999999999</v>
      </c>
      <c r="E44" s="95">
        <v>1174.1099999999999</v>
      </c>
    </row>
    <row r="45" spans="1:5" ht="30" x14ac:dyDescent="0.25">
      <c r="A45" s="103" t="s">
        <v>160</v>
      </c>
      <c r="B45" s="95">
        <v>1</v>
      </c>
      <c r="C45" s="95" t="s">
        <v>57</v>
      </c>
      <c r="D45" s="95">
        <f t="shared" si="0"/>
        <v>604.44000000000005</v>
      </c>
      <c r="E45" s="95">
        <v>604.44000000000005</v>
      </c>
    </row>
    <row r="46" spans="1:5" x14ac:dyDescent="0.25">
      <c r="A46" s="103" t="s">
        <v>56</v>
      </c>
      <c r="B46" s="95">
        <v>25</v>
      </c>
      <c r="C46" s="95" t="s">
        <v>57</v>
      </c>
      <c r="D46" s="95">
        <f t="shared" si="0"/>
        <v>271.69599999999997</v>
      </c>
      <c r="E46" s="95">
        <v>6792.4</v>
      </c>
    </row>
    <row r="47" spans="1:5" ht="28.5" x14ac:dyDescent="0.25">
      <c r="A47" s="102" t="s">
        <v>161</v>
      </c>
      <c r="B47" s="97"/>
      <c r="C47" s="97"/>
      <c r="D47" s="95"/>
      <c r="E47" s="97"/>
    </row>
    <row r="48" spans="1:5" x14ac:dyDescent="0.25">
      <c r="A48" s="103" t="s">
        <v>162</v>
      </c>
      <c r="B48" s="95">
        <v>0.16</v>
      </c>
      <c r="C48" s="95" t="s">
        <v>54</v>
      </c>
      <c r="D48" s="95">
        <f t="shared" si="0"/>
        <v>5455.5625</v>
      </c>
      <c r="E48" s="95">
        <v>872.89</v>
      </c>
    </row>
    <row r="49" spans="1:5" x14ac:dyDescent="0.25">
      <c r="A49" s="103" t="s">
        <v>163</v>
      </c>
      <c r="B49" s="95">
        <v>0.96</v>
      </c>
      <c r="C49" s="95" t="s">
        <v>71</v>
      </c>
      <c r="D49" s="95">
        <f t="shared" si="0"/>
        <v>1282.53125</v>
      </c>
      <c r="E49" s="95">
        <v>1231.23</v>
      </c>
    </row>
    <row r="50" spans="1:5" ht="45" x14ac:dyDescent="0.25">
      <c r="A50" s="103" t="s">
        <v>164</v>
      </c>
      <c r="B50" s="95">
        <v>1E-3</v>
      </c>
      <c r="C50" s="95" t="s">
        <v>66</v>
      </c>
      <c r="D50" s="95">
        <f t="shared" si="0"/>
        <v>285440</v>
      </c>
      <c r="E50" s="95">
        <v>285.44</v>
      </c>
    </row>
    <row r="51" spans="1:5" ht="30" x14ac:dyDescent="0.25">
      <c r="A51" s="103" t="s">
        <v>165</v>
      </c>
      <c r="B51" s="95">
        <v>0.02</v>
      </c>
      <c r="C51" s="95" t="s">
        <v>54</v>
      </c>
      <c r="D51" s="95">
        <f t="shared" si="0"/>
        <v>55099</v>
      </c>
      <c r="E51" s="95">
        <v>1101.98</v>
      </c>
    </row>
    <row r="52" spans="1:5" ht="30" x14ac:dyDescent="0.25">
      <c r="A52" s="103" t="s">
        <v>166</v>
      </c>
      <c r="B52" s="95">
        <v>2.1999999999999999E-2</v>
      </c>
      <c r="C52" s="95" t="s">
        <v>50</v>
      </c>
      <c r="D52" s="95">
        <f t="shared" si="0"/>
        <v>49471.363636363632</v>
      </c>
      <c r="E52" s="95">
        <v>1088.3699999999999</v>
      </c>
    </row>
    <row r="53" spans="1:5" ht="30" x14ac:dyDescent="0.25">
      <c r="A53" s="103" t="s">
        <v>167</v>
      </c>
      <c r="B53" s="95">
        <v>1</v>
      </c>
      <c r="C53" s="95" t="s">
        <v>168</v>
      </c>
      <c r="D53" s="95">
        <f t="shared" si="0"/>
        <v>389.9</v>
      </c>
      <c r="E53" s="95">
        <v>389.9</v>
      </c>
    </row>
    <row r="54" spans="1:5" ht="30" x14ac:dyDescent="0.25">
      <c r="A54" s="103" t="s">
        <v>169</v>
      </c>
      <c r="B54" s="95">
        <v>0.7</v>
      </c>
      <c r="C54" s="95" t="s">
        <v>52</v>
      </c>
      <c r="D54" s="95">
        <f t="shared" si="0"/>
        <v>1814.3428571428572</v>
      </c>
      <c r="E54" s="95">
        <v>1270.04</v>
      </c>
    </row>
    <row r="55" spans="1:5" ht="30" x14ac:dyDescent="0.25">
      <c r="A55" s="103" t="s">
        <v>170</v>
      </c>
      <c r="B55" s="95">
        <v>1</v>
      </c>
      <c r="C55" s="95" t="s">
        <v>52</v>
      </c>
      <c r="D55" s="95">
        <f t="shared" si="0"/>
        <v>1872.06</v>
      </c>
      <c r="E55" s="95">
        <v>1872.06</v>
      </c>
    </row>
    <row r="56" spans="1:5" ht="30" x14ac:dyDescent="0.25">
      <c r="A56" s="103" t="s">
        <v>171</v>
      </c>
      <c r="B56" s="95">
        <v>60</v>
      </c>
      <c r="C56" s="95" t="s">
        <v>172</v>
      </c>
      <c r="D56" s="95">
        <f t="shared" si="0"/>
        <v>73.864166666666677</v>
      </c>
      <c r="E56" s="95">
        <v>4431.8500000000004</v>
      </c>
    </row>
    <row r="57" spans="1:5" ht="30" x14ac:dyDescent="0.25">
      <c r="A57" s="103" t="s">
        <v>173</v>
      </c>
      <c r="B57" s="95" t="s">
        <v>184</v>
      </c>
      <c r="C57" s="95" t="s">
        <v>52</v>
      </c>
      <c r="D57" s="95">
        <f>E57</f>
        <v>926.11</v>
      </c>
      <c r="E57" s="95">
        <v>926.11</v>
      </c>
    </row>
    <row r="58" spans="1:5" x14ac:dyDescent="0.25">
      <c r="A58" s="103" t="s">
        <v>174</v>
      </c>
      <c r="B58" s="95">
        <v>0.01</v>
      </c>
      <c r="C58" s="95" t="s">
        <v>60</v>
      </c>
      <c r="D58" s="95">
        <f t="shared" si="0"/>
        <v>28323</v>
      </c>
      <c r="E58" s="95">
        <v>283.23</v>
      </c>
    </row>
    <row r="59" spans="1:5" x14ac:dyDescent="0.25">
      <c r="A59" s="103" t="s">
        <v>175</v>
      </c>
      <c r="B59" s="95">
        <v>0.02</v>
      </c>
      <c r="C59" s="95" t="s">
        <v>54</v>
      </c>
      <c r="D59" s="95">
        <f t="shared" si="0"/>
        <v>51182</v>
      </c>
      <c r="E59" s="95">
        <v>1023.64</v>
      </c>
    </row>
    <row r="60" spans="1:5" ht="28.5" x14ac:dyDescent="0.25">
      <c r="A60" s="102" t="s">
        <v>43</v>
      </c>
      <c r="B60" s="97"/>
      <c r="C60" s="97"/>
      <c r="D60" s="95"/>
      <c r="E60" s="97"/>
    </row>
    <row r="61" spans="1:5" ht="30" x14ac:dyDescent="0.25">
      <c r="A61" s="103" t="s">
        <v>176</v>
      </c>
      <c r="B61" s="95" t="s">
        <v>185</v>
      </c>
      <c r="C61" s="95" t="s">
        <v>40</v>
      </c>
      <c r="D61" s="95">
        <f>E61</f>
        <v>2614.9899999999998</v>
      </c>
      <c r="E61" s="95">
        <v>2614.9899999999998</v>
      </c>
    </row>
    <row r="62" spans="1:5" ht="28.5" x14ac:dyDescent="0.25">
      <c r="A62" s="102" t="s">
        <v>177</v>
      </c>
      <c r="B62" s="97"/>
      <c r="C62" s="97"/>
      <c r="D62" s="95"/>
      <c r="E62" s="97"/>
    </row>
    <row r="63" spans="1:5" x14ac:dyDescent="0.25">
      <c r="A63" s="103" t="s">
        <v>178</v>
      </c>
      <c r="B63" s="95" t="s">
        <v>75</v>
      </c>
      <c r="C63" s="95" t="s">
        <v>40</v>
      </c>
      <c r="D63" s="95">
        <f>E63</f>
        <v>400</v>
      </c>
      <c r="E63" s="95">
        <v>400</v>
      </c>
    </row>
    <row r="64" spans="1:5" s="56" customFormat="1" x14ac:dyDescent="0.25">
      <c r="A64" s="54" t="s">
        <v>76</v>
      </c>
      <c r="B64" s="55"/>
      <c r="C64" s="55"/>
      <c r="D64" s="55"/>
      <c r="E64" s="55"/>
    </row>
    <row r="65" spans="1:5" s="56" customFormat="1" x14ac:dyDescent="0.25">
      <c r="A65" s="57" t="s">
        <v>77</v>
      </c>
      <c r="B65" s="51" t="s">
        <v>39</v>
      </c>
      <c r="C65" s="51" t="s">
        <v>40</v>
      </c>
      <c r="D65" s="51">
        <f>E65</f>
        <v>10655.66</v>
      </c>
      <c r="E65" s="51">
        <f>SUM(E16:E63)*10%</f>
        <v>10655.66</v>
      </c>
    </row>
    <row r="66" spans="1:5" x14ac:dyDescent="0.25">
      <c r="A66" s="104" t="s">
        <v>78</v>
      </c>
      <c r="B66" s="95"/>
      <c r="C66" s="95"/>
      <c r="D66" s="98"/>
      <c r="E66" s="96">
        <f>SUM(E15:E65)</f>
        <v>117212.26</v>
      </c>
    </row>
    <row r="69" spans="1:5" ht="39.75" customHeight="1" x14ac:dyDescent="0.25">
      <c r="A69" s="168" t="s">
        <v>186</v>
      </c>
      <c r="B69" s="168"/>
      <c r="C69" s="168"/>
      <c r="D69" s="168"/>
      <c r="E69" s="168"/>
    </row>
    <row r="70" spans="1:5" ht="27.75" customHeight="1" x14ac:dyDescent="0.25">
      <c r="A70" s="168" t="s">
        <v>179</v>
      </c>
      <c r="B70" s="168"/>
      <c r="C70" s="168"/>
      <c r="D70" s="168"/>
      <c r="E70" s="168"/>
    </row>
    <row r="71" spans="1:5" ht="24" customHeight="1" x14ac:dyDescent="0.25">
      <c r="A71" s="168" t="s">
        <v>180</v>
      </c>
      <c r="B71" s="168"/>
      <c r="C71" s="168"/>
      <c r="D71" s="168"/>
      <c r="E71" s="168"/>
    </row>
    <row r="72" spans="1:5" ht="30.75" customHeight="1" x14ac:dyDescent="0.25">
      <c r="A72" s="168" t="s">
        <v>181</v>
      </c>
      <c r="B72" s="168"/>
      <c r="C72" s="168"/>
      <c r="D72" s="168"/>
      <c r="E72" s="168"/>
    </row>
    <row r="73" spans="1:5" ht="24.75" customHeight="1" x14ac:dyDescent="0.25">
      <c r="B73" s="91"/>
      <c r="C73" s="91"/>
      <c r="D73" s="91"/>
    </row>
    <row r="74" spans="1:5" ht="18.75" customHeight="1" x14ac:dyDescent="0.25">
      <c r="A74" s="105" t="s">
        <v>182</v>
      </c>
    </row>
    <row r="75" spans="1:5" ht="15.75" customHeight="1" x14ac:dyDescent="0.25">
      <c r="A75" s="92" t="s">
        <v>188</v>
      </c>
    </row>
    <row r="76" spans="1:5" ht="10.5" customHeight="1" x14ac:dyDescent="0.25">
      <c r="B76" s="88"/>
      <c r="D76" s="93" t="s">
        <v>87</v>
      </c>
    </row>
    <row r="78" spans="1:5" x14ac:dyDescent="0.25">
      <c r="A78" s="105" t="s">
        <v>183</v>
      </c>
    </row>
    <row r="79" spans="1:5" ht="10.5" customHeight="1" x14ac:dyDescent="0.25">
      <c r="B79" s="88"/>
      <c r="D79" s="93" t="s">
        <v>87</v>
      </c>
    </row>
    <row r="80" spans="1:5" ht="11.25" customHeight="1" x14ac:dyDescent="0.25"/>
  </sheetData>
  <mergeCells count="10">
    <mergeCell ref="A69:E69"/>
    <mergeCell ref="A70:E70"/>
    <mergeCell ref="A71:E71"/>
    <mergeCell ref="A72:E7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191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192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7" t="s">
        <v>2</v>
      </c>
      <c r="B6" s="78">
        <v>3</v>
      </c>
      <c r="C6" s="77" t="s">
        <v>3</v>
      </c>
      <c r="D6" s="84">
        <v>819.4</v>
      </c>
      <c r="E6" s="77" t="s">
        <v>4</v>
      </c>
      <c r="F6" s="80">
        <v>636.9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7" t="s">
        <v>5</v>
      </c>
      <c r="B7" s="78">
        <v>2</v>
      </c>
      <c r="C7" s="77" t="s">
        <v>6</v>
      </c>
      <c r="D7" s="84">
        <v>181.1</v>
      </c>
      <c r="E7" s="77" t="s">
        <v>7</v>
      </c>
      <c r="F7" s="80">
        <v>421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33.75" customHeight="1" x14ac:dyDescent="0.25">
      <c r="A8" s="86" t="s">
        <v>8</v>
      </c>
      <c r="B8" s="78">
        <v>18</v>
      </c>
      <c r="C8" s="77" t="s">
        <v>9</v>
      </c>
      <c r="D8" s="80">
        <v>102.6</v>
      </c>
      <c r="E8" s="77" t="s">
        <v>10</v>
      </c>
      <c r="F8" s="80">
        <v>176.6</v>
      </c>
      <c r="G8" s="6"/>
      <c r="H8" s="8"/>
      <c r="I8" s="9"/>
      <c r="J8" s="10"/>
      <c r="K8" s="85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5"/>
      <c r="L9" s="12"/>
      <c r="M9" s="12"/>
      <c r="N9" s="12"/>
      <c r="O9" s="12"/>
      <c r="P9" s="6"/>
      <c r="Q9" s="85"/>
      <c r="R9" s="86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4" customFormat="1" ht="30" customHeight="1" x14ac:dyDescent="0.25">
      <c r="A12" s="144" t="s">
        <v>13</v>
      </c>
      <c r="B12" s="145"/>
      <c r="C12" s="145"/>
      <c r="D12" s="145"/>
      <c r="E12" s="146"/>
      <c r="F12" s="72">
        <v>-198.96400000000722</v>
      </c>
      <c r="G12" s="73"/>
    </row>
    <row r="13" spans="1:19" s="74" customFormat="1" ht="30" customHeight="1" x14ac:dyDescent="0.25">
      <c r="A13" s="144" t="s">
        <v>14</v>
      </c>
      <c r="B13" s="145"/>
      <c r="C13" s="145"/>
      <c r="D13" s="145"/>
      <c r="E13" s="146"/>
      <c r="F13" s="72">
        <v>46280.24000000002</v>
      </c>
    </row>
    <row r="14" spans="1:19" s="74" customFormat="1" ht="30" customHeight="1" x14ac:dyDescent="0.25">
      <c r="A14" s="144" t="s">
        <v>15</v>
      </c>
      <c r="B14" s="145"/>
      <c r="C14" s="145"/>
      <c r="D14" s="145"/>
      <c r="E14" s="146"/>
      <c r="F14" s="75">
        <f>SUM(F15:F17)</f>
        <v>175137.63</v>
      </c>
    </row>
    <row r="15" spans="1:19" s="27" customFormat="1" ht="28.5" customHeight="1" x14ac:dyDescent="0.25">
      <c r="A15" s="147" t="s">
        <v>16</v>
      </c>
      <c r="B15" s="148"/>
      <c r="C15" s="148"/>
      <c r="D15" s="148"/>
      <c r="E15" s="149"/>
      <c r="F15" s="71">
        <v>142344.12</v>
      </c>
    </row>
    <row r="16" spans="1:19" s="27" customFormat="1" ht="24.75" customHeight="1" x14ac:dyDescent="0.25">
      <c r="A16" s="147" t="s">
        <v>17</v>
      </c>
      <c r="B16" s="148"/>
      <c r="C16" s="148"/>
      <c r="D16" s="148"/>
      <c r="E16" s="149"/>
      <c r="F16" s="71">
        <v>32793.51</v>
      </c>
    </row>
    <row r="17" spans="1:19" s="27" customFormat="1" ht="30" hidden="1" customHeight="1" x14ac:dyDescent="0.25">
      <c r="A17" s="147" t="s">
        <v>18</v>
      </c>
      <c r="B17" s="148"/>
      <c r="C17" s="148"/>
      <c r="D17" s="148"/>
      <c r="E17" s="149"/>
      <c r="F17" s="71"/>
    </row>
    <row r="18" spans="1:19" s="74" customFormat="1" ht="30" customHeight="1" x14ac:dyDescent="0.25">
      <c r="A18" s="144" t="s">
        <v>19</v>
      </c>
      <c r="B18" s="145"/>
      <c r="C18" s="145"/>
      <c r="D18" s="145"/>
      <c r="E18" s="146"/>
      <c r="F18" s="75">
        <f>SUM(F19:F21)</f>
        <v>185010.25</v>
      </c>
    </row>
    <row r="19" spans="1:19" s="27" customFormat="1" ht="30" customHeight="1" x14ac:dyDescent="0.25">
      <c r="A19" s="147" t="s">
        <v>16</v>
      </c>
      <c r="B19" s="148"/>
      <c r="C19" s="148"/>
      <c r="D19" s="148"/>
      <c r="E19" s="149"/>
      <c r="F19" s="71">
        <v>127912.81</v>
      </c>
    </row>
    <row r="20" spans="1:19" s="27" customFormat="1" ht="30" customHeight="1" x14ac:dyDescent="0.25">
      <c r="A20" s="147" t="s">
        <v>17</v>
      </c>
      <c r="B20" s="148"/>
      <c r="C20" s="148"/>
      <c r="D20" s="148"/>
      <c r="E20" s="149"/>
      <c r="F20" s="71">
        <v>57097.440000000002</v>
      </c>
    </row>
    <row r="21" spans="1:19" s="30" customFormat="1" ht="0.75" hidden="1" customHeight="1" x14ac:dyDescent="0.2">
      <c r="A21" s="147" t="s">
        <v>18</v>
      </c>
      <c r="B21" s="148"/>
      <c r="C21" s="148"/>
      <c r="D21" s="148"/>
      <c r="E21" s="149"/>
      <c r="F21" s="71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6" customFormat="1" ht="30" customHeight="1" x14ac:dyDescent="0.25">
      <c r="A22" s="144" t="s">
        <v>20</v>
      </c>
      <c r="B22" s="145"/>
      <c r="C22" s="145"/>
      <c r="D22" s="145"/>
      <c r="E22" s="146"/>
      <c r="F22" s="75">
        <f>F12+F18</f>
        <v>184811.28599999999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76" customFormat="1" ht="30" customHeight="1" x14ac:dyDescent="0.25">
      <c r="A23" s="144" t="s">
        <v>21</v>
      </c>
      <c r="B23" s="145"/>
      <c r="C23" s="145"/>
      <c r="D23" s="145"/>
      <c r="E23" s="146"/>
      <c r="F23" s="75">
        <f>Лист1!E76</f>
        <v>146364.05300000004</v>
      </c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</row>
    <row r="24" spans="1:19" s="76" customFormat="1" ht="30" customHeight="1" x14ac:dyDescent="0.25">
      <c r="A24" s="144" t="s">
        <v>190</v>
      </c>
      <c r="B24" s="145"/>
      <c r="C24" s="145"/>
      <c r="D24" s="145"/>
      <c r="E24" s="146"/>
      <c r="F24" s="75">
        <f>F22-F23</f>
        <v>38447.232999999949</v>
      </c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</row>
    <row r="25" spans="1:19" s="76" customFormat="1" ht="30" customHeight="1" x14ac:dyDescent="0.25">
      <c r="A25" s="144" t="s">
        <v>23</v>
      </c>
      <c r="B25" s="145"/>
      <c r="C25" s="145"/>
      <c r="D25" s="145"/>
      <c r="E25" s="146"/>
      <c r="F25" s="72">
        <f>F13+F14-F18</f>
        <v>36407.620000000024</v>
      </c>
      <c r="G25" s="74"/>
      <c r="H25" s="74">
        <f>34002.31+2405.31</f>
        <v>36407.619999999995</v>
      </c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3" t="s">
        <v>24</v>
      </c>
      <c r="B27" s="143"/>
      <c r="C27" s="143"/>
      <c r="D27" s="143"/>
    </row>
    <row r="28" spans="1:19" s="1" customFormat="1" ht="21.75" customHeight="1" x14ac:dyDescent="0.25">
      <c r="A28" s="150" t="s">
        <v>25</v>
      </c>
      <c r="B28" s="150"/>
      <c r="C28" s="150"/>
      <c r="D28" s="150"/>
    </row>
    <row r="29" spans="1:19" s="1" customFormat="1" ht="22.5" customHeight="1" x14ac:dyDescent="0.25">
      <c r="A29" s="143" t="s">
        <v>26</v>
      </c>
      <c r="B29" s="143"/>
      <c r="C29" s="143"/>
      <c r="D29" s="143"/>
    </row>
    <row r="30" spans="1:19" s="1" customFormat="1" ht="22.5" customHeight="1" x14ac:dyDescent="0.25">
      <c r="A30" s="143" t="s">
        <v>27</v>
      </c>
      <c r="B30" s="143"/>
      <c r="C30" s="143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1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5703125" style="106" customWidth="1"/>
    <col min="2" max="2" width="13.85546875" style="106" customWidth="1"/>
    <col min="3" max="3" width="12.42578125" style="106" customWidth="1"/>
    <col min="4" max="4" width="13" style="106" customWidth="1"/>
    <col min="5" max="5" width="14.7109375" style="106" customWidth="1"/>
    <col min="6" max="255" width="8.140625" style="106" customWidth="1"/>
    <col min="256" max="256" width="8.7109375" style="107" customWidth="1"/>
    <col min="257" max="257" width="31.5703125" style="107" customWidth="1"/>
    <col min="258" max="258" width="13.85546875" style="107" customWidth="1"/>
    <col min="259" max="259" width="19.140625" style="107" customWidth="1"/>
    <col min="260" max="260" width="17.5703125" style="107" customWidth="1"/>
    <col min="261" max="261" width="14.7109375" style="107" customWidth="1"/>
    <col min="262" max="511" width="8.140625" style="107" customWidth="1"/>
    <col min="512" max="512" width="8.7109375" style="107" customWidth="1"/>
    <col min="513" max="513" width="31.5703125" style="107" customWidth="1"/>
    <col min="514" max="514" width="13.85546875" style="107" customWidth="1"/>
    <col min="515" max="515" width="19.140625" style="107" customWidth="1"/>
    <col min="516" max="516" width="17.5703125" style="107" customWidth="1"/>
    <col min="517" max="517" width="14.7109375" style="107" customWidth="1"/>
    <col min="518" max="767" width="8.140625" style="107" customWidth="1"/>
    <col min="768" max="768" width="8.7109375" style="107" customWidth="1"/>
    <col min="769" max="769" width="31.5703125" style="107" customWidth="1"/>
    <col min="770" max="770" width="13.85546875" style="107" customWidth="1"/>
    <col min="771" max="771" width="19.140625" style="107" customWidth="1"/>
    <col min="772" max="772" width="17.5703125" style="107" customWidth="1"/>
    <col min="773" max="773" width="14.7109375" style="107" customWidth="1"/>
    <col min="774" max="1023" width="8.140625" style="107" customWidth="1"/>
    <col min="1024" max="1024" width="8.7109375" style="107" customWidth="1"/>
    <col min="1025" max="1025" width="31.5703125" style="107" customWidth="1"/>
    <col min="1026" max="1026" width="13.85546875" style="107" customWidth="1"/>
    <col min="1027" max="1027" width="19.140625" style="107" customWidth="1"/>
    <col min="1028" max="1028" width="17.5703125" style="107" customWidth="1"/>
    <col min="1029" max="1029" width="14.7109375" style="107" customWidth="1"/>
    <col min="1030" max="1279" width="8.140625" style="107" customWidth="1"/>
    <col min="1280" max="1280" width="8.7109375" style="107" customWidth="1"/>
    <col min="1281" max="1281" width="31.5703125" style="107" customWidth="1"/>
    <col min="1282" max="1282" width="13.85546875" style="107" customWidth="1"/>
    <col min="1283" max="1283" width="19.140625" style="107" customWidth="1"/>
    <col min="1284" max="1284" width="17.5703125" style="107" customWidth="1"/>
    <col min="1285" max="1285" width="14.7109375" style="107" customWidth="1"/>
    <col min="1286" max="1535" width="8.140625" style="107" customWidth="1"/>
    <col min="1536" max="1536" width="8.7109375" style="107" customWidth="1"/>
    <col min="1537" max="1537" width="31.5703125" style="107" customWidth="1"/>
    <col min="1538" max="1538" width="13.85546875" style="107" customWidth="1"/>
    <col min="1539" max="1539" width="19.140625" style="107" customWidth="1"/>
    <col min="1540" max="1540" width="17.5703125" style="107" customWidth="1"/>
    <col min="1541" max="1541" width="14.7109375" style="107" customWidth="1"/>
    <col min="1542" max="1791" width="8.140625" style="107" customWidth="1"/>
    <col min="1792" max="1792" width="8.7109375" style="107" customWidth="1"/>
    <col min="1793" max="1793" width="31.5703125" style="107" customWidth="1"/>
    <col min="1794" max="1794" width="13.85546875" style="107" customWidth="1"/>
    <col min="1795" max="1795" width="19.140625" style="107" customWidth="1"/>
    <col min="1796" max="1796" width="17.5703125" style="107" customWidth="1"/>
    <col min="1797" max="1797" width="14.7109375" style="107" customWidth="1"/>
    <col min="1798" max="2047" width="8.140625" style="107" customWidth="1"/>
    <col min="2048" max="2048" width="8.7109375" style="107" customWidth="1"/>
    <col min="2049" max="2049" width="31.5703125" style="107" customWidth="1"/>
    <col min="2050" max="2050" width="13.85546875" style="107" customWidth="1"/>
    <col min="2051" max="2051" width="19.140625" style="107" customWidth="1"/>
    <col min="2052" max="2052" width="17.5703125" style="107" customWidth="1"/>
    <col min="2053" max="2053" width="14.7109375" style="107" customWidth="1"/>
    <col min="2054" max="2303" width="8.140625" style="107" customWidth="1"/>
    <col min="2304" max="2304" width="8.7109375" style="107" customWidth="1"/>
    <col min="2305" max="2305" width="31.5703125" style="107" customWidth="1"/>
    <col min="2306" max="2306" width="13.85546875" style="107" customWidth="1"/>
    <col min="2307" max="2307" width="19.140625" style="107" customWidth="1"/>
    <col min="2308" max="2308" width="17.5703125" style="107" customWidth="1"/>
    <col min="2309" max="2309" width="14.7109375" style="107" customWidth="1"/>
    <col min="2310" max="2559" width="8.140625" style="107" customWidth="1"/>
    <col min="2560" max="2560" width="8.7109375" style="107" customWidth="1"/>
    <col min="2561" max="2561" width="31.5703125" style="107" customWidth="1"/>
    <col min="2562" max="2562" width="13.85546875" style="107" customWidth="1"/>
    <col min="2563" max="2563" width="19.140625" style="107" customWidth="1"/>
    <col min="2564" max="2564" width="17.5703125" style="107" customWidth="1"/>
    <col min="2565" max="2565" width="14.7109375" style="107" customWidth="1"/>
    <col min="2566" max="2815" width="8.140625" style="107" customWidth="1"/>
    <col min="2816" max="2816" width="8.7109375" style="107" customWidth="1"/>
    <col min="2817" max="2817" width="31.5703125" style="107" customWidth="1"/>
    <col min="2818" max="2818" width="13.85546875" style="107" customWidth="1"/>
    <col min="2819" max="2819" width="19.140625" style="107" customWidth="1"/>
    <col min="2820" max="2820" width="17.5703125" style="107" customWidth="1"/>
    <col min="2821" max="2821" width="14.7109375" style="107" customWidth="1"/>
    <col min="2822" max="3071" width="8.140625" style="107" customWidth="1"/>
    <col min="3072" max="3072" width="8.7109375" style="107" customWidth="1"/>
    <col min="3073" max="3073" width="31.5703125" style="107" customWidth="1"/>
    <col min="3074" max="3074" width="13.85546875" style="107" customWidth="1"/>
    <col min="3075" max="3075" width="19.140625" style="107" customWidth="1"/>
    <col min="3076" max="3076" width="17.5703125" style="107" customWidth="1"/>
    <col min="3077" max="3077" width="14.7109375" style="107" customWidth="1"/>
    <col min="3078" max="3327" width="8.140625" style="107" customWidth="1"/>
    <col min="3328" max="3328" width="8.7109375" style="107" customWidth="1"/>
    <col min="3329" max="3329" width="31.5703125" style="107" customWidth="1"/>
    <col min="3330" max="3330" width="13.85546875" style="107" customWidth="1"/>
    <col min="3331" max="3331" width="19.140625" style="107" customWidth="1"/>
    <col min="3332" max="3332" width="17.5703125" style="107" customWidth="1"/>
    <col min="3333" max="3333" width="14.7109375" style="107" customWidth="1"/>
    <col min="3334" max="3583" width="8.140625" style="107" customWidth="1"/>
    <col min="3584" max="3584" width="8.7109375" style="107" customWidth="1"/>
    <col min="3585" max="3585" width="31.5703125" style="107" customWidth="1"/>
    <col min="3586" max="3586" width="13.85546875" style="107" customWidth="1"/>
    <col min="3587" max="3587" width="19.140625" style="107" customWidth="1"/>
    <col min="3588" max="3588" width="17.5703125" style="107" customWidth="1"/>
    <col min="3589" max="3589" width="14.7109375" style="107" customWidth="1"/>
    <col min="3590" max="3839" width="8.140625" style="107" customWidth="1"/>
    <col min="3840" max="3840" width="8.7109375" style="107" customWidth="1"/>
    <col min="3841" max="3841" width="31.5703125" style="107" customWidth="1"/>
    <col min="3842" max="3842" width="13.85546875" style="107" customWidth="1"/>
    <col min="3843" max="3843" width="19.140625" style="107" customWidth="1"/>
    <col min="3844" max="3844" width="17.5703125" style="107" customWidth="1"/>
    <col min="3845" max="3845" width="14.7109375" style="107" customWidth="1"/>
    <col min="3846" max="4095" width="8.140625" style="107" customWidth="1"/>
    <col min="4096" max="4096" width="8.7109375" style="107" customWidth="1"/>
    <col min="4097" max="4097" width="31.5703125" style="107" customWidth="1"/>
    <col min="4098" max="4098" width="13.85546875" style="107" customWidth="1"/>
    <col min="4099" max="4099" width="19.140625" style="107" customWidth="1"/>
    <col min="4100" max="4100" width="17.5703125" style="107" customWidth="1"/>
    <col min="4101" max="4101" width="14.7109375" style="107" customWidth="1"/>
    <col min="4102" max="4351" width="8.140625" style="107" customWidth="1"/>
    <col min="4352" max="4352" width="8.7109375" style="107" customWidth="1"/>
    <col min="4353" max="4353" width="31.5703125" style="107" customWidth="1"/>
    <col min="4354" max="4354" width="13.85546875" style="107" customWidth="1"/>
    <col min="4355" max="4355" width="19.140625" style="107" customWidth="1"/>
    <col min="4356" max="4356" width="17.5703125" style="107" customWidth="1"/>
    <col min="4357" max="4357" width="14.7109375" style="107" customWidth="1"/>
    <col min="4358" max="4607" width="8.140625" style="107" customWidth="1"/>
    <col min="4608" max="4608" width="8.7109375" style="107" customWidth="1"/>
    <col min="4609" max="4609" width="31.5703125" style="107" customWidth="1"/>
    <col min="4610" max="4610" width="13.85546875" style="107" customWidth="1"/>
    <col min="4611" max="4611" width="19.140625" style="107" customWidth="1"/>
    <col min="4612" max="4612" width="17.5703125" style="107" customWidth="1"/>
    <col min="4613" max="4613" width="14.7109375" style="107" customWidth="1"/>
    <col min="4614" max="4863" width="8.140625" style="107" customWidth="1"/>
    <col min="4864" max="4864" width="8.7109375" style="107" customWidth="1"/>
    <col min="4865" max="4865" width="31.5703125" style="107" customWidth="1"/>
    <col min="4866" max="4866" width="13.85546875" style="107" customWidth="1"/>
    <col min="4867" max="4867" width="19.140625" style="107" customWidth="1"/>
    <col min="4868" max="4868" width="17.5703125" style="107" customWidth="1"/>
    <col min="4869" max="4869" width="14.7109375" style="107" customWidth="1"/>
    <col min="4870" max="5119" width="8.140625" style="107" customWidth="1"/>
    <col min="5120" max="5120" width="8.7109375" style="107" customWidth="1"/>
    <col min="5121" max="5121" width="31.5703125" style="107" customWidth="1"/>
    <col min="5122" max="5122" width="13.85546875" style="107" customWidth="1"/>
    <col min="5123" max="5123" width="19.140625" style="107" customWidth="1"/>
    <col min="5124" max="5124" width="17.5703125" style="107" customWidth="1"/>
    <col min="5125" max="5125" width="14.7109375" style="107" customWidth="1"/>
    <col min="5126" max="5375" width="8.140625" style="107" customWidth="1"/>
    <col min="5376" max="5376" width="8.7109375" style="107" customWidth="1"/>
    <col min="5377" max="5377" width="31.5703125" style="107" customWidth="1"/>
    <col min="5378" max="5378" width="13.85546875" style="107" customWidth="1"/>
    <col min="5379" max="5379" width="19.140625" style="107" customWidth="1"/>
    <col min="5380" max="5380" width="17.5703125" style="107" customWidth="1"/>
    <col min="5381" max="5381" width="14.7109375" style="107" customWidth="1"/>
    <col min="5382" max="5631" width="8.140625" style="107" customWidth="1"/>
    <col min="5632" max="5632" width="8.7109375" style="107" customWidth="1"/>
    <col min="5633" max="5633" width="31.5703125" style="107" customWidth="1"/>
    <col min="5634" max="5634" width="13.85546875" style="107" customWidth="1"/>
    <col min="5635" max="5635" width="19.140625" style="107" customWidth="1"/>
    <col min="5636" max="5636" width="17.5703125" style="107" customWidth="1"/>
    <col min="5637" max="5637" width="14.7109375" style="107" customWidth="1"/>
    <col min="5638" max="5887" width="8.140625" style="107" customWidth="1"/>
    <col min="5888" max="5888" width="8.7109375" style="107" customWidth="1"/>
    <col min="5889" max="5889" width="31.5703125" style="107" customWidth="1"/>
    <col min="5890" max="5890" width="13.85546875" style="107" customWidth="1"/>
    <col min="5891" max="5891" width="19.140625" style="107" customWidth="1"/>
    <col min="5892" max="5892" width="17.5703125" style="107" customWidth="1"/>
    <col min="5893" max="5893" width="14.7109375" style="107" customWidth="1"/>
    <col min="5894" max="6143" width="8.140625" style="107" customWidth="1"/>
    <col min="6144" max="6144" width="8.7109375" style="107" customWidth="1"/>
    <col min="6145" max="6145" width="31.5703125" style="107" customWidth="1"/>
    <col min="6146" max="6146" width="13.85546875" style="107" customWidth="1"/>
    <col min="6147" max="6147" width="19.140625" style="107" customWidth="1"/>
    <col min="6148" max="6148" width="17.5703125" style="107" customWidth="1"/>
    <col min="6149" max="6149" width="14.7109375" style="107" customWidth="1"/>
    <col min="6150" max="6399" width="8.140625" style="107" customWidth="1"/>
    <col min="6400" max="6400" width="8.7109375" style="107" customWidth="1"/>
    <col min="6401" max="6401" width="31.5703125" style="107" customWidth="1"/>
    <col min="6402" max="6402" width="13.85546875" style="107" customWidth="1"/>
    <col min="6403" max="6403" width="19.140625" style="107" customWidth="1"/>
    <col min="6404" max="6404" width="17.5703125" style="107" customWidth="1"/>
    <col min="6405" max="6405" width="14.7109375" style="107" customWidth="1"/>
    <col min="6406" max="6655" width="8.140625" style="107" customWidth="1"/>
    <col min="6656" max="6656" width="8.7109375" style="107" customWidth="1"/>
    <col min="6657" max="6657" width="31.5703125" style="107" customWidth="1"/>
    <col min="6658" max="6658" width="13.85546875" style="107" customWidth="1"/>
    <col min="6659" max="6659" width="19.140625" style="107" customWidth="1"/>
    <col min="6660" max="6660" width="17.5703125" style="107" customWidth="1"/>
    <col min="6661" max="6661" width="14.7109375" style="107" customWidth="1"/>
    <col min="6662" max="6911" width="8.140625" style="107" customWidth="1"/>
    <col min="6912" max="6912" width="8.7109375" style="107" customWidth="1"/>
    <col min="6913" max="6913" width="31.5703125" style="107" customWidth="1"/>
    <col min="6914" max="6914" width="13.85546875" style="107" customWidth="1"/>
    <col min="6915" max="6915" width="19.140625" style="107" customWidth="1"/>
    <col min="6916" max="6916" width="17.5703125" style="107" customWidth="1"/>
    <col min="6917" max="6917" width="14.7109375" style="107" customWidth="1"/>
    <col min="6918" max="7167" width="8.140625" style="107" customWidth="1"/>
    <col min="7168" max="7168" width="8.7109375" style="107" customWidth="1"/>
    <col min="7169" max="7169" width="31.5703125" style="107" customWidth="1"/>
    <col min="7170" max="7170" width="13.85546875" style="107" customWidth="1"/>
    <col min="7171" max="7171" width="19.140625" style="107" customWidth="1"/>
    <col min="7172" max="7172" width="17.5703125" style="107" customWidth="1"/>
    <col min="7173" max="7173" width="14.7109375" style="107" customWidth="1"/>
    <col min="7174" max="7423" width="8.140625" style="107" customWidth="1"/>
    <col min="7424" max="7424" width="8.7109375" style="107" customWidth="1"/>
    <col min="7425" max="7425" width="31.5703125" style="107" customWidth="1"/>
    <col min="7426" max="7426" width="13.85546875" style="107" customWidth="1"/>
    <col min="7427" max="7427" width="19.140625" style="107" customWidth="1"/>
    <col min="7428" max="7428" width="17.5703125" style="107" customWidth="1"/>
    <col min="7429" max="7429" width="14.7109375" style="107" customWidth="1"/>
    <col min="7430" max="7679" width="8.140625" style="107" customWidth="1"/>
    <col min="7680" max="7680" width="8.7109375" style="107" customWidth="1"/>
    <col min="7681" max="7681" width="31.5703125" style="107" customWidth="1"/>
    <col min="7682" max="7682" width="13.85546875" style="107" customWidth="1"/>
    <col min="7683" max="7683" width="19.140625" style="107" customWidth="1"/>
    <col min="7684" max="7684" width="17.5703125" style="107" customWidth="1"/>
    <col min="7685" max="7685" width="14.7109375" style="107" customWidth="1"/>
    <col min="7686" max="7935" width="8.140625" style="107" customWidth="1"/>
    <col min="7936" max="7936" width="8.7109375" style="107" customWidth="1"/>
    <col min="7937" max="7937" width="31.5703125" style="107" customWidth="1"/>
    <col min="7938" max="7938" width="13.85546875" style="107" customWidth="1"/>
    <col min="7939" max="7939" width="19.140625" style="107" customWidth="1"/>
    <col min="7940" max="7940" width="17.5703125" style="107" customWidth="1"/>
    <col min="7941" max="7941" width="14.7109375" style="107" customWidth="1"/>
    <col min="7942" max="8191" width="8.140625" style="107" customWidth="1"/>
    <col min="8192" max="8192" width="8.7109375" style="107" customWidth="1"/>
    <col min="8193" max="8193" width="31.5703125" style="107" customWidth="1"/>
    <col min="8194" max="8194" width="13.85546875" style="107" customWidth="1"/>
    <col min="8195" max="8195" width="19.140625" style="107" customWidth="1"/>
    <col min="8196" max="8196" width="17.5703125" style="107" customWidth="1"/>
    <col min="8197" max="8197" width="14.7109375" style="107" customWidth="1"/>
    <col min="8198" max="8447" width="8.140625" style="107" customWidth="1"/>
    <col min="8448" max="8448" width="8.7109375" style="107" customWidth="1"/>
    <col min="8449" max="8449" width="31.5703125" style="107" customWidth="1"/>
    <col min="8450" max="8450" width="13.85546875" style="107" customWidth="1"/>
    <col min="8451" max="8451" width="19.140625" style="107" customWidth="1"/>
    <col min="8452" max="8452" width="17.5703125" style="107" customWidth="1"/>
    <col min="8453" max="8453" width="14.7109375" style="107" customWidth="1"/>
    <col min="8454" max="8703" width="8.140625" style="107" customWidth="1"/>
    <col min="8704" max="8704" width="8.7109375" style="107" customWidth="1"/>
    <col min="8705" max="8705" width="31.5703125" style="107" customWidth="1"/>
    <col min="8706" max="8706" width="13.85546875" style="107" customWidth="1"/>
    <col min="8707" max="8707" width="19.140625" style="107" customWidth="1"/>
    <col min="8708" max="8708" width="17.5703125" style="107" customWidth="1"/>
    <col min="8709" max="8709" width="14.7109375" style="107" customWidth="1"/>
    <col min="8710" max="8959" width="8.140625" style="107" customWidth="1"/>
    <col min="8960" max="8960" width="8.7109375" style="107" customWidth="1"/>
    <col min="8961" max="8961" width="31.5703125" style="107" customWidth="1"/>
    <col min="8962" max="8962" width="13.85546875" style="107" customWidth="1"/>
    <col min="8963" max="8963" width="19.140625" style="107" customWidth="1"/>
    <col min="8964" max="8964" width="17.5703125" style="107" customWidth="1"/>
    <col min="8965" max="8965" width="14.7109375" style="107" customWidth="1"/>
    <col min="8966" max="9215" width="8.140625" style="107" customWidth="1"/>
    <col min="9216" max="9216" width="8.7109375" style="107" customWidth="1"/>
    <col min="9217" max="9217" width="31.5703125" style="107" customWidth="1"/>
    <col min="9218" max="9218" width="13.85546875" style="107" customWidth="1"/>
    <col min="9219" max="9219" width="19.140625" style="107" customWidth="1"/>
    <col min="9220" max="9220" width="17.5703125" style="107" customWidth="1"/>
    <col min="9221" max="9221" width="14.7109375" style="107" customWidth="1"/>
    <col min="9222" max="9471" width="8.140625" style="107" customWidth="1"/>
    <col min="9472" max="9472" width="8.7109375" style="107" customWidth="1"/>
    <col min="9473" max="9473" width="31.5703125" style="107" customWidth="1"/>
    <col min="9474" max="9474" width="13.85546875" style="107" customWidth="1"/>
    <col min="9475" max="9475" width="19.140625" style="107" customWidth="1"/>
    <col min="9476" max="9476" width="17.5703125" style="107" customWidth="1"/>
    <col min="9477" max="9477" width="14.7109375" style="107" customWidth="1"/>
    <col min="9478" max="9727" width="8.140625" style="107" customWidth="1"/>
    <col min="9728" max="9728" width="8.7109375" style="107" customWidth="1"/>
    <col min="9729" max="9729" width="31.5703125" style="107" customWidth="1"/>
    <col min="9730" max="9730" width="13.85546875" style="107" customWidth="1"/>
    <col min="9731" max="9731" width="19.140625" style="107" customWidth="1"/>
    <col min="9732" max="9732" width="17.5703125" style="107" customWidth="1"/>
    <col min="9733" max="9733" width="14.7109375" style="107" customWidth="1"/>
    <col min="9734" max="9983" width="8.140625" style="107" customWidth="1"/>
    <col min="9984" max="9984" width="8.7109375" style="107" customWidth="1"/>
    <col min="9985" max="9985" width="31.5703125" style="107" customWidth="1"/>
    <col min="9986" max="9986" width="13.85546875" style="107" customWidth="1"/>
    <col min="9987" max="9987" width="19.140625" style="107" customWidth="1"/>
    <col min="9988" max="9988" width="17.5703125" style="107" customWidth="1"/>
    <col min="9989" max="9989" width="14.7109375" style="107" customWidth="1"/>
    <col min="9990" max="10239" width="8.140625" style="107" customWidth="1"/>
    <col min="10240" max="10240" width="8.7109375" style="107" customWidth="1"/>
    <col min="10241" max="10241" width="31.5703125" style="107" customWidth="1"/>
    <col min="10242" max="10242" width="13.85546875" style="107" customWidth="1"/>
    <col min="10243" max="10243" width="19.140625" style="107" customWidth="1"/>
    <col min="10244" max="10244" width="17.5703125" style="107" customWidth="1"/>
    <col min="10245" max="10245" width="14.7109375" style="107" customWidth="1"/>
    <col min="10246" max="10495" width="8.140625" style="107" customWidth="1"/>
    <col min="10496" max="10496" width="8.7109375" style="107" customWidth="1"/>
    <col min="10497" max="10497" width="31.5703125" style="107" customWidth="1"/>
    <col min="10498" max="10498" width="13.85546875" style="107" customWidth="1"/>
    <col min="10499" max="10499" width="19.140625" style="107" customWidth="1"/>
    <col min="10500" max="10500" width="17.5703125" style="107" customWidth="1"/>
    <col min="10501" max="10501" width="14.7109375" style="107" customWidth="1"/>
    <col min="10502" max="10751" width="8.140625" style="107" customWidth="1"/>
    <col min="10752" max="10752" width="8.7109375" style="107" customWidth="1"/>
    <col min="10753" max="10753" width="31.5703125" style="107" customWidth="1"/>
    <col min="10754" max="10754" width="13.85546875" style="107" customWidth="1"/>
    <col min="10755" max="10755" width="19.140625" style="107" customWidth="1"/>
    <col min="10756" max="10756" width="17.5703125" style="107" customWidth="1"/>
    <col min="10757" max="10757" width="14.7109375" style="107" customWidth="1"/>
    <col min="10758" max="11007" width="8.140625" style="107" customWidth="1"/>
    <col min="11008" max="11008" width="8.7109375" style="107" customWidth="1"/>
    <col min="11009" max="11009" width="31.5703125" style="107" customWidth="1"/>
    <col min="11010" max="11010" width="13.85546875" style="107" customWidth="1"/>
    <col min="11011" max="11011" width="19.140625" style="107" customWidth="1"/>
    <col min="11012" max="11012" width="17.5703125" style="107" customWidth="1"/>
    <col min="11013" max="11013" width="14.7109375" style="107" customWidth="1"/>
    <col min="11014" max="11263" width="8.140625" style="107" customWidth="1"/>
    <col min="11264" max="11264" width="8.7109375" style="107" customWidth="1"/>
    <col min="11265" max="11265" width="31.5703125" style="107" customWidth="1"/>
    <col min="11266" max="11266" width="13.85546875" style="107" customWidth="1"/>
    <col min="11267" max="11267" width="19.140625" style="107" customWidth="1"/>
    <col min="11268" max="11268" width="17.5703125" style="107" customWidth="1"/>
    <col min="11269" max="11269" width="14.7109375" style="107" customWidth="1"/>
    <col min="11270" max="11519" width="8.140625" style="107" customWidth="1"/>
    <col min="11520" max="11520" width="8.7109375" style="107" customWidth="1"/>
    <col min="11521" max="11521" width="31.5703125" style="107" customWidth="1"/>
    <col min="11522" max="11522" width="13.85546875" style="107" customWidth="1"/>
    <col min="11523" max="11523" width="19.140625" style="107" customWidth="1"/>
    <col min="11524" max="11524" width="17.5703125" style="107" customWidth="1"/>
    <col min="11525" max="11525" width="14.7109375" style="107" customWidth="1"/>
    <col min="11526" max="11775" width="8.140625" style="107" customWidth="1"/>
    <col min="11776" max="11776" width="8.7109375" style="107" customWidth="1"/>
    <col min="11777" max="11777" width="31.5703125" style="107" customWidth="1"/>
    <col min="11778" max="11778" width="13.85546875" style="107" customWidth="1"/>
    <col min="11779" max="11779" width="19.140625" style="107" customWidth="1"/>
    <col min="11780" max="11780" width="17.5703125" style="107" customWidth="1"/>
    <col min="11781" max="11781" width="14.7109375" style="107" customWidth="1"/>
    <col min="11782" max="12031" width="8.140625" style="107" customWidth="1"/>
    <col min="12032" max="12032" width="8.7109375" style="107" customWidth="1"/>
    <col min="12033" max="12033" width="31.5703125" style="107" customWidth="1"/>
    <col min="12034" max="12034" width="13.85546875" style="107" customWidth="1"/>
    <col min="12035" max="12035" width="19.140625" style="107" customWidth="1"/>
    <col min="12036" max="12036" width="17.5703125" style="107" customWidth="1"/>
    <col min="12037" max="12037" width="14.7109375" style="107" customWidth="1"/>
    <col min="12038" max="12287" width="8.140625" style="107" customWidth="1"/>
    <col min="12288" max="12288" width="8.7109375" style="107" customWidth="1"/>
    <col min="12289" max="12289" width="31.5703125" style="107" customWidth="1"/>
    <col min="12290" max="12290" width="13.85546875" style="107" customWidth="1"/>
    <col min="12291" max="12291" width="19.140625" style="107" customWidth="1"/>
    <col min="12292" max="12292" width="17.5703125" style="107" customWidth="1"/>
    <col min="12293" max="12293" width="14.7109375" style="107" customWidth="1"/>
    <col min="12294" max="12543" width="8.140625" style="107" customWidth="1"/>
    <col min="12544" max="12544" width="8.7109375" style="107" customWidth="1"/>
    <col min="12545" max="12545" width="31.5703125" style="107" customWidth="1"/>
    <col min="12546" max="12546" width="13.85546875" style="107" customWidth="1"/>
    <col min="12547" max="12547" width="19.140625" style="107" customWidth="1"/>
    <col min="12548" max="12548" width="17.5703125" style="107" customWidth="1"/>
    <col min="12549" max="12549" width="14.7109375" style="107" customWidth="1"/>
    <col min="12550" max="12799" width="8.140625" style="107" customWidth="1"/>
    <col min="12800" max="12800" width="8.7109375" style="107" customWidth="1"/>
    <col min="12801" max="12801" width="31.5703125" style="107" customWidth="1"/>
    <col min="12802" max="12802" width="13.85546875" style="107" customWidth="1"/>
    <col min="12803" max="12803" width="19.140625" style="107" customWidth="1"/>
    <col min="12804" max="12804" width="17.5703125" style="107" customWidth="1"/>
    <col min="12805" max="12805" width="14.7109375" style="107" customWidth="1"/>
    <col min="12806" max="13055" width="8.140625" style="107" customWidth="1"/>
    <col min="13056" max="13056" width="8.7109375" style="107" customWidth="1"/>
    <col min="13057" max="13057" width="31.5703125" style="107" customWidth="1"/>
    <col min="13058" max="13058" width="13.85546875" style="107" customWidth="1"/>
    <col min="13059" max="13059" width="19.140625" style="107" customWidth="1"/>
    <col min="13060" max="13060" width="17.5703125" style="107" customWidth="1"/>
    <col min="13061" max="13061" width="14.7109375" style="107" customWidth="1"/>
    <col min="13062" max="13311" width="8.140625" style="107" customWidth="1"/>
    <col min="13312" max="13312" width="8.7109375" style="107" customWidth="1"/>
    <col min="13313" max="13313" width="31.5703125" style="107" customWidth="1"/>
    <col min="13314" max="13314" width="13.85546875" style="107" customWidth="1"/>
    <col min="13315" max="13315" width="19.140625" style="107" customWidth="1"/>
    <col min="13316" max="13316" width="17.5703125" style="107" customWidth="1"/>
    <col min="13317" max="13317" width="14.7109375" style="107" customWidth="1"/>
    <col min="13318" max="13567" width="8.140625" style="107" customWidth="1"/>
    <col min="13568" max="13568" width="8.7109375" style="107" customWidth="1"/>
    <col min="13569" max="13569" width="31.5703125" style="107" customWidth="1"/>
    <col min="13570" max="13570" width="13.85546875" style="107" customWidth="1"/>
    <col min="13571" max="13571" width="19.140625" style="107" customWidth="1"/>
    <col min="13572" max="13572" width="17.5703125" style="107" customWidth="1"/>
    <col min="13573" max="13573" width="14.7109375" style="107" customWidth="1"/>
    <col min="13574" max="13823" width="8.140625" style="107" customWidth="1"/>
    <col min="13824" max="13824" width="8.7109375" style="107" customWidth="1"/>
    <col min="13825" max="13825" width="31.5703125" style="107" customWidth="1"/>
    <col min="13826" max="13826" width="13.85546875" style="107" customWidth="1"/>
    <col min="13827" max="13827" width="19.140625" style="107" customWidth="1"/>
    <col min="13828" max="13828" width="17.5703125" style="107" customWidth="1"/>
    <col min="13829" max="13829" width="14.7109375" style="107" customWidth="1"/>
    <col min="13830" max="14079" width="8.140625" style="107" customWidth="1"/>
    <col min="14080" max="14080" width="8.7109375" style="107" customWidth="1"/>
    <col min="14081" max="14081" width="31.5703125" style="107" customWidth="1"/>
    <col min="14082" max="14082" width="13.85546875" style="107" customWidth="1"/>
    <col min="14083" max="14083" width="19.140625" style="107" customWidth="1"/>
    <col min="14084" max="14084" width="17.5703125" style="107" customWidth="1"/>
    <col min="14085" max="14085" width="14.7109375" style="107" customWidth="1"/>
    <col min="14086" max="14335" width="8.140625" style="107" customWidth="1"/>
    <col min="14336" max="14336" width="8.7109375" style="107" customWidth="1"/>
    <col min="14337" max="14337" width="31.5703125" style="107" customWidth="1"/>
    <col min="14338" max="14338" width="13.85546875" style="107" customWidth="1"/>
    <col min="14339" max="14339" width="19.140625" style="107" customWidth="1"/>
    <col min="14340" max="14340" width="17.5703125" style="107" customWidth="1"/>
    <col min="14341" max="14341" width="14.7109375" style="107" customWidth="1"/>
    <col min="14342" max="14591" width="8.140625" style="107" customWidth="1"/>
    <col min="14592" max="14592" width="8.7109375" style="107" customWidth="1"/>
    <col min="14593" max="14593" width="31.5703125" style="107" customWidth="1"/>
    <col min="14594" max="14594" width="13.85546875" style="107" customWidth="1"/>
    <col min="14595" max="14595" width="19.140625" style="107" customWidth="1"/>
    <col min="14596" max="14596" width="17.5703125" style="107" customWidth="1"/>
    <col min="14597" max="14597" width="14.7109375" style="107" customWidth="1"/>
    <col min="14598" max="14847" width="8.140625" style="107" customWidth="1"/>
    <col min="14848" max="14848" width="8.7109375" style="107" customWidth="1"/>
    <col min="14849" max="14849" width="31.5703125" style="107" customWidth="1"/>
    <col min="14850" max="14850" width="13.85546875" style="107" customWidth="1"/>
    <col min="14851" max="14851" width="19.140625" style="107" customWidth="1"/>
    <col min="14852" max="14852" width="17.5703125" style="107" customWidth="1"/>
    <col min="14853" max="14853" width="14.7109375" style="107" customWidth="1"/>
    <col min="14854" max="15103" width="8.140625" style="107" customWidth="1"/>
    <col min="15104" max="15104" width="8.7109375" style="107" customWidth="1"/>
    <col min="15105" max="15105" width="31.5703125" style="107" customWidth="1"/>
    <col min="15106" max="15106" width="13.85546875" style="107" customWidth="1"/>
    <col min="15107" max="15107" width="19.140625" style="107" customWidth="1"/>
    <col min="15108" max="15108" width="17.5703125" style="107" customWidth="1"/>
    <col min="15109" max="15109" width="14.7109375" style="107" customWidth="1"/>
    <col min="15110" max="15359" width="8.140625" style="107" customWidth="1"/>
    <col min="15360" max="15360" width="8.7109375" style="107" customWidth="1"/>
    <col min="15361" max="15361" width="31.5703125" style="107" customWidth="1"/>
    <col min="15362" max="15362" width="13.85546875" style="107" customWidth="1"/>
    <col min="15363" max="15363" width="19.140625" style="107" customWidth="1"/>
    <col min="15364" max="15364" width="17.5703125" style="107" customWidth="1"/>
    <col min="15365" max="15365" width="14.7109375" style="107" customWidth="1"/>
    <col min="15366" max="15615" width="8.140625" style="107" customWidth="1"/>
    <col min="15616" max="15616" width="8.7109375" style="107" customWidth="1"/>
    <col min="15617" max="15617" width="31.5703125" style="107" customWidth="1"/>
    <col min="15618" max="15618" width="13.85546875" style="107" customWidth="1"/>
    <col min="15619" max="15619" width="19.140625" style="107" customWidth="1"/>
    <col min="15620" max="15620" width="17.5703125" style="107" customWidth="1"/>
    <col min="15621" max="15621" width="14.7109375" style="107" customWidth="1"/>
    <col min="15622" max="15871" width="8.140625" style="107" customWidth="1"/>
    <col min="15872" max="15872" width="8.7109375" style="107" customWidth="1"/>
    <col min="15873" max="15873" width="31.5703125" style="107" customWidth="1"/>
    <col min="15874" max="15874" width="13.85546875" style="107" customWidth="1"/>
    <col min="15875" max="15875" width="19.140625" style="107" customWidth="1"/>
    <col min="15876" max="15876" width="17.5703125" style="107" customWidth="1"/>
    <col min="15877" max="15877" width="14.7109375" style="107" customWidth="1"/>
    <col min="15878" max="16127" width="8.140625" style="107" customWidth="1"/>
    <col min="16128" max="16128" width="8.7109375" style="107" customWidth="1"/>
    <col min="16129" max="16129" width="31.5703125" style="107" customWidth="1"/>
    <col min="16130" max="16130" width="13.85546875" style="107" customWidth="1"/>
    <col min="16131" max="16131" width="19.140625" style="107" customWidth="1"/>
    <col min="16132" max="16132" width="17.5703125" style="107" customWidth="1"/>
    <col min="16133" max="16133" width="14.7109375" style="107" customWidth="1"/>
    <col min="16134" max="16384" width="8.140625" style="107" customWidth="1"/>
  </cols>
  <sheetData>
    <row r="1" spans="1:5" s="106" customFormat="1" ht="23.25" customHeight="1" x14ac:dyDescent="0.25">
      <c r="A1" s="169"/>
      <c r="B1" s="169"/>
      <c r="C1" s="169"/>
      <c r="D1" s="169"/>
      <c r="E1" s="169"/>
    </row>
    <row r="2" spans="1:5" s="106" customFormat="1" x14ac:dyDescent="0.25">
      <c r="A2" s="169" t="s">
        <v>124</v>
      </c>
      <c r="B2" s="169"/>
      <c r="C2" s="169"/>
      <c r="D2" s="169"/>
      <c r="E2" s="169"/>
    </row>
    <row r="3" spans="1:5" s="106" customFormat="1" ht="15.75" customHeight="1" x14ac:dyDescent="0.25">
      <c r="B3" s="169" t="s">
        <v>189</v>
      </c>
      <c r="C3" s="169"/>
      <c r="D3" s="169"/>
      <c r="E3" s="169"/>
    </row>
    <row r="4" spans="1:5" s="106" customFormat="1" x14ac:dyDescent="0.25">
      <c r="A4" s="170" t="s">
        <v>125</v>
      </c>
      <c r="B4" s="170"/>
      <c r="C4" s="170"/>
      <c r="D4" s="170"/>
      <c r="E4" s="170"/>
    </row>
    <row r="5" spans="1:5" s="106" customFormat="1" x14ac:dyDescent="0.25">
      <c r="A5" s="170" t="s">
        <v>126</v>
      </c>
      <c r="B5" s="170"/>
      <c r="C5" s="170"/>
      <c r="D5" s="170"/>
      <c r="E5" s="170"/>
    </row>
    <row r="6" spans="1:5" s="106" customFormat="1" ht="26.25" customHeight="1" x14ac:dyDescent="0.25">
      <c r="A6" s="169" t="s">
        <v>127</v>
      </c>
      <c r="B6" s="169"/>
      <c r="C6" s="169"/>
      <c r="D6" s="169"/>
      <c r="E6" s="106" t="s">
        <v>193</v>
      </c>
    </row>
    <row r="7" spans="1:5" s="106" customFormat="1" x14ac:dyDescent="0.25">
      <c r="A7" s="169"/>
      <c r="B7" s="169"/>
      <c r="C7" s="169"/>
      <c r="D7" s="169"/>
      <c r="E7" s="169"/>
    </row>
    <row r="8" spans="1:5" s="106" customFormat="1" ht="28.5" customHeight="1" x14ac:dyDescent="0.25">
      <c r="A8" s="171" t="s">
        <v>194</v>
      </c>
      <c r="B8" s="171"/>
      <c r="C8" s="171"/>
      <c r="D8" s="171"/>
      <c r="E8" s="171"/>
    </row>
    <row r="9" spans="1:5" s="106" customFormat="1" ht="29.25" customHeight="1" x14ac:dyDescent="0.25">
      <c r="A9" s="171" t="s">
        <v>129</v>
      </c>
      <c r="B9" s="171"/>
      <c r="C9" s="171"/>
      <c r="D9" s="171"/>
      <c r="E9" s="171"/>
    </row>
    <row r="10" spans="1:5" s="106" customFormat="1" ht="30" customHeight="1" x14ac:dyDescent="0.25">
      <c r="A10" s="171" t="s">
        <v>130</v>
      </c>
      <c r="B10" s="171"/>
      <c r="C10" s="171"/>
      <c r="D10" s="171"/>
      <c r="E10" s="171"/>
    </row>
    <row r="11" spans="1:5" s="106" customFormat="1" ht="30" customHeight="1" x14ac:dyDescent="0.25">
      <c r="A11" s="171" t="s">
        <v>131</v>
      </c>
      <c r="B11" s="171"/>
      <c r="C11" s="171"/>
      <c r="D11" s="171"/>
      <c r="E11" s="171"/>
    </row>
    <row r="12" spans="1:5" s="106" customFormat="1" ht="29.25" customHeight="1" x14ac:dyDescent="0.25">
      <c r="A12" s="171" t="s">
        <v>132</v>
      </c>
      <c r="B12" s="171"/>
      <c r="C12" s="171"/>
      <c r="D12" s="171"/>
      <c r="E12" s="171"/>
    </row>
    <row r="13" spans="1:5" s="106" customFormat="1" ht="28.5" customHeight="1" x14ac:dyDescent="0.25">
      <c r="A13" s="171" t="s">
        <v>133</v>
      </c>
      <c r="B13" s="171"/>
      <c r="C13" s="171"/>
      <c r="D13" s="171"/>
      <c r="E13" s="171"/>
    </row>
    <row r="14" spans="1:5" s="106" customFormat="1" ht="15.75" customHeight="1" x14ac:dyDescent="0.25">
      <c r="A14" s="169"/>
      <c r="B14" s="169"/>
      <c r="C14" s="169"/>
      <c r="D14" s="169"/>
      <c r="E14" s="169"/>
    </row>
    <row r="15" spans="1:5" s="106" customFormat="1" ht="135" x14ac:dyDescent="0.25">
      <c r="A15" s="108" t="s">
        <v>32</v>
      </c>
      <c r="B15" s="94" t="s">
        <v>135</v>
      </c>
      <c r="C15" s="94" t="s">
        <v>34</v>
      </c>
      <c r="D15" s="94" t="s">
        <v>134</v>
      </c>
      <c r="E15" s="94" t="s">
        <v>36</v>
      </c>
    </row>
    <row r="16" spans="1:5" s="106" customFormat="1" x14ac:dyDescent="0.25">
      <c r="A16" s="118" t="s">
        <v>37</v>
      </c>
      <c r="B16" s="113"/>
      <c r="C16" s="113"/>
      <c r="D16" s="113"/>
      <c r="E16" s="113"/>
    </row>
    <row r="17" spans="1:5" s="106" customFormat="1" x14ac:dyDescent="0.25">
      <c r="A17" s="108" t="s">
        <v>38</v>
      </c>
      <c r="B17" s="114" t="s">
        <v>39</v>
      </c>
      <c r="C17" s="114" t="s">
        <v>40</v>
      </c>
      <c r="D17" s="114">
        <v>0.13</v>
      </c>
      <c r="E17" s="114">
        <v>1560.78</v>
      </c>
    </row>
    <row r="18" spans="1:5" s="106" customFormat="1" ht="28.5" x14ac:dyDescent="0.25">
      <c r="A18" s="118" t="s">
        <v>137</v>
      </c>
      <c r="B18" s="113"/>
      <c r="C18" s="113"/>
      <c r="D18" s="113"/>
      <c r="E18" s="113"/>
    </row>
    <row r="19" spans="1:5" s="106" customFormat="1" x14ac:dyDescent="0.25">
      <c r="A19" s="108" t="s">
        <v>195</v>
      </c>
      <c r="B19" s="114" t="s">
        <v>75</v>
      </c>
      <c r="C19" s="114" t="s">
        <v>71</v>
      </c>
      <c r="D19" s="114">
        <f>E19</f>
        <v>3693.6</v>
      </c>
      <c r="E19" s="114">
        <v>3693.6</v>
      </c>
    </row>
    <row r="20" spans="1:5" s="106" customFormat="1" x14ac:dyDescent="0.25">
      <c r="A20" s="108" t="s">
        <v>196</v>
      </c>
      <c r="B20" s="114">
        <v>0.03</v>
      </c>
      <c r="C20" s="114" t="s">
        <v>66</v>
      </c>
      <c r="D20" s="114">
        <f>E20/B20</f>
        <v>19270.333333333336</v>
      </c>
      <c r="E20" s="114">
        <v>578.11</v>
      </c>
    </row>
    <row r="21" spans="1:5" s="106" customFormat="1" ht="30" x14ac:dyDescent="0.25">
      <c r="A21" s="108" t="s">
        <v>197</v>
      </c>
      <c r="B21" s="114" t="s">
        <v>75</v>
      </c>
      <c r="C21" s="114" t="s">
        <v>66</v>
      </c>
      <c r="D21" s="114">
        <f>E21</f>
        <v>345.33</v>
      </c>
      <c r="E21" s="114">
        <v>345.33</v>
      </c>
    </row>
    <row r="22" spans="1:5" s="106" customFormat="1" x14ac:dyDescent="0.25">
      <c r="A22" s="108" t="s">
        <v>198</v>
      </c>
      <c r="B22" s="114">
        <v>0.25</v>
      </c>
      <c r="C22" s="114" t="s">
        <v>63</v>
      </c>
      <c r="D22" s="114">
        <f t="shared" ref="D22:D27" si="0">E22/B22</f>
        <v>646.12</v>
      </c>
      <c r="E22" s="114">
        <v>161.53</v>
      </c>
    </row>
    <row r="23" spans="1:5" s="106" customFormat="1" x14ac:dyDescent="0.25">
      <c r="A23" s="108" t="s">
        <v>199</v>
      </c>
      <c r="B23" s="114">
        <v>0.25</v>
      </c>
      <c r="C23" s="114" t="s">
        <v>63</v>
      </c>
      <c r="D23" s="114">
        <f t="shared" si="0"/>
        <v>677.48</v>
      </c>
      <c r="E23" s="114">
        <v>169.37</v>
      </c>
    </row>
    <row r="24" spans="1:5" s="106" customFormat="1" x14ac:dyDescent="0.25">
      <c r="A24" s="108" t="s">
        <v>200</v>
      </c>
      <c r="B24" s="114">
        <v>3.6999999999999998E-2</v>
      </c>
      <c r="C24" s="114" t="s">
        <v>66</v>
      </c>
      <c r="D24" s="114">
        <f t="shared" si="0"/>
        <v>30123.243243243243</v>
      </c>
      <c r="E24" s="114">
        <v>1114.56</v>
      </c>
    </row>
    <row r="25" spans="1:5" s="106" customFormat="1" x14ac:dyDescent="0.25">
      <c r="A25" s="108" t="s">
        <v>201</v>
      </c>
      <c r="B25" s="114">
        <v>0.5</v>
      </c>
      <c r="C25" s="114" t="s">
        <v>63</v>
      </c>
      <c r="D25" s="114">
        <f t="shared" si="0"/>
        <v>2182.7399999999998</v>
      </c>
      <c r="E25" s="114">
        <v>1091.3699999999999</v>
      </c>
    </row>
    <row r="26" spans="1:5" s="106" customFormat="1" ht="30" x14ac:dyDescent="0.25">
      <c r="A26" s="108" t="s">
        <v>202</v>
      </c>
      <c r="B26" s="114">
        <v>0.25</v>
      </c>
      <c r="C26" s="114" t="s">
        <v>63</v>
      </c>
      <c r="D26" s="114">
        <f t="shared" si="0"/>
        <v>935.44</v>
      </c>
      <c r="E26" s="114">
        <v>233.86</v>
      </c>
    </row>
    <row r="27" spans="1:5" s="106" customFormat="1" x14ac:dyDescent="0.25">
      <c r="A27" s="108" t="s">
        <v>203</v>
      </c>
      <c r="B27" s="114">
        <v>0.25</v>
      </c>
      <c r="C27" s="114" t="s">
        <v>63</v>
      </c>
      <c r="D27" s="114">
        <f t="shared" si="0"/>
        <v>2476.64</v>
      </c>
      <c r="E27" s="114">
        <v>619.16</v>
      </c>
    </row>
    <row r="28" spans="1:5" s="106" customFormat="1" x14ac:dyDescent="0.25">
      <c r="A28" s="108" t="s">
        <v>140</v>
      </c>
      <c r="B28" s="114" t="s">
        <v>70</v>
      </c>
      <c r="C28" s="114" t="s">
        <v>71</v>
      </c>
      <c r="D28" s="114">
        <f>E28</f>
        <v>52946.46</v>
      </c>
      <c r="E28" s="114">
        <v>52946.46</v>
      </c>
    </row>
    <row r="29" spans="1:5" s="106" customFormat="1" x14ac:dyDescent="0.25">
      <c r="A29" s="108" t="s">
        <v>141</v>
      </c>
      <c r="B29" s="114" t="s">
        <v>70</v>
      </c>
      <c r="C29" s="114" t="s">
        <v>71</v>
      </c>
      <c r="D29" s="114">
        <f>E29</f>
        <v>159.91999999999999</v>
      </c>
      <c r="E29" s="114">
        <v>159.91999999999999</v>
      </c>
    </row>
    <row r="30" spans="1:5" s="106" customFormat="1" ht="28.5" x14ac:dyDescent="0.25">
      <c r="A30" s="118" t="s">
        <v>143</v>
      </c>
      <c r="B30" s="113"/>
      <c r="C30" s="113"/>
      <c r="D30" s="113"/>
      <c r="E30" s="113"/>
    </row>
    <row r="31" spans="1:5" s="106" customFormat="1" x14ac:dyDescent="0.25">
      <c r="A31" s="108" t="s">
        <v>204</v>
      </c>
      <c r="B31" s="114">
        <v>1</v>
      </c>
      <c r="C31" s="114" t="s">
        <v>50</v>
      </c>
      <c r="D31" s="114">
        <f>E31/B31</f>
        <v>724.61</v>
      </c>
      <c r="E31" s="114">
        <v>724.61</v>
      </c>
    </row>
    <row r="32" spans="1:5" s="106" customFormat="1" ht="30" x14ac:dyDescent="0.25">
      <c r="A32" s="108" t="s">
        <v>205</v>
      </c>
      <c r="B32" s="114" t="s">
        <v>75</v>
      </c>
      <c r="C32" s="114" t="s">
        <v>52</v>
      </c>
      <c r="D32" s="114">
        <f>E32</f>
        <v>1401.87</v>
      </c>
      <c r="E32" s="114">
        <v>1401.87</v>
      </c>
    </row>
    <row r="33" spans="1:5" s="106" customFormat="1" ht="30" x14ac:dyDescent="0.25">
      <c r="A33" s="108" t="s">
        <v>206</v>
      </c>
      <c r="B33" s="114">
        <v>0.01</v>
      </c>
      <c r="C33" s="114" t="s">
        <v>54</v>
      </c>
      <c r="D33" s="114">
        <f t="shared" ref="D33:D66" si="1">E33/B33</f>
        <v>30407</v>
      </c>
      <c r="E33" s="114">
        <v>304.07</v>
      </c>
    </row>
    <row r="34" spans="1:5" s="106" customFormat="1" x14ac:dyDescent="0.25">
      <c r="A34" s="108" t="s">
        <v>207</v>
      </c>
      <c r="B34" s="114">
        <v>3</v>
      </c>
      <c r="C34" s="114" t="s">
        <v>149</v>
      </c>
      <c r="D34" s="114">
        <f t="shared" si="1"/>
        <v>100.68</v>
      </c>
      <c r="E34" s="114">
        <v>302.04000000000002</v>
      </c>
    </row>
    <row r="35" spans="1:5" s="106" customFormat="1" x14ac:dyDescent="0.25">
      <c r="A35" s="108" t="s">
        <v>47</v>
      </c>
      <c r="B35" s="114">
        <v>1</v>
      </c>
      <c r="C35" s="114" t="s">
        <v>48</v>
      </c>
      <c r="D35" s="114">
        <f t="shared" si="1"/>
        <v>1012.36</v>
      </c>
      <c r="E35" s="114">
        <v>1012.36</v>
      </c>
    </row>
    <row r="36" spans="1:5" s="106" customFormat="1" x14ac:dyDescent="0.25">
      <c r="A36" s="108" t="s">
        <v>234</v>
      </c>
      <c r="B36" s="114">
        <v>1</v>
      </c>
      <c r="C36" s="114" t="s">
        <v>149</v>
      </c>
      <c r="D36" s="114">
        <f t="shared" si="1"/>
        <v>805.34</v>
      </c>
      <c r="E36" s="114">
        <v>805.34</v>
      </c>
    </row>
    <row r="37" spans="1:5" s="106" customFormat="1" x14ac:dyDescent="0.25">
      <c r="A37" s="108" t="s">
        <v>208</v>
      </c>
      <c r="B37" s="114">
        <v>0.17</v>
      </c>
      <c r="C37" s="114" t="s">
        <v>52</v>
      </c>
      <c r="D37" s="114">
        <f t="shared" si="1"/>
        <v>1813.705882352941</v>
      </c>
      <c r="E37" s="114">
        <v>308.33</v>
      </c>
    </row>
    <row r="38" spans="1:5" s="106" customFormat="1" x14ac:dyDescent="0.25">
      <c r="A38" s="108" t="s">
        <v>209</v>
      </c>
      <c r="B38" s="114">
        <v>1</v>
      </c>
      <c r="C38" s="114" t="s">
        <v>210</v>
      </c>
      <c r="D38" s="114">
        <f t="shared" si="1"/>
        <v>1104.73</v>
      </c>
      <c r="E38" s="114">
        <v>1104.73</v>
      </c>
    </row>
    <row r="39" spans="1:5" s="106" customFormat="1" x14ac:dyDescent="0.25">
      <c r="A39" s="108" t="s">
        <v>96</v>
      </c>
      <c r="B39" s="114">
        <v>0.02</v>
      </c>
      <c r="C39" s="114" t="s">
        <v>55</v>
      </c>
      <c r="D39" s="114">
        <f t="shared" si="1"/>
        <v>30263</v>
      </c>
      <c r="E39" s="114">
        <v>605.26</v>
      </c>
    </row>
    <row r="40" spans="1:5" s="106" customFormat="1" ht="30" x14ac:dyDescent="0.25">
      <c r="A40" s="108" t="s">
        <v>51</v>
      </c>
      <c r="B40" s="114">
        <v>1.399</v>
      </c>
      <c r="C40" s="114" t="s">
        <v>52</v>
      </c>
      <c r="D40" s="114">
        <f t="shared" si="1"/>
        <v>1909.2351679771264</v>
      </c>
      <c r="E40" s="114">
        <v>2671.02</v>
      </c>
    </row>
    <row r="41" spans="1:5" s="106" customFormat="1" ht="30" x14ac:dyDescent="0.25">
      <c r="A41" s="108" t="s">
        <v>53</v>
      </c>
      <c r="B41" s="114">
        <v>0.01</v>
      </c>
      <c r="C41" s="114" t="s">
        <v>54</v>
      </c>
      <c r="D41" s="114">
        <f t="shared" si="1"/>
        <v>30123</v>
      </c>
      <c r="E41" s="114">
        <v>301.23</v>
      </c>
    </row>
    <row r="42" spans="1:5" s="106" customFormat="1" x14ac:dyDescent="0.25">
      <c r="A42" s="108" t="s">
        <v>153</v>
      </c>
      <c r="B42" s="114">
        <v>0.16</v>
      </c>
      <c r="C42" s="114" t="s">
        <v>50</v>
      </c>
      <c r="D42" s="114">
        <f t="shared" si="1"/>
        <v>17267.125</v>
      </c>
      <c r="E42" s="114">
        <v>2762.74</v>
      </c>
    </row>
    <row r="43" spans="1:5" s="106" customFormat="1" ht="30" x14ac:dyDescent="0.25">
      <c r="A43" s="108" t="s">
        <v>154</v>
      </c>
      <c r="B43" s="114">
        <v>2</v>
      </c>
      <c r="C43" s="114" t="s">
        <v>155</v>
      </c>
      <c r="D43" s="114">
        <f t="shared" si="1"/>
        <v>253.44</v>
      </c>
      <c r="E43" s="114">
        <v>506.88</v>
      </c>
    </row>
    <row r="44" spans="1:5" s="106" customFormat="1" x14ac:dyDescent="0.25">
      <c r="A44" s="108" t="s">
        <v>211</v>
      </c>
      <c r="B44" s="114">
        <v>3</v>
      </c>
      <c r="C44" s="114" t="s">
        <v>149</v>
      </c>
      <c r="D44" s="114">
        <f t="shared" si="1"/>
        <v>80.850000000000009</v>
      </c>
      <c r="E44" s="114">
        <v>242.55</v>
      </c>
    </row>
    <row r="45" spans="1:5" s="106" customFormat="1" x14ac:dyDescent="0.25">
      <c r="A45" s="108" t="s">
        <v>157</v>
      </c>
      <c r="B45" s="114">
        <v>1</v>
      </c>
      <c r="C45" s="114" t="s">
        <v>63</v>
      </c>
      <c r="D45" s="114">
        <f t="shared" si="1"/>
        <v>4397.99</v>
      </c>
      <c r="E45" s="114">
        <v>4397.99</v>
      </c>
    </row>
    <row r="46" spans="1:5" s="106" customFormat="1" x14ac:dyDescent="0.25">
      <c r="A46" s="108" t="s">
        <v>158</v>
      </c>
      <c r="B46" s="114">
        <v>1</v>
      </c>
      <c r="C46" s="114" t="s">
        <v>48</v>
      </c>
      <c r="D46" s="114">
        <f t="shared" si="1"/>
        <v>3586.11</v>
      </c>
      <c r="E46" s="114">
        <v>3586.11</v>
      </c>
    </row>
    <row r="47" spans="1:5" s="106" customFormat="1" ht="30" x14ac:dyDescent="0.25">
      <c r="A47" s="108" t="s">
        <v>159</v>
      </c>
      <c r="B47" s="114">
        <v>1</v>
      </c>
      <c r="C47" s="114" t="s">
        <v>57</v>
      </c>
      <c r="D47" s="114">
        <f t="shared" si="1"/>
        <v>891.83</v>
      </c>
      <c r="E47" s="114">
        <v>891.83</v>
      </c>
    </row>
    <row r="48" spans="1:5" s="106" customFormat="1" x14ac:dyDescent="0.25">
      <c r="A48" s="108" t="s">
        <v>160</v>
      </c>
      <c r="B48" s="114">
        <v>0.01</v>
      </c>
      <c r="C48" s="114" t="s">
        <v>57</v>
      </c>
      <c r="D48" s="114">
        <f t="shared" si="1"/>
        <v>30424</v>
      </c>
      <c r="E48" s="114">
        <v>304.24</v>
      </c>
    </row>
    <row r="49" spans="1:5" s="106" customFormat="1" x14ac:dyDescent="0.25">
      <c r="A49" s="108" t="s">
        <v>56</v>
      </c>
      <c r="B49" s="114">
        <v>31</v>
      </c>
      <c r="C49" s="114" t="s">
        <v>57</v>
      </c>
      <c r="D49" s="114">
        <f t="shared" si="1"/>
        <v>299.66290322580642</v>
      </c>
      <c r="E49" s="114">
        <v>9289.5499999999993</v>
      </c>
    </row>
    <row r="50" spans="1:5" s="106" customFormat="1" ht="28.5" x14ac:dyDescent="0.25">
      <c r="A50" s="118" t="s">
        <v>161</v>
      </c>
      <c r="B50" s="113"/>
      <c r="C50" s="113"/>
      <c r="D50" s="114"/>
      <c r="E50" s="113"/>
    </row>
    <row r="51" spans="1:5" s="106" customFormat="1" x14ac:dyDescent="0.25">
      <c r="A51" s="108" t="s">
        <v>212</v>
      </c>
      <c r="B51" s="114">
        <v>0.03</v>
      </c>
      <c r="C51" s="114" t="s">
        <v>213</v>
      </c>
      <c r="D51" s="114">
        <f t="shared" si="1"/>
        <v>56398.333333333336</v>
      </c>
      <c r="E51" s="114">
        <v>1691.95</v>
      </c>
    </row>
    <row r="52" spans="1:5" s="106" customFormat="1" ht="30" x14ac:dyDescent="0.25">
      <c r="A52" s="108" t="s">
        <v>214</v>
      </c>
      <c r="B52" s="114">
        <v>0.02</v>
      </c>
      <c r="C52" s="114" t="s">
        <v>54</v>
      </c>
      <c r="D52" s="114">
        <f t="shared" si="1"/>
        <v>127659.99999999999</v>
      </c>
      <c r="E52" s="114">
        <v>2553.1999999999998</v>
      </c>
    </row>
    <row r="53" spans="1:5" s="106" customFormat="1" ht="30" x14ac:dyDescent="0.25">
      <c r="A53" s="108" t="s">
        <v>215</v>
      </c>
      <c r="B53" s="114">
        <v>1.4999999999999999E-2</v>
      </c>
      <c r="C53" s="114" t="s">
        <v>66</v>
      </c>
      <c r="D53" s="114">
        <f t="shared" si="1"/>
        <v>34738.666666666672</v>
      </c>
      <c r="E53" s="114">
        <v>521.08000000000004</v>
      </c>
    </row>
    <row r="54" spans="1:5" s="106" customFormat="1" ht="30" x14ac:dyDescent="0.25">
      <c r="A54" s="108" t="s">
        <v>205</v>
      </c>
      <c r="B54" s="114" t="s">
        <v>75</v>
      </c>
      <c r="C54" s="114" t="s">
        <v>52</v>
      </c>
      <c r="D54" s="114">
        <f>E54</f>
        <v>1482.1</v>
      </c>
      <c r="E54" s="114">
        <v>1482.1</v>
      </c>
    </row>
    <row r="55" spans="1:5" s="106" customFormat="1" x14ac:dyDescent="0.25">
      <c r="A55" s="108" t="s">
        <v>216</v>
      </c>
      <c r="B55" s="114">
        <v>8.6999999999999994E-2</v>
      </c>
      <c r="C55" s="114" t="s">
        <v>217</v>
      </c>
      <c r="D55" s="114">
        <f t="shared" si="1"/>
        <v>4994.8275862068967</v>
      </c>
      <c r="E55" s="114">
        <v>434.55</v>
      </c>
    </row>
    <row r="56" spans="1:5" s="106" customFormat="1" x14ac:dyDescent="0.25">
      <c r="A56" s="108" t="s">
        <v>218</v>
      </c>
      <c r="B56" s="114">
        <v>2.5000000000000001E-2</v>
      </c>
      <c r="C56" s="114" t="s">
        <v>66</v>
      </c>
      <c r="D56" s="114">
        <f t="shared" si="1"/>
        <v>7840.8</v>
      </c>
      <c r="E56" s="114">
        <v>196.02</v>
      </c>
    </row>
    <row r="57" spans="1:5" s="106" customFormat="1" x14ac:dyDescent="0.25">
      <c r="A57" s="108" t="s">
        <v>219</v>
      </c>
      <c r="B57" s="114">
        <v>3.6999999999999998E-2</v>
      </c>
      <c r="C57" s="114" t="s">
        <v>66</v>
      </c>
      <c r="D57" s="114">
        <f t="shared" si="1"/>
        <v>8227.2972972972984</v>
      </c>
      <c r="E57" s="114">
        <v>304.41000000000003</v>
      </c>
    </row>
    <row r="58" spans="1:5" s="106" customFormat="1" ht="30" x14ac:dyDescent="0.25">
      <c r="A58" s="108" t="s">
        <v>220</v>
      </c>
      <c r="B58" s="114">
        <v>2.5499999999999998</v>
      </c>
      <c r="C58" s="114" t="s">
        <v>71</v>
      </c>
      <c r="D58" s="114">
        <f t="shared" si="1"/>
        <v>1012.7764705882354</v>
      </c>
      <c r="E58" s="114">
        <v>2582.58</v>
      </c>
    </row>
    <row r="59" spans="1:5" s="106" customFormat="1" x14ac:dyDescent="0.25">
      <c r="A59" s="108" t="s">
        <v>221</v>
      </c>
      <c r="B59" s="114">
        <v>1.1399999999999999</v>
      </c>
      <c r="C59" s="114" t="s">
        <v>222</v>
      </c>
      <c r="D59" s="114">
        <f t="shared" si="1"/>
        <v>5029.2631578947367</v>
      </c>
      <c r="E59" s="114">
        <v>5733.36</v>
      </c>
    </row>
    <row r="60" spans="1:5" s="106" customFormat="1" ht="30" x14ac:dyDescent="0.25">
      <c r="A60" s="108" t="s">
        <v>223</v>
      </c>
      <c r="B60" s="114">
        <v>3.5999999999999997E-2</v>
      </c>
      <c r="C60" s="114" t="s">
        <v>66</v>
      </c>
      <c r="D60" s="114">
        <f t="shared" si="1"/>
        <v>91800.833333333343</v>
      </c>
      <c r="E60" s="114">
        <v>3304.83</v>
      </c>
    </row>
    <row r="61" spans="1:5" s="106" customFormat="1" ht="30" x14ac:dyDescent="0.25">
      <c r="A61" s="108" t="s">
        <v>169</v>
      </c>
      <c r="B61" s="114">
        <v>0.7</v>
      </c>
      <c r="C61" s="114" t="s">
        <v>52</v>
      </c>
      <c r="D61" s="114">
        <f t="shared" si="1"/>
        <v>2021.8285714285714</v>
      </c>
      <c r="E61" s="114">
        <v>1415.28</v>
      </c>
    </row>
    <row r="62" spans="1:5" s="106" customFormat="1" ht="30" x14ac:dyDescent="0.25">
      <c r="A62" s="108" t="s">
        <v>170</v>
      </c>
      <c r="B62" s="114">
        <v>0.69899999999999995</v>
      </c>
      <c r="C62" s="114" t="s">
        <v>52</v>
      </c>
      <c r="D62" s="114">
        <f t="shared" si="1"/>
        <v>2008.1688125894136</v>
      </c>
      <c r="E62" s="114">
        <v>1403.71</v>
      </c>
    </row>
    <row r="63" spans="1:5" s="106" customFormat="1" ht="30" x14ac:dyDescent="0.25">
      <c r="A63" s="108" t="s">
        <v>224</v>
      </c>
      <c r="B63" s="114">
        <v>50</v>
      </c>
      <c r="C63" s="114" t="s">
        <v>225</v>
      </c>
      <c r="D63" s="114">
        <f t="shared" si="1"/>
        <v>58.169200000000004</v>
      </c>
      <c r="E63" s="114">
        <v>2908.46</v>
      </c>
    </row>
    <row r="64" spans="1:5" s="106" customFormat="1" ht="30" x14ac:dyDescent="0.25">
      <c r="A64" s="108" t="s">
        <v>226</v>
      </c>
      <c r="B64" s="114">
        <v>40</v>
      </c>
      <c r="C64" s="114" t="s">
        <v>225</v>
      </c>
      <c r="D64" s="114">
        <f t="shared" si="1"/>
        <v>100.59925</v>
      </c>
      <c r="E64" s="114">
        <v>4023.97</v>
      </c>
    </row>
    <row r="65" spans="1:5" s="106" customFormat="1" x14ac:dyDescent="0.25">
      <c r="A65" s="108" t="s">
        <v>173</v>
      </c>
      <c r="B65" s="114" t="s">
        <v>45</v>
      </c>
      <c r="C65" s="114" t="s">
        <v>52</v>
      </c>
      <c r="D65" s="114">
        <f>E65</f>
        <v>1491.09</v>
      </c>
      <c r="E65" s="114">
        <v>1491.09</v>
      </c>
    </row>
    <row r="66" spans="1:5" s="106" customFormat="1" x14ac:dyDescent="0.25">
      <c r="A66" s="108" t="s">
        <v>227</v>
      </c>
      <c r="B66" s="114">
        <v>2.5000000000000001E-2</v>
      </c>
      <c r="C66" s="114" t="s">
        <v>50</v>
      </c>
      <c r="D66" s="114">
        <f t="shared" si="1"/>
        <v>103271.2</v>
      </c>
      <c r="E66" s="114">
        <v>2581.7800000000002</v>
      </c>
    </row>
    <row r="67" spans="1:5" s="106" customFormat="1" ht="28.5" x14ac:dyDescent="0.25">
      <c r="A67" s="118" t="s">
        <v>43</v>
      </c>
      <c r="B67" s="113"/>
      <c r="C67" s="113"/>
      <c r="D67" s="113"/>
      <c r="E67" s="113"/>
    </row>
    <row r="68" spans="1:5" s="106" customFormat="1" ht="30" x14ac:dyDescent="0.25">
      <c r="A68" s="108" t="s">
        <v>176</v>
      </c>
      <c r="B68" s="114" t="s">
        <v>185</v>
      </c>
      <c r="C68" s="114" t="s">
        <v>40</v>
      </c>
      <c r="D68" s="114">
        <f>E68</f>
        <v>3214.91</v>
      </c>
      <c r="E68" s="114">
        <v>3214.91</v>
      </c>
    </row>
    <row r="69" spans="1:5" s="106" customFormat="1" x14ac:dyDescent="0.25">
      <c r="A69" s="118" t="s">
        <v>228</v>
      </c>
      <c r="B69" s="113"/>
      <c r="C69" s="113"/>
      <c r="D69" s="114"/>
      <c r="E69" s="113"/>
    </row>
    <row r="70" spans="1:5" s="106" customFormat="1" x14ac:dyDescent="0.25">
      <c r="A70" s="108" t="s">
        <v>229</v>
      </c>
      <c r="B70" s="114" t="s">
        <v>185</v>
      </c>
      <c r="C70" s="114" t="s">
        <v>40</v>
      </c>
      <c r="D70" s="114">
        <f t="shared" ref="D70:D73" si="2">E70</f>
        <v>1800</v>
      </c>
      <c r="E70" s="114">
        <v>1800</v>
      </c>
    </row>
    <row r="71" spans="1:5" s="106" customFormat="1" ht="42.75" x14ac:dyDescent="0.25">
      <c r="A71" s="118" t="s">
        <v>230</v>
      </c>
      <c r="B71" s="113"/>
      <c r="C71" s="113"/>
      <c r="D71" s="114"/>
      <c r="E71" s="113"/>
    </row>
    <row r="72" spans="1:5" s="106" customFormat="1" x14ac:dyDescent="0.25">
      <c r="A72" s="108" t="s">
        <v>178</v>
      </c>
      <c r="B72" s="114" t="s">
        <v>75</v>
      </c>
      <c r="C72" s="114" t="s">
        <v>40</v>
      </c>
      <c r="D72" s="114">
        <f t="shared" si="2"/>
        <v>978.03</v>
      </c>
      <c r="E72" s="114">
        <v>978.03</v>
      </c>
    </row>
    <row r="73" spans="1:5" s="106" customFormat="1" ht="30" x14ac:dyDescent="0.25">
      <c r="A73" s="108" t="s">
        <v>231</v>
      </c>
      <c r="B73" s="114" t="s">
        <v>75</v>
      </c>
      <c r="C73" s="114" t="s">
        <v>40</v>
      </c>
      <c r="D73" s="114">
        <f t="shared" si="2"/>
        <v>240.12</v>
      </c>
      <c r="E73" s="114">
        <v>240.12</v>
      </c>
    </row>
    <row r="74" spans="1:5" s="56" customFormat="1" x14ac:dyDescent="0.25">
      <c r="A74" s="54" t="s">
        <v>76</v>
      </c>
      <c r="B74" s="115"/>
      <c r="C74" s="115"/>
      <c r="D74" s="115"/>
      <c r="E74" s="115"/>
    </row>
    <row r="75" spans="1:5" s="56" customFormat="1" x14ac:dyDescent="0.25">
      <c r="A75" s="57" t="s">
        <v>77</v>
      </c>
      <c r="B75" s="114" t="s">
        <v>39</v>
      </c>
      <c r="C75" s="114" t="s">
        <v>40</v>
      </c>
      <c r="D75" s="114">
        <f>E75</f>
        <v>13305.823000000004</v>
      </c>
      <c r="E75" s="114">
        <f>SUM(E17:E73)*10%</f>
        <v>13305.823000000004</v>
      </c>
    </row>
    <row r="76" spans="1:5" s="106" customFormat="1" x14ac:dyDescent="0.25">
      <c r="A76" s="116" t="s">
        <v>78</v>
      </c>
      <c r="B76" s="114"/>
      <c r="C76" s="114"/>
      <c r="D76" s="114"/>
      <c r="E76" s="117">
        <f>SUM(E16:E75)</f>
        <v>146364.05300000004</v>
      </c>
    </row>
    <row r="77" spans="1:5" s="106" customFormat="1" x14ac:dyDescent="0.25">
      <c r="A77" s="169"/>
      <c r="B77" s="169"/>
      <c r="C77" s="169"/>
      <c r="D77" s="169"/>
      <c r="E77" s="169"/>
    </row>
    <row r="78" spans="1:5" s="106" customFormat="1" x14ac:dyDescent="0.25">
      <c r="A78" s="169"/>
      <c r="B78" s="169"/>
      <c r="C78" s="169"/>
      <c r="D78" s="169"/>
      <c r="E78" s="169"/>
    </row>
    <row r="79" spans="1:5" s="106" customFormat="1" ht="39.75" customHeight="1" x14ac:dyDescent="0.25">
      <c r="A79" s="171" t="s">
        <v>232</v>
      </c>
      <c r="B79" s="171"/>
      <c r="C79" s="171"/>
      <c r="D79" s="171"/>
      <c r="E79" s="171"/>
    </row>
    <row r="80" spans="1:5" s="106" customFormat="1" ht="27.75" customHeight="1" x14ac:dyDescent="0.25">
      <c r="A80" s="171" t="s">
        <v>179</v>
      </c>
      <c r="B80" s="171"/>
      <c r="C80" s="171"/>
      <c r="D80" s="171"/>
      <c r="E80" s="171"/>
    </row>
    <row r="81" spans="1:5" s="106" customFormat="1" ht="24" customHeight="1" x14ac:dyDescent="0.25">
      <c r="A81" s="171" t="s">
        <v>180</v>
      </c>
      <c r="B81" s="171"/>
      <c r="C81" s="171"/>
      <c r="D81" s="171"/>
      <c r="E81" s="171"/>
    </row>
    <row r="82" spans="1:5" s="106" customFormat="1" ht="30.75" customHeight="1" x14ac:dyDescent="0.25">
      <c r="A82" s="171" t="s">
        <v>181</v>
      </c>
      <c r="B82" s="171"/>
      <c r="C82" s="171"/>
      <c r="D82" s="171"/>
      <c r="E82" s="171"/>
    </row>
    <row r="83" spans="1:5" s="106" customFormat="1" x14ac:dyDescent="0.25">
      <c r="A83" s="169"/>
      <c r="B83" s="169"/>
      <c r="C83" s="169"/>
      <c r="D83" s="169"/>
      <c r="E83" s="169"/>
    </row>
    <row r="84" spans="1:5" s="106" customFormat="1" ht="24.75" customHeight="1" x14ac:dyDescent="0.25">
      <c r="B84" s="171"/>
      <c r="C84" s="171"/>
      <c r="D84" s="171"/>
      <c r="E84" s="171"/>
    </row>
    <row r="85" spans="1:5" s="106" customFormat="1" ht="18.75" customHeight="1" x14ac:dyDescent="0.25">
      <c r="A85" s="169" t="s">
        <v>182</v>
      </c>
      <c r="B85" s="169"/>
      <c r="C85" s="169"/>
      <c r="D85" s="169"/>
      <c r="E85" s="169"/>
    </row>
    <row r="86" spans="1:5" s="106" customFormat="1" ht="15.75" customHeight="1" x14ac:dyDescent="0.25">
      <c r="A86" s="169" t="s">
        <v>233</v>
      </c>
      <c r="B86" s="169"/>
      <c r="C86" s="169"/>
      <c r="D86" s="169"/>
      <c r="E86" s="169"/>
    </row>
    <row r="87" spans="1:5" s="106" customFormat="1" ht="10.5" customHeight="1" x14ac:dyDescent="0.25">
      <c r="B87" s="169"/>
      <c r="C87" s="169"/>
      <c r="D87" s="169" t="s">
        <v>87</v>
      </c>
      <c r="E87" s="169"/>
    </row>
    <row r="88" spans="1:5" s="106" customFormat="1" x14ac:dyDescent="0.25">
      <c r="A88" s="169"/>
      <c r="B88" s="169"/>
      <c r="C88" s="169"/>
      <c r="D88" s="169"/>
      <c r="E88" s="169"/>
    </row>
    <row r="89" spans="1:5" s="106" customFormat="1" x14ac:dyDescent="0.25">
      <c r="A89" s="169" t="s">
        <v>183</v>
      </c>
      <c r="B89" s="169"/>
      <c r="C89" s="169"/>
      <c r="D89" s="169"/>
      <c r="E89" s="169"/>
    </row>
    <row r="90" spans="1:5" s="106" customFormat="1" ht="10.5" customHeight="1" x14ac:dyDescent="0.25">
      <c r="B90" s="169"/>
      <c r="C90" s="169"/>
      <c r="D90" s="169" t="s">
        <v>87</v>
      </c>
      <c r="E90" s="169"/>
    </row>
    <row r="91" spans="1:5" s="106" customFormat="1" ht="11.25" customHeight="1" x14ac:dyDescent="0.25">
      <c r="A91" s="169"/>
      <c r="B91" s="169"/>
      <c r="C91" s="169"/>
      <c r="D91" s="169"/>
      <c r="E91" s="169"/>
    </row>
  </sheetData>
  <mergeCells count="31">
    <mergeCell ref="A83:E83"/>
    <mergeCell ref="B90:C90"/>
    <mergeCell ref="D90:E90"/>
    <mergeCell ref="A91:E91"/>
    <mergeCell ref="A85:E85"/>
    <mergeCell ref="A86:E86"/>
    <mergeCell ref="B87:C87"/>
    <mergeCell ref="D87:E87"/>
    <mergeCell ref="A88:E88"/>
    <mergeCell ref="A89:E89"/>
    <mergeCell ref="A6:D6"/>
    <mergeCell ref="A7:E7"/>
    <mergeCell ref="A8:E8"/>
    <mergeCell ref="A9:E9"/>
    <mergeCell ref="B84:E84"/>
    <mergeCell ref="A77:E77"/>
    <mergeCell ref="A78:E78"/>
    <mergeCell ref="A10:E10"/>
    <mergeCell ref="A11:E11"/>
    <mergeCell ref="A12:E12"/>
    <mergeCell ref="A13:E13"/>
    <mergeCell ref="A14:E14"/>
    <mergeCell ref="A79:E79"/>
    <mergeCell ref="A80:E80"/>
    <mergeCell ref="A81:E81"/>
    <mergeCell ref="A82:E82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0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1" t="s">
        <v>235</v>
      </c>
      <c r="B1" s="151"/>
      <c r="C1" s="151"/>
      <c r="D1" s="151"/>
      <c r="E1" s="151"/>
      <c r="F1" s="151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236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2" t="s">
        <v>1</v>
      </c>
      <c r="B5" s="152"/>
      <c r="C5" s="152"/>
      <c r="D5" s="152"/>
      <c r="E5" s="152"/>
      <c r="F5" s="1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7" t="s">
        <v>2</v>
      </c>
      <c r="B6" s="78">
        <v>3</v>
      </c>
      <c r="C6" s="77" t="s">
        <v>3</v>
      </c>
      <c r="D6" s="84">
        <v>819.4</v>
      </c>
      <c r="E6" s="77" t="s">
        <v>4</v>
      </c>
      <c r="F6" s="80">
        <v>636.9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3"/>
      <c r="R6" s="154"/>
      <c r="S6" s="14"/>
    </row>
    <row r="7" spans="1:19" s="17" customFormat="1" ht="32.25" customHeight="1" x14ac:dyDescent="0.25">
      <c r="A7" s="77" t="s">
        <v>5</v>
      </c>
      <c r="B7" s="78">
        <v>2</v>
      </c>
      <c r="C7" s="77" t="s">
        <v>6</v>
      </c>
      <c r="D7" s="84">
        <v>181.1</v>
      </c>
      <c r="E7" s="77" t="s">
        <v>7</v>
      </c>
      <c r="F7" s="80">
        <v>421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3"/>
      <c r="R7" s="155"/>
      <c r="S7" s="16"/>
    </row>
    <row r="8" spans="1:19" s="17" customFormat="1" ht="33.75" customHeight="1" x14ac:dyDescent="0.25">
      <c r="A8" s="110" t="s">
        <v>8</v>
      </c>
      <c r="B8" s="78">
        <v>18</v>
      </c>
      <c r="C8" s="77" t="s">
        <v>9</v>
      </c>
      <c r="D8" s="80">
        <v>102.6</v>
      </c>
      <c r="E8" s="77" t="s">
        <v>10</v>
      </c>
      <c r="F8" s="80">
        <v>176.6</v>
      </c>
      <c r="G8" s="6"/>
      <c r="H8" s="8"/>
      <c r="I8" s="9"/>
      <c r="J8" s="10"/>
      <c r="K8" s="109"/>
      <c r="L8" s="12"/>
      <c r="M8" s="12"/>
      <c r="N8" s="12"/>
      <c r="O8" s="12"/>
      <c r="P8" s="13"/>
      <c r="Q8" s="153"/>
      <c r="R8" s="154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09"/>
      <c r="L9" s="12"/>
      <c r="M9" s="12"/>
      <c r="N9" s="12"/>
      <c r="O9" s="12"/>
      <c r="P9" s="6"/>
      <c r="Q9" s="109"/>
      <c r="R9" s="110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1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6" t="s">
        <v>11</v>
      </c>
      <c r="B11" s="157"/>
      <c r="C11" s="157"/>
      <c r="D11" s="157"/>
      <c r="E11" s="158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4" customFormat="1" ht="30" customHeight="1" x14ac:dyDescent="0.25">
      <c r="A12" s="144" t="s">
        <v>13</v>
      </c>
      <c r="B12" s="145"/>
      <c r="C12" s="145"/>
      <c r="D12" s="145"/>
      <c r="E12" s="146"/>
      <c r="F12" s="72">
        <v>38447.232999999949</v>
      </c>
      <c r="G12" s="141"/>
      <c r="H12" s="141"/>
      <c r="I12" s="141"/>
    </row>
    <row r="13" spans="1:19" s="74" customFormat="1" ht="30" customHeight="1" x14ac:dyDescent="0.25">
      <c r="A13" s="144" t="s">
        <v>14</v>
      </c>
      <c r="B13" s="145"/>
      <c r="C13" s="145"/>
      <c r="D13" s="145"/>
      <c r="E13" s="146"/>
      <c r="F13" s="72">
        <v>36407.620000000024</v>
      </c>
      <c r="G13" s="141"/>
      <c r="H13" s="141"/>
      <c r="I13" s="141"/>
    </row>
    <row r="14" spans="1:19" s="74" customFormat="1" ht="30" customHeight="1" x14ac:dyDescent="0.25">
      <c r="A14" s="144" t="s">
        <v>15</v>
      </c>
      <c r="B14" s="145"/>
      <c r="C14" s="145"/>
      <c r="D14" s="145"/>
      <c r="E14" s="146"/>
      <c r="F14" s="75">
        <f>SUM(F15:F17)</f>
        <v>174159.6</v>
      </c>
      <c r="G14" s="141"/>
      <c r="H14" s="141"/>
      <c r="I14" s="141"/>
    </row>
    <row r="15" spans="1:19" s="27" customFormat="1" ht="28.5" customHeight="1" x14ac:dyDescent="0.25">
      <c r="A15" s="147" t="s">
        <v>16</v>
      </c>
      <c r="B15" s="148"/>
      <c r="C15" s="148"/>
      <c r="D15" s="148"/>
      <c r="E15" s="149"/>
      <c r="F15" s="71">
        <v>142344.12</v>
      </c>
      <c r="G15" s="142"/>
      <c r="H15" s="142"/>
      <c r="I15" s="142"/>
    </row>
    <row r="16" spans="1:19" s="27" customFormat="1" ht="24.75" customHeight="1" x14ac:dyDescent="0.25">
      <c r="A16" s="147" t="s">
        <v>17</v>
      </c>
      <c r="B16" s="148"/>
      <c r="C16" s="148"/>
      <c r="D16" s="148"/>
      <c r="E16" s="149"/>
      <c r="F16" s="71">
        <v>31815.48</v>
      </c>
      <c r="G16" s="142"/>
      <c r="H16" s="142"/>
      <c r="I16" s="142"/>
    </row>
    <row r="17" spans="1:19" s="27" customFormat="1" ht="30" hidden="1" customHeight="1" x14ac:dyDescent="0.25">
      <c r="A17" s="147" t="s">
        <v>18</v>
      </c>
      <c r="B17" s="148"/>
      <c r="C17" s="148"/>
      <c r="D17" s="148"/>
      <c r="E17" s="149"/>
      <c r="F17" s="71"/>
      <c r="G17" s="142"/>
      <c r="H17" s="142"/>
      <c r="I17" s="142"/>
    </row>
    <row r="18" spans="1:19" s="74" customFormat="1" ht="30" customHeight="1" x14ac:dyDescent="0.25">
      <c r="A18" s="144" t="s">
        <v>19</v>
      </c>
      <c r="B18" s="145"/>
      <c r="C18" s="145"/>
      <c r="D18" s="145"/>
      <c r="E18" s="146"/>
      <c r="F18" s="75">
        <f>SUM(F19:F21)</f>
        <v>167970.96</v>
      </c>
      <c r="G18" s="141"/>
      <c r="H18" s="141"/>
      <c r="I18" s="141"/>
    </row>
    <row r="19" spans="1:19" s="27" customFormat="1" ht="30" customHeight="1" x14ac:dyDescent="0.25">
      <c r="A19" s="147" t="s">
        <v>16</v>
      </c>
      <c r="B19" s="148"/>
      <c r="C19" s="148"/>
      <c r="D19" s="148"/>
      <c r="E19" s="149"/>
      <c r="F19" s="71">
        <v>135557.16</v>
      </c>
      <c r="G19" s="142"/>
      <c r="H19" s="142"/>
      <c r="I19" s="142"/>
    </row>
    <row r="20" spans="1:19" s="27" customFormat="1" ht="30" customHeight="1" x14ac:dyDescent="0.25">
      <c r="A20" s="147" t="s">
        <v>17</v>
      </c>
      <c r="B20" s="148"/>
      <c r="C20" s="148"/>
      <c r="D20" s="148"/>
      <c r="E20" s="149"/>
      <c r="F20" s="71">
        <v>32413.8</v>
      </c>
      <c r="G20" s="142"/>
      <c r="H20" s="142"/>
      <c r="I20" s="142"/>
    </row>
    <row r="21" spans="1:19" s="30" customFormat="1" ht="0.75" hidden="1" customHeight="1" x14ac:dyDescent="0.2">
      <c r="A21" s="147" t="s">
        <v>18</v>
      </c>
      <c r="B21" s="148"/>
      <c r="C21" s="148"/>
      <c r="D21" s="148"/>
      <c r="E21" s="149"/>
      <c r="F21" s="71"/>
      <c r="G21" s="142"/>
      <c r="H21" s="142"/>
      <c r="I21" s="142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6" customFormat="1" ht="30" customHeight="1" x14ac:dyDescent="0.25">
      <c r="A22" s="144" t="s">
        <v>20</v>
      </c>
      <c r="B22" s="145"/>
      <c r="C22" s="145"/>
      <c r="D22" s="145"/>
      <c r="E22" s="146"/>
      <c r="F22" s="75">
        <f>F12+F18</f>
        <v>206418.19299999994</v>
      </c>
      <c r="G22" s="141"/>
      <c r="H22" s="141"/>
      <c r="I22" s="141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76" customFormat="1" ht="30" customHeight="1" x14ac:dyDescent="0.25">
      <c r="A23" s="144" t="s">
        <v>21</v>
      </c>
      <c r="B23" s="145"/>
      <c r="C23" s="145"/>
      <c r="D23" s="145"/>
      <c r="E23" s="146"/>
      <c r="F23" s="75">
        <f>акт21!E69</f>
        <v>247149.55100000001</v>
      </c>
      <c r="G23" s="141"/>
      <c r="H23" s="141"/>
      <c r="I23" s="141"/>
      <c r="J23" s="74"/>
      <c r="K23" s="74"/>
      <c r="L23" s="74"/>
      <c r="M23" s="74"/>
      <c r="N23" s="74"/>
      <c r="O23" s="74"/>
      <c r="P23" s="74"/>
      <c r="Q23" s="74"/>
      <c r="R23" s="74"/>
      <c r="S23" s="74"/>
    </row>
    <row r="24" spans="1:19" s="76" customFormat="1" ht="30" customHeight="1" x14ac:dyDescent="0.25">
      <c r="A24" s="144" t="s">
        <v>190</v>
      </c>
      <c r="B24" s="145"/>
      <c r="C24" s="145"/>
      <c r="D24" s="145"/>
      <c r="E24" s="146"/>
      <c r="F24" s="75">
        <f>F22-F23</f>
        <v>-40731.358000000066</v>
      </c>
      <c r="G24" s="141"/>
      <c r="H24" s="141"/>
      <c r="I24" s="141"/>
      <c r="J24" s="74"/>
      <c r="K24" s="74"/>
      <c r="L24" s="74"/>
      <c r="M24" s="74"/>
      <c r="N24" s="74"/>
      <c r="O24" s="74"/>
      <c r="P24" s="74"/>
      <c r="Q24" s="74"/>
      <c r="R24" s="74"/>
      <c r="S24" s="74"/>
    </row>
    <row r="25" spans="1:19" s="76" customFormat="1" ht="30" customHeight="1" x14ac:dyDescent="0.25">
      <c r="A25" s="144" t="s">
        <v>23</v>
      </c>
      <c r="B25" s="145"/>
      <c r="C25" s="145"/>
      <c r="D25" s="145"/>
      <c r="E25" s="146"/>
      <c r="F25" s="72">
        <f>F13+F14-F18</f>
        <v>42596.260000000038</v>
      </c>
      <c r="G25" s="141"/>
      <c r="H25" s="141"/>
      <c r="I25" s="141"/>
      <c r="J25" s="74"/>
      <c r="K25" s="74"/>
      <c r="L25" s="74"/>
      <c r="M25" s="74"/>
      <c r="N25" s="74"/>
      <c r="O25" s="74"/>
      <c r="P25" s="74"/>
      <c r="Q25" s="74"/>
      <c r="R25" s="74"/>
      <c r="S25" s="74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3" t="s">
        <v>24</v>
      </c>
      <c r="B27" s="143"/>
      <c r="C27" s="143"/>
      <c r="D27" s="143"/>
    </row>
    <row r="28" spans="1:19" s="1" customFormat="1" ht="21.75" hidden="1" customHeight="1" x14ac:dyDescent="0.25">
      <c r="A28" s="150" t="s">
        <v>262</v>
      </c>
      <c r="B28" s="150"/>
      <c r="C28" s="150"/>
      <c r="D28" s="150"/>
    </row>
    <row r="29" spans="1:19" s="1" customFormat="1" ht="22.5" customHeight="1" x14ac:dyDescent="0.25">
      <c r="A29" s="143" t="s">
        <v>26</v>
      </c>
      <c r="B29" s="143"/>
      <c r="C29" s="143"/>
      <c r="D29" s="143"/>
    </row>
    <row r="30" spans="1:19" s="1" customFormat="1" ht="22.5" customHeight="1" x14ac:dyDescent="0.25">
      <c r="A30" s="143" t="s">
        <v>27</v>
      </c>
      <c r="B30" s="143"/>
      <c r="C30" s="143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55118110236220474" bottom="0.55118110236220474" header="0" footer="0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topLeftCell="A57" workbookViewId="0">
      <selection activeCell="A5" sqref="A5:E5"/>
    </sheetView>
  </sheetViews>
  <sheetFormatPr defaultColWidth="8.140625" defaultRowHeight="15" x14ac:dyDescent="0.25"/>
  <cols>
    <col min="1" max="1" width="56.5703125" style="112" customWidth="1"/>
    <col min="2" max="5" width="17.140625" style="112" customWidth="1"/>
    <col min="6" max="6" width="9.42578125" style="112" bestFit="1" customWidth="1"/>
    <col min="7" max="255" width="8.140625" style="112"/>
    <col min="256" max="256" width="8.7109375" style="112" customWidth="1"/>
    <col min="257" max="257" width="31.5703125" style="112" customWidth="1"/>
    <col min="258" max="258" width="13.85546875" style="112" customWidth="1"/>
    <col min="259" max="259" width="19.140625" style="112" customWidth="1"/>
    <col min="260" max="260" width="17.5703125" style="112" customWidth="1"/>
    <col min="261" max="261" width="14.7109375" style="112" customWidth="1"/>
    <col min="262" max="511" width="8.140625" style="112"/>
    <col min="512" max="512" width="8.7109375" style="112" customWidth="1"/>
    <col min="513" max="513" width="31.5703125" style="112" customWidth="1"/>
    <col min="514" max="514" width="13.85546875" style="112" customWidth="1"/>
    <col min="515" max="515" width="19.140625" style="112" customWidth="1"/>
    <col min="516" max="516" width="17.5703125" style="112" customWidth="1"/>
    <col min="517" max="517" width="14.7109375" style="112" customWidth="1"/>
    <col min="518" max="767" width="8.140625" style="112"/>
    <col min="768" max="768" width="8.7109375" style="112" customWidth="1"/>
    <col min="769" max="769" width="31.5703125" style="112" customWidth="1"/>
    <col min="770" max="770" width="13.85546875" style="112" customWidth="1"/>
    <col min="771" max="771" width="19.140625" style="112" customWidth="1"/>
    <col min="772" max="772" width="17.5703125" style="112" customWidth="1"/>
    <col min="773" max="773" width="14.7109375" style="112" customWidth="1"/>
    <col min="774" max="1023" width="8.140625" style="112"/>
    <col min="1024" max="1024" width="8.7109375" style="112" customWidth="1"/>
    <col min="1025" max="1025" width="31.5703125" style="112" customWidth="1"/>
    <col min="1026" max="1026" width="13.85546875" style="112" customWidth="1"/>
    <col min="1027" max="1027" width="19.140625" style="112" customWidth="1"/>
    <col min="1028" max="1028" width="17.5703125" style="112" customWidth="1"/>
    <col min="1029" max="1029" width="14.7109375" style="112" customWidth="1"/>
    <col min="1030" max="1279" width="8.140625" style="112"/>
    <col min="1280" max="1280" width="8.7109375" style="112" customWidth="1"/>
    <col min="1281" max="1281" width="31.5703125" style="112" customWidth="1"/>
    <col min="1282" max="1282" width="13.85546875" style="112" customWidth="1"/>
    <col min="1283" max="1283" width="19.140625" style="112" customWidth="1"/>
    <col min="1284" max="1284" width="17.5703125" style="112" customWidth="1"/>
    <col min="1285" max="1285" width="14.7109375" style="112" customWidth="1"/>
    <col min="1286" max="1535" width="8.140625" style="112"/>
    <col min="1536" max="1536" width="8.7109375" style="112" customWidth="1"/>
    <col min="1537" max="1537" width="31.5703125" style="112" customWidth="1"/>
    <col min="1538" max="1538" width="13.85546875" style="112" customWidth="1"/>
    <col min="1539" max="1539" width="19.140625" style="112" customWidth="1"/>
    <col min="1540" max="1540" width="17.5703125" style="112" customWidth="1"/>
    <col min="1541" max="1541" width="14.7109375" style="112" customWidth="1"/>
    <col min="1542" max="1791" width="8.140625" style="112"/>
    <col min="1792" max="1792" width="8.7109375" style="112" customWidth="1"/>
    <col min="1793" max="1793" width="31.5703125" style="112" customWidth="1"/>
    <col min="1794" max="1794" width="13.85546875" style="112" customWidth="1"/>
    <col min="1795" max="1795" width="19.140625" style="112" customWidth="1"/>
    <col min="1796" max="1796" width="17.5703125" style="112" customWidth="1"/>
    <col min="1797" max="1797" width="14.7109375" style="112" customWidth="1"/>
    <col min="1798" max="2047" width="8.140625" style="112"/>
    <col min="2048" max="2048" width="8.7109375" style="112" customWidth="1"/>
    <col min="2049" max="2049" width="31.5703125" style="112" customWidth="1"/>
    <col min="2050" max="2050" width="13.85546875" style="112" customWidth="1"/>
    <col min="2051" max="2051" width="19.140625" style="112" customWidth="1"/>
    <col min="2052" max="2052" width="17.5703125" style="112" customWidth="1"/>
    <col min="2053" max="2053" width="14.7109375" style="112" customWidth="1"/>
    <col min="2054" max="2303" width="8.140625" style="112"/>
    <col min="2304" max="2304" width="8.7109375" style="112" customWidth="1"/>
    <col min="2305" max="2305" width="31.5703125" style="112" customWidth="1"/>
    <col min="2306" max="2306" width="13.85546875" style="112" customWidth="1"/>
    <col min="2307" max="2307" width="19.140625" style="112" customWidth="1"/>
    <col min="2308" max="2308" width="17.5703125" style="112" customWidth="1"/>
    <col min="2309" max="2309" width="14.7109375" style="112" customWidth="1"/>
    <col min="2310" max="2559" width="8.140625" style="112"/>
    <col min="2560" max="2560" width="8.7109375" style="112" customWidth="1"/>
    <col min="2561" max="2561" width="31.5703125" style="112" customWidth="1"/>
    <col min="2562" max="2562" width="13.85546875" style="112" customWidth="1"/>
    <col min="2563" max="2563" width="19.140625" style="112" customWidth="1"/>
    <col min="2564" max="2564" width="17.5703125" style="112" customWidth="1"/>
    <col min="2565" max="2565" width="14.7109375" style="112" customWidth="1"/>
    <col min="2566" max="2815" width="8.140625" style="112"/>
    <col min="2816" max="2816" width="8.7109375" style="112" customWidth="1"/>
    <col min="2817" max="2817" width="31.5703125" style="112" customWidth="1"/>
    <col min="2818" max="2818" width="13.85546875" style="112" customWidth="1"/>
    <col min="2819" max="2819" width="19.140625" style="112" customWidth="1"/>
    <col min="2820" max="2820" width="17.5703125" style="112" customWidth="1"/>
    <col min="2821" max="2821" width="14.7109375" style="112" customWidth="1"/>
    <col min="2822" max="3071" width="8.140625" style="112"/>
    <col min="3072" max="3072" width="8.7109375" style="112" customWidth="1"/>
    <col min="3073" max="3073" width="31.5703125" style="112" customWidth="1"/>
    <col min="3074" max="3074" width="13.85546875" style="112" customWidth="1"/>
    <col min="3075" max="3075" width="19.140625" style="112" customWidth="1"/>
    <col min="3076" max="3076" width="17.5703125" style="112" customWidth="1"/>
    <col min="3077" max="3077" width="14.7109375" style="112" customWidth="1"/>
    <col min="3078" max="3327" width="8.140625" style="112"/>
    <col min="3328" max="3328" width="8.7109375" style="112" customWidth="1"/>
    <col min="3329" max="3329" width="31.5703125" style="112" customWidth="1"/>
    <col min="3330" max="3330" width="13.85546875" style="112" customWidth="1"/>
    <col min="3331" max="3331" width="19.140625" style="112" customWidth="1"/>
    <col min="3332" max="3332" width="17.5703125" style="112" customWidth="1"/>
    <col min="3333" max="3333" width="14.7109375" style="112" customWidth="1"/>
    <col min="3334" max="3583" width="8.140625" style="112"/>
    <col min="3584" max="3584" width="8.7109375" style="112" customWidth="1"/>
    <col min="3585" max="3585" width="31.5703125" style="112" customWidth="1"/>
    <col min="3586" max="3586" width="13.85546875" style="112" customWidth="1"/>
    <col min="3587" max="3587" width="19.140625" style="112" customWidth="1"/>
    <col min="3588" max="3588" width="17.5703125" style="112" customWidth="1"/>
    <col min="3589" max="3589" width="14.7109375" style="112" customWidth="1"/>
    <col min="3590" max="3839" width="8.140625" style="112"/>
    <col min="3840" max="3840" width="8.7109375" style="112" customWidth="1"/>
    <col min="3841" max="3841" width="31.5703125" style="112" customWidth="1"/>
    <col min="3842" max="3842" width="13.85546875" style="112" customWidth="1"/>
    <col min="3843" max="3843" width="19.140625" style="112" customWidth="1"/>
    <col min="3844" max="3844" width="17.5703125" style="112" customWidth="1"/>
    <col min="3845" max="3845" width="14.7109375" style="112" customWidth="1"/>
    <col min="3846" max="4095" width="8.140625" style="112"/>
    <col min="4096" max="4096" width="8.7109375" style="112" customWidth="1"/>
    <col min="4097" max="4097" width="31.5703125" style="112" customWidth="1"/>
    <col min="4098" max="4098" width="13.85546875" style="112" customWidth="1"/>
    <col min="4099" max="4099" width="19.140625" style="112" customWidth="1"/>
    <col min="4100" max="4100" width="17.5703125" style="112" customWidth="1"/>
    <col min="4101" max="4101" width="14.7109375" style="112" customWidth="1"/>
    <col min="4102" max="4351" width="8.140625" style="112"/>
    <col min="4352" max="4352" width="8.7109375" style="112" customWidth="1"/>
    <col min="4353" max="4353" width="31.5703125" style="112" customWidth="1"/>
    <col min="4354" max="4354" width="13.85546875" style="112" customWidth="1"/>
    <col min="4355" max="4355" width="19.140625" style="112" customWidth="1"/>
    <col min="4356" max="4356" width="17.5703125" style="112" customWidth="1"/>
    <col min="4357" max="4357" width="14.7109375" style="112" customWidth="1"/>
    <col min="4358" max="4607" width="8.140625" style="112"/>
    <col min="4608" max="4608" width="8.7109375" style="112" customWidth="1"/>
    <col min="4609" max="4609" width="31.5703125" style="112" customWidth="1"/>
    <col min="4610" max="4610" width="13.85546875" style="112" customWidth="1"/>
    <col min="4611" max="4611" width="19.140625" style="112" customWidth="1"/>
    <col min="4612" max="4612" width="17.5703125" style="112" customWidth="1"/>
    <col min="4613" max="4613" width="14.7109375" style="112" customWidth="1"/>
    <col min="4614" max="4863" width="8.140625" style="112"/>
    <col min="4864" max="4864" width="8.7109375" style="112" customWidth="1"/>
    <col min="4865" max="4865" width="31.5703125" style="112" customWidth="1"/>
    <col min="4866" max="4866" width="13.85546875" style="112" customWidth="1"/>
    <col min="4867" max="4867" width="19.140625" style="112" customWidth="1"/>
    <col min="4868" max="4868" width="17.5703125" style="112" customWidth="1"/>
    <col min="4869" max="4869" width="14.7109375" style="112" customWidth="1"/>
    <col min="4870" max="5119" width="8.140625" style="112"/>
    <col min="5120" max="5120" width="8.7109375" style="112" customWidth="1"/>
    <col min="5121" max="5121" width="31.5703125" style="112" customWidth="1"/>
    <col min="5122" max="5122" width="13.85546875" style="112" customWidth="1"/>
    <col min="5123" max="5123" width="19.140625" style="112" customWidth="1"/>
    <col min="5124" max="5124" width="17.5703125" style="112" customWidth="1"/>
    <col min="5125" max="5125" width="14.7109375" style="112" customWidth="1"/>
    <col min="5126" max="5375" width="8.140625" style="112"/>
    <col min="5376" max="5376" width="8.7109375" style="112" customWidth="1"/>
    <col min="5377" max="5377" width="31.5703125" style="112" customWidth="1"/>
    <col min="5378" max="5378" width="13.85546875" style="112" customWidth="1"/>
    <col min="5379" max="5379" width="19.140625" style="112" customWidth="1"/>
    <col min="5380" max="5380" width="17.5703125" style="112" customWidth="1"/>
    <col min="5381" max="5381" width="14.7109375" style="112" customWidth="1"/>
    <col min="5382" max="5631" width="8.140625" style="112"/>
    <col min="5632" max="5632" width="8.7109375" style="112" customWidth="1"/>
    <col min="5633" max="5633" width="31.5703125" style="112" customWidth="1"/>
    <col min="5634" max="5634" width="13.85546875" style="112" customWidth="1"/>
    <col min="5635" max="5635" width="19.140625" style="112" customWidth="1"/>
    <col min="5636" max="5636" width="17.5703125" style="112" customWidth="1"/>
    <col min="5637" max="5637" width="14.7109375" style="112" customWidth="1"/>
    <col min="5638" max="5887" width="8.140625" style="112"/>
    <col min="5888" max="5888" width="8.7109375" style="112" customWidth="1"/>
    <col min="5889" max="5889" width="31.5703125" style="112" customWidth="1"/>
    <col min="5890" max="5890" width="13.85546875" style="112" customWidth="1"/>
    <col min="5891" max="5891" width="19.140625" style="112" customWidth="1"/>
    <col min="5892" max="5892" width="17.5703125" style="112" customWidth="1"/>
    <col min="5893" max="5893" width="14.7109375" style="112" customWidth="1"/>
    <col min="5894" max="6143" width="8.140625" style="112"/>
    <col min="6144" max="6144" width="8.7109375" style="112" customWidth="1"/>
    <col min="6145" max="6145" width="31.5703125" style="112" customWidth="1"/>
    <col min="6146" max="6146" width="13.85546875" style="112" customWidth="1"/>
    <col min="6147" max="6147" width="19.140625" style="112" customWidth="1"/>
    <col min="6148" max="6148" width="17.5703125" style="112" customWidth="1"/>
    <col min="6149" max="6149" width="14.7109375" style="112" customWidth="1"/>
    <col min="6150" max="6399" width="8.140625" style="112"/>
    <col min="6400" max="6400" width="8.7109375" style="112" customWidth="1"/>
    <col min="6401" max="6401" width="31.5703125" style="112" customWidth="1"/>
    <col min="6402" max="6402" width="13.85546875" style="112" customWidth="1"/>
    <col min="6403" max="6403" width="19.140625" style="112" customWidth="1"/>
    <col min="6404" max="6404" width="17.5703125" style="112" customWidth="1"/>
    <col min="6405" max="6405" width="14.7109375" style="112" customWidth="1"/>
    <col min="6406" max="6655" width="8.140625" style="112"/>
    <col min="6656" max="6656" width="8.7109375" style="112" customWidth="1"/>
    <col min="6657" max="6657" width="31.5703125" style="112" customWidth="1"/>
    <col min="6658" max="6658" width="13.85546875" style="112" customWidth="1"/>
    <col min="6659" max="6659" width="19.140625" style="112" customWidth="1"/>
    <col min="6660" max="6660" width="17.5703125" style="112" customWidth="1"/>
    <col min="6661" max="6661" width="14.7109375" style="112" customWidth="1"/>
    <col min="6662" max="6911" width="8.140625" style="112"/>
    <col min="6912" max="6912" width="8.7109375" style="112" customWidth="1"/>
    <col min="6913" max="6913" width="31.5703125" style="112" customWidth="1"/>
    <col min="6914" max="6914" width="13.85546875" style="112" customWidth="1"/>
    <col min="6915" max="6915" width="19.140625" style="112" customWidth="1"/>
    <col min="6916" max="6916" width="17.5703125" style="112" customWidth="1"/>
    <col min="6917" max="6917" width="14.7109375" style="112" customWidth="1"/>
    <col min="6918" max="7167" width="8.140625" style="112"/>
    <col min="7168" max="7168" width="8.7109375" style="112" customWidth="1"/>
    <col min="7169" max="7169" width="31.5703125" style="112" customWidth="1"/>
    <col min="7170" max="7170" width="13.85546875" style="112" customWidth="1"/>
    <col min="7171" max="7171" width="19.140625" style="112" customWidth="1"/>
    <col min="7172" max="7172" width="17.5703125" style="112" customWidth="1"/>
    <col min="7173" max="7173" width="14.7109375" style="112" customWidth="1"/>
    <col min="7174" max="7423" width="8.140625" style="112"/>
    <col min="7424" max="7424" width="8.7109375" style="112" customWidth="1"/>
    <col min="7425" max="7425" width="31.5703125" style="112" customWidth="1"/>
    <col min="7426" max="7426" width="13.85546875" style="112" customWidth="1"/>
    <col min="7427" max="7427" width="19.140625" style="112" customWidth="1"/>
    <col min="7428" max="7428" width="17.5703125" style="112" customWidth="1"/>
    <col min="7429" max="7429" width="14.7109375" style="112" customWidth="1"/>
    <col min="7430" max="7679" width="8.140625" style="112"/>
    <col min="7680" max="7680" width="8.7109375" style="112" customWidth="1"/>
    <col min="7681" max="7681" width="31.5703125" style="112" customWidth="1"/>
    <col min="7682" max="7682" width="13.85546875" style="112" customWidth="1"/>
    <col min="7683" max="7683" width="19.140625" style="112" customWidth="1"/>
    <col min="7684" max="7684" width="17.5703125" style="112" customWidth="1"/>
    <col min="7685" max="7685" width="14.7109375" style="112" customWidth="1"/>
    <col min="7686" max="7935" width="8.140625" style="112"/>
    <col min="7936" max="7936" width="8.7109375" style="112" customWidth="1"/>
    <col min="7937" max="7937" width="31.5703125" style="112" customWidth="1"/>
    <col min="7938" max="7938" width="13.85546875" style="112" customWidth="1"/>
    <col min="7939" max="7939" width="19.140625" style="112" customWidth="1"/>
    <col min="7940" max="7940" width="17.5703125" style="112" customWidth="1"/>
    <col min="7941" max="7941" width="14.7109375" style="112" customWidth="1"/>
    <col min="7942" max="8191" width="8.140625" style="112"/>
    <col min="8192" max="8192" width="8.7109375" style="112" customWidth="1"/>
    <col min="8193" max="8193" width="31.5703125" style="112" customWidth="1"/>
    <col min="8194" max="8194" width="13.85546875" style="112" customWidth="1"/>
    <col min="8195" max="8195" width="19.140625" style="112" customWidth="1"/>
    <col min="8196" max="8196" width="17.5703125" style="112" customWidth="1"/>
    <col min="8197" max="8197" width="14.7109375" style="112" customWidth="1"/>
    <col min="8198" max="8447" width="8.140625" style="112"/>
    <col min="8448" max="8448" width="8.7109375" style="112" customWidth="1"/>
    <col min="8449" max="8449" width="31.5703125" style="112" customWidth="1"/>
    <col min="8450" max="8450" width="13.85546875" style="112" customWidth="1"/>
    <col min="8451" max="8451" width="19.140625" style="112" customWidth="1"/>
    <col min="8452" max="8452" width="17.5703125" style="112" customWidth="1"/>
    <col min="8453" max="8453" width="14.7109375" style="112" customWidth="1"/>
    <col min="8454" max="8703" width="8.140625" style="112"/>
    <col min="8704" max="8704" width="8.7109375" style="112" customWidth="1"/>
    <col min="8705" max="8705" width="31.5703125" style="112" customWidth="1"/>
    <col min="8706" max="8706" width="13.85546875" style="112" customWidth="1"/>
    <col min="8707" max="8707" width="19.140625" style="112" customWidth="1"/>
    <col min="8708" max="8708" width="17.5703125" style="112" customWidth="1"/>
    <col min="8709" max="8709" width="14.7109375" style="112" customWidth="1"/>
    <col min="8710" max="8959" width="8.140625" style="112"/>
    <col min="8960" max="8960" width="8.7109375" style="112" customWidth="1"/>
    <col min="8961" max="8961" width="31.5703125" style="112" customWidth="1"/>
    <col min="8962" max="8962" width="13.85546875" style="112" customWidth="1"/>
    <col min="8963" max="8963" width="19.140625" style="112" customWidth="1"/>
    <col min="8964" max="8964" width="17.5703125" style="112" customWidth="1"/>
    <col min="8965" max="8965" width="14.7109375" style="112" customWidth="1"/>
    <col min="8966" max="9215" width="8.140625" style="112"/>
    <col min="9216" max="9216" width="8.7109375" style="112" customWidth="1"/>
    <col min="9217" max="9217" width="31.5703125" style="112" customWidth="1"/>
    <col min="9218" max="9218" width="13.85546875" style="112" customWidth="1"/>
    <col min="9219" max="9219" width="19.140625" style="112" customWidth="1"/>
    <col min="9220" max="9220" width="17.5703125" style="112" customWidth="1"/>
    <col min="9221" max="9221" width="14.7109375" style="112" customWidth="1"/>
    <col min="9222" max="9471" width="8.140625" style="112"/>
    <col min="9472" max="9472" width="8.7109375" style="112" customWidth="1"/>
    <col min="9473" max="9473" width="31.5703125" style="112" customWidth="1"/>
    <col min="9474" max="9474" width="13.85546875" style="112" customWidth="1"/>
    <col min="9475" max="9475" width="19.140625" style="112" customWidth="1"/>
    <col min="9476" max="9476" width="17.5703125" style="112" customWidth="1"/>
    <col min="9477" max="9477" width="14.7109375" style="112" customWidth="1"/>
    <col min="9478" max="9727" width="8.140625" style="112"/>
    <col min="9728" max="9728" width="8.7109375" style="112" customWidth="1"/>
    <col min="9729" max="9729" width="31.5703125" style="112" customWidth="1"/>
    <col min="9730" max="9730" width="13.85546875" style="112" customWidth="1"/>
    <col min="9731" max="9731" width="19.140625" style="112" customWidth="1"/>
    <col min="9732" max="9732" width="17.5703125" style="112" customWidth="1"/>
    <col min="9733" max="9733" width="14.7109375" style="112" customWidth="1"/>
    <col min="9734" max="9983" width="8.140625" style="112"/>
    <col min="9984" max="9984" width="8.7109375" style="112" customWidth="1"/>
    <col min="9985" max="9985" width="31.5703125" style="112" customWidth="1"/>
    <col min="9986" max="9986" width="13.85546875" style="112" customWidth="1"/>
    <col min="9987" max="9987" width="19.140625" style="112" customWidth="1"/>
    <col min="9988" max="9988" width="17.5703125" style="112" customWidth="1"/>
    <col min="9989" max="9989" width="14.7109375" style="112" customWidth="1"/>
    <col min="9990" max="10239" width="8.140625" style="112"/>
    <col min="10240" max="10240" width="8.7109375" style="112" customWidth="1"/>
    <col min="10241" max="10241" width="31.5703125" style="112" customWidth="1"/>
    <col min="10242" max="10242" width="13.85546875" style="112" customWidth="1"/>
    <col min="10243" max="10243" width="19.140625" style="112" customWidth="1"/>
    <col min="10244" max="10244" width="17.5703125" style="112" customWidth="1"/>
    <col min="10245" max="10245" width="14.7109375" style="112" customWidth="1"/>
    <col min="10246" max="10495" width="8.140625" style="112"/>
    <col min="10496" max="10496" width="8.7109375" style="112" customWidth="1"/>
    <col min="10497" max="10497" width="31.5703125" style="112" customWidth="1"/>
    <col min="10498" max="10498" width="13.85546875" style="112" customWidth="1"/>
    <col min="10499" max="10499" width="19.140625" style="112" customWidth="1"/>
    <col min="10500" max="10500" width="17.5703125" style="112" customWidth="1"/>
    <col min="10501" max="10501" width="14.7109375" style="112" customWidth="1"/>
    <col min="10502" max="10751" width="8.140625" style="112"/>
    <col min="10752" max="10752" width="8.7109375" style="112" customWidth="1"/>
    <col min="10753" max="10753" width="31.5703125" style="112" customWidth="1"/>
    <col min="10754" max="10754" width="13.85546875" style="112" customWidth="1"/>
    <col min="10755" max="10755" width="19.140625" style="112" customWidth="1"/>
    <col min="10756" max="10756" width="17.5703125" style="112" customWidth="1"/>
    <col min="10757" max="10757" width="14.7109375" style="112" customWidth="1"/>
    <col min="10758" max="11007" width="8.140625" style="112"/>
    <col min="11008" max="11008" width="8.7109375" style="112" customWidth="1"/>
    <col min="11009" max="11009" width="31.5703125" style="112" customWidth="1"/>
    <col min="11010" max="11010" width="13.85546875" style="112" customWidth="1"/>
    <col min="11011" max="11011" width="19.140625" style="112" customWidth="1"/>
    <col min="11012" max="11012" width="17.5703125" style="112" customWidth="1"/>
    <col min="11013" max="11013" width="14.7109375" style="112" customWidth="1"/>
    <col min="11014" max="11263" width="8.140625" style="112"/>
    <col min="11264" max="11264" width="8.7109375" style="112" customWidth="1"/>
    <col min="11265" max="11265" width="31.5703125" style="112" customWidth="1"/>
    <col min="11266" max="11266" width="13.85546875" style="112" customWidth="1"/>
    <col min="11267" max="11267" width="19.140625" style="112" customWidth="1"/>
    <col min="11268" max="11268" width="17.5703125" style="112" customWidth="1"/>
    <col min="11269" max="11269" width="14.7109375" style="112" customWidth="1"/>
    <col min="11270" max="11519" width="8.140625" style="112"/>
    <col min="11520" max="11520" width="8.7109375" style="112" customWidth="1"/>
    <col min="11521" max="11521" width="31.5703125" style="112" customWidth="1"/>
    <col min="11522" max="11522" width="13.85546875" style="112" customWidth="1"/>
    <col min="11523" max="11523" width="19.140625" style="112" customWidth="1"/>
    <col min="11524" max="11524" width="17.5703125" style="112" customWidth="1"/>
    <col min="11525" max="11525" width="14.7109375" style="112" customWidth="1"/>
    <col min="11526" max="11775" width="8.140625" style="112"/>
    <col min="11776" max="11776" width="8.7109375" style="112" customWidth="1"/>
    <col min="11777" max="11777" width="31.5703125" style="112" customWidth="1"/>
    <col min="11778" max="11778" width="13.85546875" style="112" customWidth="1"/>
    <col min="11779" max="11779" width="19.140625" style="112" customWidth="1"/>
    <col min="11780" max="11780" width="17.5703125" style="112" customWidth="1"/>
    <col min="11781" max="11781" width="14.7109375" style="112" customWidth="1"/>
    <col min="11782" max="12031" width="8.140625" style="112"/>
    <col min="12032" max="12032" width="8.7109375" style="112" customWidth="1"/>
    <col min="12033" max="12033" width="31.5703125" style="112" customWidth="1"/>
    <col min="12034" max="12034" width="13.85546875" style="112" customWidth="1"/>
    <col min="12035" max="12035" width="19.140625" style="112" customWidth="1"/>
    <col min="12036" max="12036" width="17.5703125" style="112" customWidth="1"/>
    <col min="12037" max="12037" width="14.7109375" style="112" customWidth="1"/>
    <col min="12038" max="12287" width="8.140625" style="112"/>
    <col min="12288" max="12288" width="8.7109375" style="112" customWidth="1"/>
    <col min="12289" max="12289" width="31.5703125" style="112" customWidth="1"/>
    <col min="12290" max="12290" width="13.85546875" style="112" customWidth="1"/>
    <col min="12291" max="12291" width="19.140625" style="112" customWidth="1"/>
    <col min="12292" max="12292" width="17.5703125" style="112" customWidth="1"/>
    <col min="12293" max="12293" width="14.7109375" style="112" customWidth="1"/>
    <col min="12294" max="12543" width="8.140625" style="112"/>
    <col min="12544" max="12544" width="8.7109375" style="112" customWidth="1"/>
    <col min="12545" max="12545" width="31.5703125" style="112" customWidth="1"/>
    <col min="12546" max="12546" width="13.85546875" style="112" customWidth="1"/>
    <col min="12547" max="12547" width="19.140625" style="112" customWidth="1"/>
    <col min="12548" max="12548" width="17.5703125" style="112" customWidth="1"/>
    <col min="12549" max="12549" width="14.7109375" style="112" customWidth="1"/>
    <col min="12550" max="12799" width="8.140625" style="112"/>
    <col min="12800" max="12800" width="8.7109375" style="112" customWidth="1"/>
    <col min="12801" max="12801" width="31.5703125" style="112" customWidth="1"/>
    <col min="12802" max="12802" width="13.85546875" style="112" customWidth="1"/>
    <col min="12803" max="12803" width="19.140625" style="112" customWidth="1"/>
    <col min="12804" max="12804" width="17.5703125" style="112" customWidth="1"/>
    <col min="12805" max="12805" width="14.7109375" style="112" customWidth="1"/>
    <col min="12806" max="13055" width="8.140625" style="112"/>
    <col min="13056" max="13056" width="8.7109375" style="112" customWidth="1"/>
    <col min="13057" max="13057" width="31.5703125" style="112" customWidth="1"/>
    <col min="13058" max="13058" width="13.85546875" style="112" customWidth="1"/>
    <col min="13059" max="13059" width="19.140625" style="112" customWidth="1"/>
    <col min="13060" max="13060" width="17.5703125" style="112" customWidth="1"/>
    <col min="13061" max="13061" width="14.7109375" style="112" customWidth="1"/>
    <col min="13062" max="13311" width="8.140625" style="112"/>
    <col min="13312" max="13312" width="8.7109375" style="112" customWidth="1"/>
    <col min="13313" max="13313" width="31.5703125" style="112" customWidth="1"/>
    <col min="13314" max="13314" width="13.85546875" style="112" customWidth="1"/>
    <col min="13315" max="13315" width="19.140625" style="112" customWidth="1"/>
    <col min="13316" max="13316" width="17.5703125" style="112" customWidth="1"/>
    <col min="13317" max="13317" width="14.7109375" style="112" customWidth="1"/>
    <col min="13318" max="13567" width="8.140625" style="112"/>
    <col min="13568" max="13568" width="8.7109375" style="112" customWidth="1"/>
    <col min="13569" max="13569" width="31.5703125" style="112" customWidth="1"/>
    <col min="13570" max="13570" width="13.85546875" style="112" customWidth="1"/>
    <col min="13571" max="13571" width="19.140625" style="112" customWidth="1"/>
    <col min="13572" max="13572" width="17.5703125" style="112" customWidth="1"/>
    <col min="13573" max="13573" width="14.7109375" style="112" customWidth="1"/>
    <col min="13574" max="13823" width="8.140625" style="112"/>
    <col min="13824" max="13824" width="8.7109375" style="112" customWidth="1"/>
    <col min="13825" max="13825" width="31.5703125" style="112" customWidth="1"/>
    <col min="13826" max="13826" width="13.85546875" style="112" customWidth="1"/>
    <col min="13827" max="13827" width="19.140625" style="112" customWidth="1"/>
    <col min="13828" max="13828" width="17.5703125" style="112" customWidth="1"/>
    <col min="13829" max="13829" width="14.7109375" style="112" customWidth="1"/>
    <col min="13830" max="14079" width="8.140625" style="112"/>
    <col min="14080" max="14080" width="8.7109375" style="112" customWidth="1"/>
    <col min="14081" max="14081" width="31.5703125" style="112" customWidth="1"/>
    <col min="14082" max="14082" width="13.85546875" style="112" customWidth="1"/>
    <col min="14083" max="14083" width="19.140625" style="112" customWidth="1"/>
    <col min="14084" max="14084" width="17.5703125" style="112" customWidth="1"/>
    <col min="14085" max="14085" width="14.7109375" style="112" customWidth="1"/>
    <col min="14086" max="14335" width="8.140625" style="112"/>
    <col min="14336" max="14336" width="8.7109375" style="112" customWidth="1"/>
    <col min="14337" max="14337" width="31.5703125" style="112" customWidth="1"/>
    <col min="14338" max="14338" width="13.85546875" style="112" customWidth="1"/>
    <col min="14339" max="14339" width="19.140625" style="112" customWidth="1"/>
    <col min="14340" max="14340" width="17.5703125" style="112" customWidth="1"/>
    <col min="14341" max="14341" width="14.7109375" style="112" customWidth="1"/>
    <col min="14342" max="14591" width="8.140625" style="112"/>
    <col min="14592" max="14592" width="8.7109375" style="112" customWidth="1"/>
    <col min="14593" max="14593" width="31.5703125" style="112" customWidth="1"/>
    <col min="14594" max="14594" width="13.85546875" style="112" customWidth="1"/>
    <col min="14595" max="14595" width="19.140625" style="112" customWidth="1"/>
    <col min="14596" max="14596" width="17.5703125" style="112" customWidth="1"/>
    <col min="14597" max="14597" width="14.7109375" style="112" customWidth="1"/>
    <col min="14598" max="14847" width="8.140625" style="112"/>
    <col min="14848" max="14848" width="8.7109375" style="112" customWidth="1"/>
    <col min="14849" max="14849" width="31.5703125" style="112" customWidth="1"/>
    <col min="14850" max="14850" width="13.85546875" style="112" customWidth="1"/>
    <col min="14851" max="14851" width="19.140625" style="112" customWidth="1"/>
    <col min="14852" max="14852" width="17.5703125" style="112" customWidth="1"/>
    <col min="14853" max="14853" width="14.7109375" style="112" customWidth="1"/>
    <col min="14854" max="15103" width="8.140625" style="112"/>
    <col min="15104" max="15104" width="8.7109375" style="112" customWidth="1"/>
    <col min="15105" max="15105" width="31.5703125" style="112" customWidth="1"/>
    <col min="15106" max="15106" width="13.85546875" style="112" customWidth="1"/>
    <col min="15107" max="15107" width="19.140625" style="112" customWidth="1"/>
    <col min="15108" max="15108" width="17.5703125" style="112" customWidth="1"/>
    <col min="15109" max="15109" width="14.7109375" style="112" customWidth="1"/>
    <col min="15110" max="15359" width="8.140625" style="112"/>
    <col min="15360" max="15360" width="8.7109375" style="112" customWidth="1"/>
    <col min="15361" max="15361" width="31.5703125" style="112" customWidth="1"/>
    <col min="15362" max="15362" width="13.85546875" style="112" customWidth="1"/>
    <col min="15363" max="15363" width="19.140625" style="112" customWidth="1"/>
    <col min="15364" max="15364" width="17.5703125" style="112" customWidth="1"/>
    <col min="15365" max="15365" width="14.7109375" style="112" customWidth="1"/>
    <col min="15366" max="15615" width="8.140625" style="112"/>
    <col min="15616" max="15616" width="8.7109375" style="112" customWidth="1"/>
    <col min="15617" max="15617" width="31.5703125" style="112" customWidth="1"/>
    <col min="15618" max="15618" width="13.85546875" style="112" customWidth="1"/>
    <col min="15619" max="15619" width="19.140625" style="112" customWidth="1"/>
    <col min="15620" max="15620" width="17.5703125" style="112" customWidth="1"/>
    <col min="15621" max="15621" width="14.7109375" style="112" customWidth="1"/>
    <col min="15622" max="15871" width="8.140625" style="112"/>
    <col min="15872" max="15872" width="8.7109375" style="112" customWidth="1"/>
    <col min="15873" max="15873" width="31.5703125" style="112" customWidth="1"/>
    <col min="15874" max="15874" width="13.85546875" style="112" customWidth="1"/>
    <col min="15875" max="15875" width="19.140625" style="112" customWidth="1"/>
    <col min="15876" max="15876" width="17.5703125" style="112" customWidth="1"/>
    <col min="15877" max="15877" width="14.7109375" style="112" customWidth="1"/>
    <col min="15878" max="16127" width="8.140625" style="112"/>
    <col min="16128" max="16128" width="8.7109375" style="112" customWidth="1"/>
    <col min="16129" max="16129" width="31.5703125" style="112" customWidth="1"/>
    <col min="16130" max="16130" width="13.85546875" style="112" customWidth="1"/>
    <col min="16131" max="16131" width="19.140625" style="112" customWidth="1"/>
    <col min="16132" max="16132" width="17.5703125" style="112" customWidth="1"/>
    <col min="16133" max="16133" width="14.7109375" style="112" customWidth="1"/>
    <col min="16134" max="16384" width="8.140625" style="112"/>
  </cols>
  <sheetData>
    <row r="1" spans="1:5" ht="23.25" hidden="1" customHeight="1" x14ac:dyDescent="0.25">
      <c r="A1" s="169"/>
      <c r="B1" s="169"/>
      <c r="C1" s="169"/>
      <c r="D1" s="169"/>
      <c r="E1" s="169"/>
    </row>
    <row r="2" spans="1:5" hidden="1" x14ac:dyDescent="0.25">
      <c r="A2" s="169" t="s">
        <v>124</v>
      </c>
      <c r="B2" s="169"/>
      <c r="C2" s="169"/>
      <c r="D2" s="169"/>
      <c r="E2" s="169"/>
    </row>
    <row r="3" spans="1:5" ht="15.75" customHeight="1" x14ac:dyDescent="0.25">
      <c r="A3" s="170" t="s">
        <v>189</v>
      </c>
      <c r="B3" s="170"/>
      <c r="C3" s="170"/>
      <c r="D3" s="170"/>
      <c r="E3" s="170"/>
    </row>
    <row r="4" spans="1:5" x14ac:dyDescent="0.25">
      <c r="A4" s="170" t="s">
        <v>125</v>
      </c>
      <c r="B4" s="170"/>
      <c r="C4" s="170"/>
      <c r="D4" s="170"/>
      <c r="E4" s="170"/>
    </row>
    <row r="5" spans="1:5" x14ac:dyDescent="0.25">
      <c r="A5" s="170" t="s">
        <v>126</v>
      </c>
      <c r="B5" s="170"/>
      <c r="C5" s="170"/>
      <c r="D5" s="170"/>
      <c r="E5" s="170"/>
    </row>
    <row r="6" spans="1:5" ht="26.25" customHeight="1" x14ac:dyDescent="0.25">
      <c r="A6" s="169" t="s">
        <v>127</v>
      </c>
      <c r="B6" s="169"/>
      <c r="C6" s="169"/>
      <c r="D6" s="169"/>
      <c r="E6" s="112" t="s">
        <v>237</v>
      </c>
    </row>
    <row r="7" spans="1:5" x14ac:dyDescent="0.25">
      <c r="A7" s="169"/>
      <c r="B7" s="169"/>
      <c r="C7" s="169"/>
      <c r="D7" s="169"/>
      <c r="E7" s="169"/>
    </row>
    <row r="8" spans="1:5" ht="28.5" customHeight="1" x14ac:dyDescent="0.25">
      <c r="A8" s="171" t="s">
        <v>194</v>
      </c>
      <c r="B8" s="171"/>
      <c r="C8" s="171"/>
      <c r="D8" s="171"/>
      <c r="E8" s="171"/>
    </row>
    <row r="9" spans="1:5" ht="29.25" customHeight="1" x14ac:dyDescent="0.25">
      <c r="A9" s="171" t="s">
        <v>129</v>
      </c>
      <c r="B9" s="171"/>
      <c r="C9" s="171"/>
      <c r="D9" s="171"/>
      <c r="E9" s="171"/>
    </row>
    <row r="10" spans="1:5" ht="30" customHeight="1" x14ac:dyDescent="0.25">
      <c r="A10" s="171" t="s">
        <v>130</v>
      </c>
      <c r="B10" s="171"/>
      <c r="C10" s="171"/>
      <c r="D10" s="171"/>
      <c r="E10" s="171"/>
    </row>
    <row r="11" spans="1:5" ht="30" customHeight="1" x14ac:dyDescent="0.25">
      <c r="A11" s="171" t="s">
        <v>131</v>
      </c>
      <c r="B11" s="171"/>
      <c r="C11" s="171"/>
      <c r="D11" s="171"/>
      <c r="E11" s="171"/>
    </row>
    <row r="12" spans="1:5" ht="29.25" customHeight="1" x14ac:dyDescent="0.25">
      <c r="A12" s="171" t="s">
        <v>132</v>
      </c>
      <c r="B12" s="171"/>
      <c r="C12" s="171"/>
      <c r="D12" s="171"/>
      <c r="E12" s="171"/>
    </row>
    <row r="13" spans="1:5" ht="28.5" customHeight="1" x14ac:dyDescent="0.25">
      <c r="A13" s="171" t="s">
        <v>133</v>
      </c>
      <c r="B13" s="171"/>
      <c r="C13" s="171"/>
      <c r="D13" s="171"/>
      <c r="E13" s="171"/>
    </row>
    <row r="14" spans="1:5" ht="15.75" customHeight="1" thickBot="1" x14ac:dyDescent="0.3">
      <c r="A14" s="169"/>
      <c r="B14" s="169"/>
      <c r="C14" s="169"/>
      <c r="D14" s="169"/>
      <c r="E14" s="169"/>
    </row>
    <row r="15" spans="1:5" ht="120.75" thickBot="1" x14ac:dyDescent="0.3">
      <c r="A15" s="121" t="s">
        <v>32</v>
      </c>
      <c r="B15" s="119" t="s">
        <v>135</v>
      </c>
      <c r="C15" s="119" t="s">
        <v>34</v>
      </c>
      <c r="D15" s="119" t="s">
        <v>134</v>
      </c>
      <c r="E15" s="119" t="s">
        <v>36</v>
      </c>
    </row>
    <row r="16" spans="1:5" x14ac:dyDescent="0.25">
      <c r="A16" s="175" t="s">
        <v>37</v>
      </c>
      <c r="B16" s="176"/>
      <c r="C16" s="176"/>
      <c r="D16" s="176"/>
      <c r="E16" s="130"/>
    </row>
    <row r="17" spans="1:5" ht="15" customHeight="1" x14ac:dyDescent="0.25">
      <c r="A17" s="131" t="s">
        <v>38</v>
      </c>
      <c r="B17" s="132" t="s">
        <v>39</v>
      </c>
      <c r="C17" s="133" t="s">
        <v>40</v>
      </c>
      <c r="D17" s="134">
        <v>0.14000000000000001</v>
      </c>
      <c r="E17" s="135">
        <v>1376.59</v>
      </c>
    </row>
    <row r="18" spans="1:5" ht="15" customHeight="1" x14ac:dyDescent="0.25">
      <c r="A18" s="172" t="s">
        <v>137</v>
      </c>
      <c r="B18" s="173"/>
      <c r="C18" s="173"/>
      <c r="D18" s="174"/>
      <c r="E18" s="136"/>
    </row>
    <row r="19" spans="1:5" ht="15" customHeight="1" x14ac:dyDescent="0.25">
      <c r="A19" s="131" t="s">
        <v>140</v>
      </c>
      <c r="B19" s="132" t="s">
        <v>70</v>
      </c>
      <c r="C19" s="133" t="s">
        <v>71</v>
      </c>
      <c r="D19" s="134">
        <f>E19</f>
        <v>52946.52</v>
      </c>
      <c r="E19" s="135">
        <v>52946.52</v>
      </c>
    </row>
    <row r="20" spans="1:5" ht="15" customHeight="1" x14ac:dyDescent="0.25">
      <c r="A20" s="131" t="s">
        <v>255</v>
      </c>
      <c r="B20" s="132" t="s">
        <v>75</v>
      </c>
      <c r="C20" s="133" t="s">
        <v>63</v>
      </c>
      <c r="D20" s="134">
        <f>E20</f>
        <v>285.55</v>
      </c>
      <c r="E20" s="135">
        <v>285.55</v>
      </c>
    </row>
    <row r="21" spans="1:5" x14ac:dyDescent="0.25">
      <c r="A21" s="172" t="s">
        <v>92</v>
      </c>
      <c r="B21" s="173"/>
      <c r="C21" s="173"/>
      <c r="D21" s="174"/>
      <c r="E21" s="136"/>
    </row>
    <row r="22" spans="1:5" ht="15" customHeight="1" x14ac:dyDescent="0.25">
      <c r="A22" s="131" t="s">
        <v>93</v>
      </c>
      <c r="B22" s="132" t="s">
        <v>75</v>
      </c>
      <c r="C22" s="133" t="s">
        <v>63</v>
      </c>
      <c r="D22" s="134">
        <f>E22</f>
        <v>150</v>
      </c>
      <c r="E22" s="135">
        <v>150</v>
      </c>
    </row>
    <row r="23" spans="1:5" ht="15" customHeight="1" x14ac:dyDescent="0.25">
      <c r="A23" s="172" t="s">
        <v>143</v>
      </c>
      <c r="B23" s="173"/>
      <c r="C23" s="173"/>
      <c r="D23" s="174"/>
      <c r="E23" s="136"/>
    </row>
    <row r="24" spans="1:5" x14ac:dyDescent="0.25">
      <c r="A24" s="131" t="s">
        <v>238</v>
      </c>
      <c r="B24" s="137">
        <v>1</v>
      </c>
      <c r="C24" s="133" t="s">
        <v>63</v>
      </c>
      <c r="D24" s="134">
        <f>E24/B24</f>
        <v>134.88999999999999</v>
      </c>
      <c r="E24" s="135">
        <v>134.88999999999999</v>
      </c>
    </row>
    <row r="25" spans="1:5" x14ac:dyDescent="0.25">
      <c r="A25" s="131" t="s">
        <v>207</v>
      </c>
      <c r="B25" s="137">
        <v>3</v>
      </c>
      <c r="C25" s="133" t="s">
        <v>149</v>
      </c>
      <c r="D25" s="134">
        <f t="shared" ref="D25:D39" si="0">E25/B25</f>
        <v>98.426666666666662</v>
      </c>
      <c r="E25" s="135">
        <v>295.27999999999997</v>
      </c>
    </row>
    <row r="26" spans="1:5" x14ac:dyDescent="0.25">
      <c r="A26" s="131" t="s">
        <v>47</v>
      </c>
      <c r="B26" s="137">
        <v>1</v>
      </c>
      <c r="C26" s="133" t="s">
        <v>48</v>
      </c>
      <c r="D26" s="134">
        <f t="shared" si="0"/>
        <v>1005.22</v>
      </c>
      <c r="E26" s="135">
        <v>1005.22</v>
      </c>
    </row>
    <row r="27" spans="1:5" x14ac:dyDescent="0.25">
      <c r="A27" s="131" t="s">
        <v>49</v>
      </c>
      <c r="B27" s="137">
        <v>1</v>
      </c>
      <c r="C27" s="133" t="s">
        <v>50</v>
      </c>
      <c r="D27" s="134">
        <f t="shared" si="0"/>
        <v>828.19</v>
      </c>
      <c r="E27" s="135">
        <v>828.19</v>
      </c>
    </row>
    <row r="28" spans="1:5" x14ac:dyDescent="0.25">
      <c r="A28" s="131" t="s">
        <v>150</v>
      </c>
      <c r="B28" s="137">
        <v>1</v>
      </c>
      <c r="C28" s="133" t="s">
        <v>63</v>
      </c>
      <c r="D28" s="134">
        <f t="shared" si="0"/>
        <v>149.54</v>
      </c>
      <c r="E28" s="135">
        <v>149.54</v>
      </c>
    </row>
    <row r="29" spans="1:5" x14ac:dyDescent="0.25">
      <c r="A29" s="131" t="s">
        <v>96</v>
      </c>
      <c r="B29" s="138">
        <v>0.02</v>
      </c>
      <c r="C29" s="133" t="s">
        <v>55</v>
      </c>
      <c r="D29" s="134">
        <f t="shared" si="0"/>
        <v>30381.5</v>
      </c>
      <c r="E29" s="135">
        <v>607.63</v>
      </c>
    </row>
    <row r="30" spans="1:5" ht="15" customHeight="1" x14ac:dyDescent="0.25">
      <c r="A30" s="131" t="s">
        <v>239</v>
      </c>
      <c r="B30" s="139">
        <f>2*0.7</f>
        <v>1.4</v>
      </c>
      <c r="C30" s="133" t="s">
        <v>52</v>
      </c>
      <c r="D30" s="134">
        <f t="shared" si="0"/>
        <v>1863.4000000000003</v>
      </c>
      <c r="E30" s="135">
        <f>1340.56+1268.2</f>
        <v>2608.7600000000002</v>
      </c>
    </row>
    <row r="31" spans="1:5" x14ac:dyDescent="0.25">
      <c r="A31" s="131" t="s">
        <v>240</v>
      </c>
      <c r="B31" s="137">
        <v>1</v>
      </c>
      <c r="C31" s="133" t="s">
        <v>48</v>
      </c>
      <c r="D31" s="134">
        <f t="shared" si="0"/>
        <v>611.75</v>
      </c>
      <c r="E31" s="135">
        <v>611.75</v>
      </c>
    </row>
    <row r="32" spans="1:5" x14ac:dyDescent="0.25">
      <c r="A32" s="131" t="s">
        <v>241</v>
      </c>
      <c r="B32" s="137">
        <v>1</v>
      </c>
      <c r="C32" s="133" t="s">
        <v>114</v>
      </c>
      <c r="D32" s="134">
        <f t="shared" si="0"/>
        <v>1144</v>
      </c>
      <c r="E32" s="135">
        <v>1144</v>
      </c>
    </row>
    <row r="33" spans="1:5" ht="30" x14ac:dyDescent="0.25">
      <c r="A33" s="131" t="s">
        <v>154</v>
      </c>
      <c r="B33" s="137">
        <v>5</v>
      </c>
      <c r="C33" s="133" t="s">
        <v>155</v>
      </c>
      <c r="D33" s="134">
        <f t="shared" si="0"/>
        <v>252.81599999999997</v>
      </c>
      <c r="E33" s="135">
        <v>1264.08</v>
      </c>
    </row>
    <row r="34" spans="1:5" x14ac:dyDescent="0.25">
      <c r="A34" s="131" t="s">
        <v>211</v>
      </c>
      <c r="B34" s="137">
        <v>3</v>
      </c>
      <c r="C34" s="133" t="s">
        <v>149</v>
      </c>
      <c r="D34" s="134">
        <f t="shared" si="0"/>
        <v>78.933333333333337</v>
      </c>
      <c r="E34" s="135">
        <v>236.8</v>
      </c>
    </row>
    <row r="35" spans="1:5" x14ac:dyDescent="0.25">
      <c r="A35" s="131" t="s">
        <v>242</v>
      </c>
      <c r="B35" s="137">
        <v>1</v>
      </c>
      <c r="C35" s="133" t="s">
        <v>63</v>
      </c>
      <c r="D35" s="134">
        <f t="shared" si="0"/>
        <v>4474.1099999999997</v>
      </c>
      <c r="E35" s="135">
        <v>4474.1099999999997</v>
      </c>
    </row>
    <row r="36" spans="1:5" x14ac:dyDescent="0.25">
      <c r="A36" s="131" t="s">
        <v>158</v>
      </c>
      <c r="B36" s="137">
        <v>1</v>
      </c>
      <c r="C36" s="133" t="s">
        <v>48</v>
      </c>
      <c r="D36" s="134">
        <f t="shared" si="0"/>
        <v>3649.47</v>
      </c>
      <c r="E36" s="135">
        <v>3649.47</v>
      </c>
    </row>
    <row r="37" spans="1:5" ht="30" x14ac:dyDescent="0.25">
      <c r="A37" s="131" t="s">
        <v>159</v>
      </c>
      <c r="B37" s="137">
        <v>1</v>
      </c>
      <c r="C37" s="133" t="s">
        <v>57</v>
      </c>
      <c r="D37" s="134">
        <f t="shared" si="0"/>
        <v>857.06</v>
      </c>
      <c r="E37" s="135">
        <v>857.06</v>
      </c>
    </row>
    <row r="38" spans="1:5" ht="18.75" customHeight="1" x14ac:dyDescent="0.25">
      <c r="A38" s="131" t="s">
        <v>160</v>
      </c>
      <c r="B38" s="137">
        <v>1</v>
      </c>
      <c r="C38" s="133" t="s">
        <v>57</v>
      </c>
      <c r="D38" s="134">
        <f t="shared" si="0"/>
        <v>598.84</v>
      </c>
      <c r="E38" s="135">
        <v>598.84</v>
      </c>
    </row>
    <row r="39" spans="1:5" x14ac:dyDescent="0.25">
      <c r="A39" s="131" t="s">
        <v>56</v>
      </c>
      <c r="B39" s="137">
        <v>34</v>
      </c>
      <c r="C39" s="133" t="s">
        <v>57</v>
      </c>
      <c r="D39" s="134">
        <f t="shared" si="0"/>
        <v>302.19382352941176</v>
      </c>
      <c r="E39" s="135">
        <v>10274.59</v>
      </c>
    </row>
    <row r="40" spans="1:5" ht="15" customHeight="1" x14ac:dyDescent="0.25">
      <c r="A40" s="172" t="s">
        <v>161</v>
      </c>
      <c r="B40" s="173"/>
      <c r="C40" s="173"/>
      <c r="D40" s="174"/>
      <c r="E40" s="136"/>
    </row>
    <row r="41" spans="1:5" x14ac:dyDescent="0.25">
      <c r="A41" s="131" t="s">
        <v>243</v>
      </c>
      <c r="B41" s="140">
        <v>1.0999999999999999E-2</v>
      </c>
      <c r="C41" s="133" t="s">
        <v>50</v>
      </c>
      <c r="D41" s="134">
        <f t="shared" ref="D41:D45" si="1">E41/B41</f>
        <v>18825.454545454548</v>
      </c>
      <c r="E41" s="135">
        <v>207.08</v>
      </c>
    </row>
    <row r="42" spans="1:5" x14ac:dyDescent="0.25">
      <c r="A42" s="131" t="s">
        <v>244</v>
      </c>
      <c r="B42" s="138">
        <v>0.01</v>
      </c>
      <c r="C42" s="133" t="s">
        <v>54</v>
      </c>
      <c r="D42" s="134">
        <f t="shared" si="1"/>
        <v>32661</v>
      </c>
      <c r="E42" s="135">
        <v>326.61</v>
      </c>
    </row>
    <row r="43" spans="1:5" ht="30" x14ac:dyDescent="0.25">
      <c r="A43" s="131" t="s">
        <v>65</v>
      </c>
      <c r="B43" s="140">
        <v>4.0000000000000001E-3</v>
      </c>
      <c r="C43" s="133" t="s">
        <v>66</v>
      </c>
      <c r="D43" s="134">
        <f t="shared" si="1"/>
        <v>34752.5</v>
      </c>
      <c r="E43" s="135">
        <v>139.01</v>
      </c>
    </row>
    <row r="44" spans="1:5" x14ac:dyDescent="0.25">
      <c r="A44" s="131" t="s">
        <v>67</v>
      </c>
      <c r="B44" s="138">
        <v>0.01</v>
      </c>
      <c r="C44" s="133" t="s">
        <v>54</v>
      </c>
      <c r="D44" s="134">
        <f t="shared" si="1"/>
        <v>54942.999999999993</v>
      </c>
      <c r="E44" s="135">
        <v>549.42999999999995</v>
      </c>
    </row>
    <row r="45" spans="1:5" x14ac:dyDescent="0.25">
      <c r="A45" s="131" t="s">
        <v>245</v>
      </c>
      <c r="B45" s="139">
        <v>0.1</v>
      </c>
      <c r="C45" s="133" t="s">
        <v>66</v>
      </c>
      <c r="D45" s="134">
        <f t="shared" si="1"/>
        <v>24769.699999999997</v>
      </c>
      <c r="E45" s="135">
        <v>2476.9699999999998</v>
      </c>
    </row>
    <row r="46" spans="1:5" ht="30" x14ac:dyDescent="0.25">
      <c r="A46" s="131" t="s">
        <v>169</v>
      </c>
      <c r="B46" s="139">
        <v>0.7</v>
      </c>
      <c r="C46" s="133" t="s">
        <v>52</v>
      </c>
      <c r="D46" s="134">
        <f t="shared" ref="D46:D54" si="2">E46/B46</f>
        <v>2012.0000000000002</v>
      </c>
      <c r="E46" s="135">
        <v>1408.4</v>
      </c>
    </row>
    <row r="47" spans="1:5" ht="30" x14ac:dyDescent="0.25">
      <c r="A47" s="131" t="s">
        <v>246</v>
      </c>
      <c r="B47" s="139">
        <v>0.7</v>
      </c>
      <c r="C47" s="133" t="s">
        <v>52</v>
      </c>
      <c r="D47" s="134">
        <f t="shared" si="2"/>
        <v>2013.6857142857143</v>
      </c>
      <c r="E47" s="135">
        <v>1409.58</v>
      </c>
    </row>
    <row r="48" spans="1:5" ht="32.25" customHeight="1" x14ac:dyDescent="0.25">
      <c r="A48" s="131" t="s">
        <v>247</v>
      </c>
      <c r="B48" s="140">
        <v>0.84199999999999997</v>
      </c>
      <c r="C48" s="133" t="s">
        <v>52</v>
      </c>
      <c r="D48" s="134">
        <f t="shared" si="2"/>
        <v>610.5344418052257</v>
      </c>
      <c r="E48" s="135">
        <v>514.07000000000005</v>
      </c>
    </row>
    <row r="49" spans="1:7" x14ac:dyDescent="0.25">
      <c r="A49" s="131" t="s">
        <v>248</v>
      </c>
      <c r="B49" s="137">
        <v>90</v>
      </c>
      <c r="C49" s="133" t="s">
        <v>249</v>
      </c>
      <c r="D49" s="134">
        <f t="shared" si="2"/>
        <v>85.61322222222222</v>
      </c>
      <c r="E49" s="135">
        <v>7705.19</v>
      </c>
    </row>
    <row r="50" spans="1:7" ht="30" x14ac:dyDescent="0.25">
      <c r="A50" s="131" t="s">
        <v>250</v>
      </c>
      <c r="B50" s="137">
        <v>20</v>
      </c>
      <c r="C50" s="133" t="s">
        <v>172</v>
      </c>
      <c r="D50" s="134">
        <f t="shared" si="2"/>
        <v>75.042999999999992</v>
      </c>
      <c r="E50" s="135">
        <v>1500.86</v>
      </c>
    </row>
    <row r="51" spans="1:7" x14ac:dyDescent="0.25">
      <c r="A51" s="131" t="s">
        <v>251</v>
      </c>
      <c r="B51" s="137">
        <v>2</v>
      </c>
      <c r="C51" s="133" t="s">
        <v>63</v>
      </c>
      <c r="D51" s="134">
        <f t="shared" si="2"/>
        <v>589.35</v>
      </c>
      <c r="E51" s="135">
        <v>1178.7</v>
      </c>
    </row>
    <row r="52" spans="1:7" ht="30" x14ac:dyDescent="0.25">
      <c r="A52" s="131" t="s">
        <v>224</v>
      </c>
      <c r="B52" s="137">
        <v>60</v>
      </c>
      <c r="C52" s="133" t="s">
        <v>225</v>
      </c>
      <c r="D52" s="134">
        <f t="shared" si="2"/>
        <v>56.923000000000002</v>
      </c>
      <c r="E52" s="135">
        <v>3415.38</v>
      </c>
    </row>
    <row r="53" spans="1:7" ht="30" x14ac:dyDescent="0.25">
      <c r="A53" s="131" t="s">
        <v>252</v>
      </c>
      <c r="B53" s="140">
        <v>0.84199999999999997</v>
      </c>
      <c r="C53" s="133" t="s">
        <v>52</v>
      </c>
      <c r="D53" s="134">
        <f t="shared" si="2"/>
        <v>1368.705463182898</v>
      </c>
      <c r="E53" s="135">
        <v>1152.45</v>
      </c>
    </row>
    <row r="54" spans="1:7" ht="30" x14ac:dyDescent="0.25">
      <c r="A54" s="131" t="s">
        <v>253</v>
      </c>
      <c r="B54" s="138">
        <v>0.02</v>
      </c>
      <c r="C54" s="133" t="s">
        <v>66</v>
      </c>
      <c r="D54" s="134">
        <f t="shared" si="2"/>
        <v>160064</v>
      </c>
      <c r="E54" s="135">
        <v>3201.28</v>
      </c>
    </row>
    <row r="55" spans="1:7" ht="15" customHeight="1" x14ac:dyDescent="0.25">
      <c r="A55" s="172" t="s">
        <v>43</v>
      </c>
      <c r="B55" s="173"/>
      <c r="C55" s="173"/>
      <c r="D55" s="174"/>
      <c r="E55" s="136"/>
    </row>
    <row r="56" spans="1:7" ht="15" customHeight="1" x14ac:dyDescent="0.25">
      <c r="A56" s="131" t="s">
        <v>176</v>
      </c>
      <c r="B56" s="132" t="s">
        <v>185</v>
      </c>
      <c r="C56" s="133" t="s">
        <v>40</v>
      </c>
      <c r="D56" s="134">
        <f>E56</f>
        <v>3330.93</v>
      </c>
      <c r="E56" s="135">
        <v>3330.93</v>
      </c>
    </row>
    <row r="57" spans="1:7" x14ac:dyDescent="0.25">
      <c r="A57" s="172" t="s">
        <v>228</v>
      </c>
      <c r="B57" s="173"/>
      <c r="C57" s="173"/>
      <c r="D57" s="174"/>
      <c r="E57" s="136"/>
    </row>
    <row r="58" spans="1:7" ht="15" customHeight="1" x14ac:dyDescent="0.25">
      <c r="A58" s="131" t="s">
        <v>229</v>
      </c>
      <c r="B58" s="132" t="s">
        <v>185</v>
      </c>
      <c r="C58" s="133" t="s">
        <v>40</v>
      </c>
      <c r="D58" s="134">
        <f>E58</f>
        <v>21600</v>
      </c>
      <c r="E58" s="135">
        <v>21600</v>
      </c>
    </row>
    <row r="59" spans="1:7" ht="15" customHeight="1" x14ac:dyDescent="0.25">
      <c r="A59" s="172" t="s">
        <v>230</v>
      </c>
      <c r="B59" s="173"/>
      <c r="C59" s="173"/>
      <c r="D59" s="174"/>
      <c r="E59" s="136"/>
    </row>
    <row r="60" spans="1:7" ht="30" x14ac:dyDescent="0.25">
      <c r="A60" s="131" t="s">
        <v>231</v>
      </c>
      <c r="B60" s="132" t="s">
        <v>75</v>
      </c>
      <c r="C60" s="133" t="s">
        <v>40</v>
      </c>
      <c r="D60" s="134">
        <f>E60</f>
        <v>234.12</v>
      </c>
      <c r="E60" s="135">
        <v>234.12</v>
      </c>
    </row>
    <row r="61" spans="1:7" x14ac:dyDescent="0.25">
      <c r="A61" s="172" t="s">
        <v>254</v>
      </c>
      <c r="B61" s="173"/>
      <c r="C61" s="173"/>
      <c r="D61" s="174"/>
      <c r="E61" s="136"/>
    </row>
    <row r="62" spans="1:7" ht="15" customHeight="1" thickBot="1" x14ac:dyDescent="0.3">
      <c r="A62" s="131" t="s">
        <v>256</v>
      </c>
      <c r="B62" s="132" t="s">
        <v>45</v>
      </c>
      <c r="C62" s="133" t="s">
        <v>63</v>
      </c>
      <c r="D62" s="134">
        <f>E62</f>
        <v>85444.83</v>
      </c>
      <c r="E62" s="135">
        <v>85444.83</v>
      </c>
    </row>
    <row r="63" spans="1:7" ht="15.75" customHeight="1" x14ac:dyDescent="0.25">
      <c r="A63" s="131" t="s">
        <v>257</v>
      </c>
      <c r="B63" s="132" t="s">
        <v>45</v>
      </c>
      <c r="C63" s="133" t="s">
        <v>63</v>
      </c>
      <c r="D63" s="134">
        <f>E63</f>
        <v>5387.65</v>
      </c>
      <c r="E63" s="135">
        <v>5387.65</v>
      </c>
      <c r="F63" s="122">
        <f>SUM(E17:E63)</f>
        <v>224681.41</v>
      </c>
      <c r="G63" s="120" t="s">
        <v>258</v>
      </c>
    </row>
    <row r="64" spans="1:7" s="56" customFormat="1" x14ac:dyDescent="0.25">
      <c r="A64" s="177" t="s">
        <v>76</v>
      </c>
      <c r="B64" s="178"/>
      <c r="C64" s="178"/>
      <c r="D64" s="178"/>
      <c r="E64" s="179"/>
    </row>
    <row r="65" spans="1:6" s="56" customFormat="1" x14ac:dyDescent="0.25">
      <c r="A65" s="57" t="s">
        <v>77</v>
      </c>
      <c r="B65" s="114" t="s">
        <v>39</v>
      </c>
      <c r="C65" s="114" t="s">
        <v>40</v>
      </c>
      <c r="D65" s="114">
        <f>E65</f>
        <v>22468.141000000003</v>
      </c>
      <c r="E65" s="114">
        <f>SUM(E17:E63)*10%</f>
        <v>22468.141000000003</v>
      </c>
    </row>
    <row r="66" spans="1:6" x14ac:dyDescent="0.25">
      <c r="A66" s="116" t="s">
        <v>78</v>
      </c>
      <c r="B66" s="114"/>
      <c r="C66" s="114"/>
      <c r="D66" s="114"/>
      <c r="E66" s="117">
        <f>SUM(E6:E65)</f>
        <v>247149.55100000001</v>
      </c>
    </row>
    <row r="67" spans="1:6" x14ac:dyDescent="0.25">
      <c r="A67" s="169"/>
      <c r="B67" s="169"/>
      <c r="C67" s="169"/>
      <c r="D67" s="169"/>
      <c r="E67" s="169"/>
    </row>
    <row r="68" spans="1:6" x14ac:dyDescent="0.25">
      <c r="A68" s="169"/>
      <c r="B68" s="169"/>
      <c r="C68" s="169"/>
      <c r="D68" s="169"/>
      <c r="E68" s="169"/>
    </row>
    <row r="69" spans="1:6" s="125" customFormat="1" ht="21.75" customHeight="1" x14ac:dyDescent="0.25">
      <c r="A69" s="180" t="s">
        <v>260</v>
      </c>
      <c r="B69" s="180"/>
      <c r="C69" s="180"/>
      <c r="D69" s="180"/>
      <c r="E69" s="123">
        <f>E66</f>
        <v>247149.55100000001</v>
      </c>
      <c r="F69" s="124"/>
    </row>
    <row r="70" spans="1:6" s="125" customFormat="1" ht="20.25" customHeight="1" x14ac:dyDescent="0.25">
      <c r="A70" s="181" t="str">
        <f>[1]!Сумма_прописью(E69)</f>
        <v>Двести сорок семь тысяч сто сорок девять рублей 55 копеек.</v>
      </c>
      <c r="B70" s="181"/>
      <c r="C70" s="181"/>
      <c r="D70" s="181"/>
      <c r="E70" s="181"/>
      <c r="F70" s="126"/>
    </row>
    <row r="71" spans="1:6" s="125" customFormat="1" ht="24.75" customHeight="1" x14ac:dyDescent="0.25">
      <c r="A71" s="180" t="s">
        <v>179</v>
      </c>
      <c r="B71" s="180"/>
      <c r="C71" s="180"/>
      <c r="D71" s="180"/>
      <c r="E71" s="180"/>
      <c r="F71" s="127"/>
    </row>
    <row r="72" spans="1:6" s="125" customFormat="1" ht="24" customHeight="1" x14ac:dyDescent="0.25">
      <c r="A72" s="180" t="s">
        <v>180</v>
      </c>
      <c r="B72" s="180"/>
      <c r="C72" s="180"/>
      <c r="D72" s="180"/>
      <c r="E72" s="180"/>
      <c r="F72" s="127"/>
    </row>
    <row r="73" spans="1:6" s="125" customFormat="1" ht="30.75" customHeight="1" x14ac:dyDescent="0.25">
      <c r="A73" s="180" t="s">
        <v>181</v>
      </c>
      <c r="B73" s="180"/>
      <c r="C73" s="180"/>
      <c r="D73" s="180"/>
      <c r="E73" s="180"/>
      <c r="F73" s="127"/>
    </row>
    <row r="74" spans="1:6" s="125" customFormat="1" x14ac:dyDescent="0.25">
      <c r="A74" s="128"/>
      <c r="B74" s="128"/>
      <c r="C74" s="128"/>
      <c r="D74" s="128"/>
      <c r="E74" s="128"/>
      <c r="F74" s="128"/>
    </row>
    <row r="75" spans="1:6" s="125" customFormat="1" ht="24.75" customHeight="1" x14ac:dyDescent="0.25">
      <c r="A75" s="180" t="s">
        <v>259</v>
      </c>
      <c r="B75" s="180"/>
      <c r="C75" s="180"/>
      <c r="D75" s="180"/>
      <c r="E75" s="180"/>
      <c r="F75" s="127"/>
    </row>
    <row r="76" spans="1:6" ht="18.75" customHeight="1" x14ac:dyDescent="0.25">
      <c r="A76" s="129" t="s">
        <v>182</v>
      </c>
      <c r="B76" s="129"/>
      <c r="C76" s="129"/>
      <c r="D76" s="129"/>
      <c r="E76" s="129"/>
    </row>
    <row r="77" spans="1:6" ht="24.75" customHeight="1" x14ac:dyDescent="0.25">
      <c r="A77" s="129" t="s">
        <v>261</v>
      </c>
      <c r="B77" s="129"/>
      <c r="C77" s="129"/>
      <c r="D77" s="129"/>
      <c r="E77" s="129"/>
    </row>
    <row r="78" spans="1:6" ht="15" customHeight="1" x14ac:dyDescent="0.25">
      <c r="B78" s="129"/>
      <c r="C78" s="129"/>
      <c r="D78" s="129" t="s">
        <v>87</v>
      </c>
      <c r="E78" s="129"/>
    </row>
    <row r="79" spans="1:6" x14ac:dyDescent="0.25">
      <c r="A79" s="169"/>
      <c r="B79" s="169"/>
      <c r="C79" s="169"/>
      <c r="D79" s="169"/>
      <c r="E79" s="169"/>
    </row>
    <row r="80" spans="1:6" x14ac:dyDescent="0.25">
      <c r="A80" s="169" t="s">
        <v>183</v>
      </c>
      <c r="B80" s="169"/>
      <c r="C80" s="169"/>
      <c r="D80" s="169"/>
      <c r="E80" s="169"/>
    </row>
    <row r="81" spans="2:5" ht="13.5" customHeight="1" x14ac:dyDescent="0.25">
      <c r="B81" s="169"/>
      <c r="C81" s="169"/>
      <c r="D81" s="169" t="s">
        <v>87</v>
      </c>
      <c r="E81" s="169"/>
    </row>
  </sheetData>
  <mergeCells count="36">
    <mergeCell ref="A64:E64"/>
    <mergeCell ref="A69:D69"/>
    <mergeCell ref="A80:E80"/>
    <mergeCell ref="B81:C81"/>
    <mergeCell ref="D81:E81"/>
    <mergeCell ref="A79:E79"/>
    <mergeCell ref="A71:E71"/>
    <mergeCell ref="A72:E72"/>
    <mergeCell ref="A73:E73"/>
    <mergeCell ref="A75:E75"/>
    <mergeCell ref="A67:E67"/>
    <mergeCell ref="A68:E68"/>
    <mergeCell ref="A70:E70"/>
    <mergeCell ref="A61:D61"/>
    <mergeCell ref="A57:D57"/>
    <mergeCell ref="A59:D59"/>
    <mergeCell ref="A55:D55"/>
    <mergeCell ref="A40:D40"/>
    <mergeCell ref="A7:E7"/>
    <mergeCell ref="A8:E8"/>
    <mergeCell ref="A9:E9"/>
    <mergeCell ref="A5:E5"/>
    <mergeCell ref="A23:D23"/>
    <mergeCell ref="A21:D21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51181102362204722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2018</vt:lpstr>
      <vt:lpstr>Акт (2)</vt:lpstr>
      <vt:lpstr>2019</vt:lpstr>
      <vt:lpstr>акт19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'Акт (2)'!Область_печати</vt:lpstr>
      <vt:lpstr>акт19!Область_печати</vt:lpstr>
      <vt:lpstr>акт21!Область_печати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2022-04-04T01:24:30Z</cp:lastPrinted>
  <dcterms:created xsi:type="dcterms:W3CDTF">2019-02-28T08:53:54Z</dcterms:created>
  <dcterms:modified xsi:type="dcterms:W3CDTF">2022-04-09T17:44:20Z</dcterms:modified>
</cp:coreProperties>
</file>