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588" windowWidth="15696" windowHeight="11856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Акт!$A$1:$E$78</definedName>
    <definedName name="_xlnm.Print_Area" localSheetId="3">'Акт (2)'!$A$1:$E$81</definedName>
    <definedName name="_xlnm.Print_Area" localSheetId="9">акт21!$A$3:$E$83</definedName>
    <definedName name="_xlnm.Print_Area" localSheetId="1">Бюджет!$A$1:$D$31</definedName>
    <definedName name="_xlnm.Print_Area" localSheetId="7">Лист1!$A$3:$E$85</definedName>
    <definedName name="_xlnm.Print_Area" localSheetId="5">Лист3!$A$2:$E$74</definedName>
  </definedNames>
  <calcPr calcId="145621"/>
</workbook>
</file>

<file path=xl/calcChain.xml><?xml version="1.0" encoding="utf-8"?>
<calcChain xmlns="http://schemas.openxmlformats.org/spreadsheetml/2006/main">
  <c r="F24" i="9" l="1"/>
  <c r="E35" i="10"/>
  <c r="D22" i="10" l="1"/>
  <c r="E20" i="10"/>
  <c r="B35" i="10" l="1"/>
  <c r="E52" i="10"/>
  <c r="B52" i="10"/>
  <c r="E21" i="10"/>
  <c r="F63" i="10"/>
  <c r="D64" i="10"/>
  <c r="D65" i="10"/>
  <c r="A72" i="10"/>
  <c r="E67" i="10" l="1"/>
  <c r="E68" i="10" l="1"/>
  <c r="E71" i="10" s="1"/>
  <c r="F23" i="9" s="1"/>
  <c r="D67" i="10"/>
  <c r="D56" i="10"/>
  <c r="D48" i="10"/>
  <c r="D49" i="10"/>
  <c r="D50" i="10"/>
  <c r="D51" i="10"/>
  <c r="D52" i="10"/>
  <c r="D53" i="10"/>
  <c r="D54" i="10"/>
  <c r="D55" i="10"/>
  <c r="D47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24" i="10"/>
  <c r="D21" i="10"/>
  <c r="D20" i="10"/>
  <c r="D19" i="10"/>
  <c r="D58" i="10"/>
  <c r="D60" i="10"/>
  <c r="D61" i="10"/>
  <c r="D63" i="10"/>
  <c r="F18" i="9"/>
  <c r="F22" i="9" s="1"/>
  <c r="F14" i="9"/>
  <c r="F25" i="9" l="1"/>
  <c r="H25" i="7"/>
  <c r="D63" i="8" l="1"/>
  <c r="D65" i="8"/>
  <c r="D66" i="8"/>
  <c r="D67" i="8"/>
  <c r="D61" i="8"/>
  <c r="D58" i="8"/>
  <c r="D49" i="8"/>
  <c r="D43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4" i="8"/>
  <c r="D45" i="8"/>
  <c r="D46" i="8"/>
  <c r="D48" i="8"/>
  <c r="D50" i="8"/>
  <c r="D51" i="8"/>
  <c r="D52" i="8"/>
  <c r="D53" i="8"/>
  <c r="D54" i="8"/>
  <c r="D55" i="8"/>
  <c r="D56" i="8"/>
  <c r="D57" i="8"/>
  <c r="D59" i="8"/>
  <c r="D29" i="8"/>
  <c r="D23" i="8"/>
  <c r="D20" i="8"/>
  <c r="D21" i="8"/>
  <c r="D22" i="8"/>
  <c r="D24" i="8"/>
  <c r="D25" i="8"/>
  <c r="D26" i="8"/>
  <c r="D27" i="8"/>
  <c r="D19" i="8"/>
  <c r="E69" i="8" l="1"/>
  <c r="D69" i="8" s="1"/>
  <c r="E70" i="8" l="1"/>
  <c r="F23" i="7" s="1"/>
  <c r="F18" i="7"/>
  <c r="F22" i="7" s="1"/>
  <c r="F14" i="7"/>
  <c r="F24" i="7" l="1"/>
  <c r="F25" i="7"/>
  <c r="F13" i="6"/>
  <c r="F19" i="6" l="1"/>
  <c r="F15" i="6"/>
  <c r="E58" i="3"/>
  <c r="D58" i="3" s="1"/>
  <c r="D56" i="3"/>
  <c r="D54" i="3"/>
  <c r="D49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2" i="3"/>
  <c r="D43" i="3"/>
  <c r="D44" i="3"/>
  <c r="D45" i="3"/>
  <c r="D46" i="3"/>
  <c r="D47" i="3"/>
  <c r="D48" i="3"/>
  <c r="D50" i="3"/>
  <c r="D51" i="3"/>
  <c r="D52" i="3"/>
  <c r="D23" i="3"/>
  <c r="D20" i="3"/>
  <c r="D21" i="3"/>
  <c r="D19" i="3"/>
  <c r="F18" i="6"/>
  <c r="F22" i="6" s="1"/>
  <c r="F14" i="6"/>
  <c r="E59" i="3" l="1"/>
  <c r="F23" i="6" s="1"/>
  <c r="F24" i="6" s="1"/>
  <c r="F25" i="6"/>
  <c r="D56" i="5"/>
  <c r="D57" i="5"/>
  <c r="D58" i="5"/>
  <c r="D59" i="5"/>
  <c r="D60" i="5"/>
  <c r="D61" i="5"/>
  <c r="D55" i="5"/>
  <c r="D41" i="5"/>
  <c r="E21" i="5"/>
  <c r="D21" i="5" s="1"/>
  <c r="D19" i="5"/>
  <c r="D15" i="5"/>
  <c r="D17" i="5"/>
  <c r="D7" i="5"/>
  <c r="D10" i="5"/>
  <c r="D11" i="5"/>
  <c r="D12" i="5"/>
  <c r="D13" i="5"/>
  <c r="D14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9" i="5"/>
  <c r="D40" i="5"/>
  <c r="D42" i="5"/>
  <c r="D44" i="5"/>
  <c r="D46" i="5"/>
  <c r="D47" i="5"/>
  <c r="D48" i="5"/>
  <c r="D49" i="5"/>
  <c r="D50" i="5"/>
  <c r="D51" i="5"/>
  <c r="D52" i="5"/>
  <c r="D53" i="5"/>
  <c r="D9" i="5"/>
  <c r="E63" i="5" l="1"/>
  <c r="E64" i="5" s="1"/>
  <c r="F24" i="4" s="1"/>
  <c r="F14" i="4"/>
  <c r="F13" i="4"/>
  <c r="D63" i="5" l="1"/>
  <c r="F19" i="4"/>
  <c r="F23" i="4" s="1"/>
  <c r="F25" i="4" s="1"/>
  <c r="F15" i="4"/>
  <c r="F26" i="4" l="1"/>
  <c r="D24" i="2"/>
  <c r="C24" i="2"/>
  <c r="E60" i="1" l="1"/>
  <c r="B23" i="2" s="1"/>
  <c r="B22" i="2"/>
  <c r="B21" i="2"/>
  <c r="B20" i="2"/>
  <c r="B19" i="2"/>
  <c r="B18" i="2"/>
  <c r="B17" i="2"/>
  <c r="B16" i="2"/>
  <c r="B15" i="2"/>
  <c r="B14" i="2"/>
  <c r="B13" i="2"/>
  <c r="B12" i="2"/>
  <c r="B24" i="2" l="1"/>
  <c r="E25" i="2" s="1"/>
  <c r="E61" i="1"/>
  <c r="D60" i="1"/>
  <c r="D58" i="1"/>
  <c r="D56" i="1"/>
  <c r="D53" i="1"/>
  <c r="D54" i="1"/>
  <c r="D51" i="1"/>
  <c r="D50" i="1"/>
  <c r="D49" i="1"/>
  <c r="D48" i="1"/>
  <c r="D46" i="1"/>
  <c r="D45" i="1"/>
  <c r="D44" i="1"/>
  <c r="D43" i="1"/>
  <c r="D42" i="1"/>
  <c r="D41" i="1"/>
  <c r="D39" i="1"/>
  <c r="D38" i="1"/>
  <c r="D37" i="1"/>
  <c r="D36" i="1"/>
  <c r="D35" i="1"/>
  <c r="D34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5" i="1"/>
  <c r="D13" i="1"/>
  <c r="D11" i="1"/>
  <c r="D10" i="1"/>
  <c r="D9" i="1"/>
  <c r="D7" i="1"/>
</calcChain>
</file>

<file path=xl/sharedStrings.xml><?xml version="1.0" encoding="utf-8"?>
<sst xmlns="http://schemas.openxmlformats.org/spreadsheetml/2006/main" count="859" uniqueCount="293">
  <si>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</si>
  <si>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</si>
  <si>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</si>
  <si>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</si>
  <si>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</si>
  <si>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</si>
  <si>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</si>
  <si>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</si>
  <si>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</si>
  <si>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</si>
  <si>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</si>
  <si>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</si>
  <si>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</si>
  <si>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</si>
  <si>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</si>
  <si>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</si>
  <si>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</si>
  <si>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</si>
  <si>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</si>
  <si>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</si>
  <si>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</si>
  <si>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</si>
  <si>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</si>
  <si>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</si>
  <si>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</si>
  <si>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</si>
  <si>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</si>
  <si>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</si>
  <si>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</si>
  <si>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</si>
  <si>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</si>
  <si>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</si>
  <si>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</si>
  <si>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</si>
  <si>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</si>
  <si>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</si>
  <si>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</si>
  <si>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</si>
  <si>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</si>
  <si>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</si>
  <si>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</si>
  <si>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</si>
  <si>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</si>
  <si>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</si>
  <si>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</si>
  <si>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</si>
  <si>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</si>
  <si>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</si>
  <si>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</si>
  <si>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</si>
  <si>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</si>
  <si>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</si>
  <si>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</si>
  <si>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</si>
  <si>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</si>
  <si>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</si>
  <si>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</si>
  <si>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</si>
  <si>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</si>
  <si>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</si>
  <si>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</si>
  <si>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</si>
  <si>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</si>
  <si>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</si>
  <si>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</si>
  <si>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</si>
  <si>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</si>
  <si>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</si>
  <si>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</si>
  <si>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</si>
  <si>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</si>
  <si>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</si>
  <si>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100 м2</t>
  </si>
  <si>
    <t>1 смеситель</t>
  </si>
  <si>
    <t xml:space="preserve">     Осмотр СТО</t>
  </si>
  <si>
    <t>100 квартир</t>
  </si>
  <si>
    <t xml:space="preserve">     Услуги а/вышки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</si>
  <si>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</si>
  <si>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</si>
  <si>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</si>
  <si>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</si>
  <si>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</si>
  <si>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>1 м 2 основания</t>
  </si>
  <si>
    <t>По плану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</si>
  <si>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</si>
  <si>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</si>
  <si>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</si>
  <si>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</si>
  <si>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>м</t>
  </si>
  <si>
    <t>Резерв на 01.01.2017 г.</t>
  </si>
  <si>
    <t xml:space="preserve">     Вывоз листвы и смета</t>
  </si>
  <si>
    <t xml:space="preserve">     Ремонт беседки, домика</t>
  </si>
  <si>
    <t xml:space="preserve">     Установка промывочных вентилей диаметром: 32 мм</t>
  </si>
  <si>
    <t>1 участок</t>
  </si>
  <si>
    <t xml:space="preserve">     Осмотр кровли, чердака, подъездов, подвального помещения -подготовка к зиме</t>
  </si>
  <si>
    <t xml:space="preserve">     Очистка желобов от мусора: вручную (при расчете 1 кг. мусора = 3 м 1 желоба)</t>
  </si>
  <si>
    <t xml:space="preserve">     Очистка кровли от снега, сбивание сосулей (вышка)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</si>
  <si>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</si>
  <si>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Врезка диаметром: 25 мм</t>
  </si>
  <si>
    <t xml:space="preserve">     Замена сборки Д-20 со спускником</t>
  </si>
  <si>
    <t xml:space="preserve">     Ремонт смесителя без душа, без снятия с места, смена прокладок</t>
  </si>
  <si>
    <t xml:space="preserve">     Ручная газовая резка круглой стали диаметром до 24 мм срез урны</t>
  </si>
  <si>
    <t>10 шт.</t>
  </si>
  <si>
    <t xml:space="preserve">     Смена отдельных участков трубопроводов диаметром: 20 мм</t>
  </si>
  <si>
    <t xml:space="preserve">     Изготовление щита из доски б/у</t>
  </si>
  <si>
    <t xml:space="preserve">     Укладка (установка) щитов</t>
  </si>
  <si>
    <t xml:space="preserve">     Укладка (установка) щитов из доски б/у (без подгонки)</t>
  </si>
  <si>
    <t xml:space="preserve">     Установка дверных полотен: наружных. кроме балконных</t>
  </si>
  <si>
    <t>Уборка лестничных клеток</t>
  </si>
  <si>
    <t xml:space="preserve">     Уборка л/клеток</t>
  </si>
  <si>
    <t xml:space="preserve">Ежедневно </t>
  </si>
  <si>
    <t>Аренда общего имущества МКД</t>
  </si>
  <si>
    <t>Реклама расположенная на общем имуществе МКД</t>
  </si>
  <si>
    <t>Техническое обслуживание нежилых помещений</t>
  </si>
  <si>
    <t>Задолженность по оплате за содержание и текущий ремонт на 01.01.2018 г. -  20 601,06 руб.</t>
  </si>
  <si>
    <t>Отчет по бюджету №58/30-2017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</si>
  <si>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30  квартала 58.</t>
  </si>
  <si>
    <t>АКТ № 58/30-2017</t>
  </si>
  <si>
    <t>на общую сумму 179 235,51 руб. (Сто семьдесят девять тысяч двести тридцать пять рублей 51 копейка).</t>
  </si>
  <si>
    <t>Резерв (доходы за минусом расходов) на  01.01.2018 г. -  60 864,66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</si>
  <si>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</si>
  <si>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</si>
  <si>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</si>
  <si>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</si>
  <si>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</si>
  <si>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</si>
  <si>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</si>
  <si>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</si>
  <si>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</si>
  <si>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</si>
  <si>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</si>
  <si>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</si>
  <si>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</si>
  <si>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</si>
  <si>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</si>
  <si>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</si>
  <si>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</si>
  <si>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</si>
  <si>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</si>
  <si>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</si>
  <si>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</si>
  <si>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</si>
  <si>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</si>
  <si>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</si>
  <si>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</si>
  <si>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</si>
  <si>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58/30-2018</t>
  </si>
  <si>
    <t>Корректировка бюджета за 2017 год</t>
  </si>
  <si>
    <t xml:space="preserve">     Санитарная обработка деревьев</t>
  </si>
  <si>
    <t xml:space="preserve">     Вывозка порубочных остатков на расстояние 22 км (класс груза 3)</t>
  </si>
  <si>
    <t>т</t>
  </si>
  <si>
    <t xml:space="preserve">     Обрезка деревьев высотой: более 5 м</t>
  </si>
  <si>
    <t>1 дерево</t>
  </si>
  <si>
    <t xml:space="preserve">     Окраска известковыми составами: по кирпичу и бетону (бордюр. столбики, столбы)</t>
  </si>
  <si>
    <t xml:space="preserve">     Погрузка порубочных остатков</t>
  </si>
  <si>
    <t xml:space="preserve">     Утилизация ТБО</t>
  </si>
  <si>
    <t xml:space="preserve">     Вывоз и утилизация ТКО, в т.ч. крупногабаритный мусор</t>
  </si>
  <si>
    <t>Дезинсекция и дератизация</t>
  </si>
  <si>
    <t xml:space="preserve">     Дезинсекция и дератизация</t>
  </si>
  <si>
    <t xml:space="preserve">     Осмотр выпусков канализации  (засоры, подпоры) прим.</t>
  </si>
  <si>
    <t xml:space="preserve">     Очистка канализационной сети: внутренней</t>
  </si>
  <si>
    <t xml:space="preserve">     Сдача ИТП представителю энергоснабжающей организации</t>
  </si>
  <si>
    <t xml:space="preserve">     Очистка  кровли от снега, сбивание сосулей вышка</t>
  </si>
  <si>
    <t>1 м 1 основания</t>
  </si>
  <si>
    <t xml:space="preserve">     Плановые проверки вентиляционных каналов и оголовков</t>
  </si>
  <si>
    <t xml:space="preserve">     Укрепление дверных приборов: петли (шарниры), шпингалеты, ручки накладные</t>
  </si>
  <si>
    <t xml:space="preserve">     Осмотр замеры рамок холодной воды</t>
  </si>
  <si>
    <t>чел.-ч</t>
  </si>
  <si>
    <t xml:space="preserve">     Огрунтовка ранее окрашенных фасадов под окраску перхлорвиниловыми красками: простых с земли и лесов</t>
  </si>
  <si>
    <t xml:space="preserve">     Окраска водоэмульсионными  составами поверхностей стен. ранее окрашенных поверхностей</t>
  </si>
  <si>
    <t xml:space="preserve">     Окраска перхлорвиниловыми красками по подготовленной пов-ти фасадов: простых за 1р с земли и  лесов</t>
  </si>
  <si>
    <t xml:space="preserve">     Очистка вручную поверхности фасадов от перхлорвиниловых и масляных красок: с земли и лесов</t>
  </si>
  <si>
    <t xml:space="preserve">     Ремонт обделок из листовой стали (карниза, отливов, поясков, сандриков)до 0,4м вышка</t>
  </si>
  <si>
    <t xml:space="preserve">     Смена дверных приборов: навесного замка-краб</t>
  </si>
  <si>
    <t xml:space="preserve">     Шпатлевка стен и потолка</t>
  </si>
  <si>
    <t xml:space="preserve">     Шпатлевка стен по штукатурке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</si>
  <si>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</si>
  <si>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</si>
  <si>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</si>
  <si>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</si>
  <si>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</si>
  <si>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АКТ № 58/30-2018</t>
  </si>
  <si>
    <t>"31" марта 2019 г.</t>
  </si>
  <si>
    <t>Всего  за период с "01" января 2018 г. по "31"декабря 2018 г. выполнено работ (оказано услуг) на общую сумму 193 238.93 руб. (Сто девяносто три тысячи двести тридцать восемь рублей 93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</si>
  <si>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</si>
  <si>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</si>
  <si>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</si>
  <si>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</si>
  <si>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</si>
  <si>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</si>
  <si>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</si>
  <si>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</si>
  <si>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</si>
  <si>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</si>
  <si>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</si>
  <si>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</si>
  <si>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</si>
  <si>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</si>
  <si>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</si>
  <si>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</si>
  <si>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</si>
  <si>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</si>
  <si>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</si>
  <si>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</si>
  <si>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</si>
  <si>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</si>
  <si>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</si>
  <si>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системы центрального отопления, устройства в чердачных и подвальных помещениях</t>
  </si>
  <si>
    <t xml:space="preserve">     Откачка воды из ливневки, приямка. дренажного колодца</t>
  </si>
  <si>
    <t>100 м3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</si>
  <si>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</si>
  <si>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</si>
  <si>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</si>
  <si>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</si>
  <si>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Постановка заклепок в местах соединения труб</t>
  </si>
  <si>
    <t xml:space="preserve">     Ремонт и восстановление герметизации дверных и оконных проемов</t>
  </si>
  <si>
    <t xml:space="preserve">     Ремонт щита с заменой доски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</si>
  <si>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</si>
  <si>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</si>
  <si>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Проверка исправности канализационных вытяжек</t>
  </si>
  <si>
    <t>1 кв</t>
  </si>
  <si>
    <t xml:space="preserve">     Смена дверных приборов: пружин</t>
  </si>
  <si>
    <t>100 приборов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</si>
  <si>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</si>
  <si>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</si>
  <si>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</si>
  <si>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</si>
  <si>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</si>
  <si>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</si>
  <si>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</si>
  <si>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58/30</t>
  </si>
  <si>
    <t>По графику</t>
  </si>
  <si>
    <t xml:space="preserve">           2. Всего за период с "01"января 2019 г. по "31"декября 2019 г. выполнено работ на общую сумму 121821.22 руб. (Сто двадцать одна тысяча восемьсот двадцать один рубль 22 копейки)</t>
  </si>
  <si>
    <t xml:space="preserve">                          _______________________________________      ____________________________________</t>
  </si>
  <si>
    <t>Отчет по бюджету № 58/30-2019</t>
  </si>
  <si>
    <t>Период: с 01.01.2019 по 31.12.2019 года.</t>
  </si>
  <si>
    <t>Отчет по бюджету № 58/30-2020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</si>
  <si>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</si>
  <si>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</si>
  <si>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</si>
  <si>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</si>
  <si>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Очистка дождеприемных колодцев</t>
  </si>
  <si>
    <t xml:space="preserve">     Разделка древесины мягких пород, полученной от валки леса, диам. стволов: до 20 см</t>
  </si>
  <si>
    <t xml:space="preserve">     Ремонт беседки, домика, посочницы под крышей</t>
  </si>
  <si>
    <t xml:space="preserve">     Спиливание скелетный ветвей деревьев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</si>
  <si>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</si>
  <si>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</si>
  <si>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</si>
  <si>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внутренних трубопроводов из стальных труб д. 20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</si>
  <si>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</si>
  <si>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</si>
  <si>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</si>
  <si>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Засыпка пустот дренирующим песком</t>
  </si>
  <si>
    <t>10 м3</t>
  </si>
  <si>
    <t xml:space="preserve">     Ремонт отмостки: бетонной</t>
  </si>
  <si>
    <t xml:space="preserve">     Демонтаж досок с подвальных окон</t>
  </si>
  <si>
    <t>10 м2</t>
  </si>
  <si>
    <t xml:space="preserve">     Заделка подвальных окон: фанерой</t>
  </si>
  <si>
    <t xml:space="preserve">     Закрытие подъездного окна</t>
  </si>
  <si>
    <t xml:space="preserve">     Очистка воронки и колен от мусора, снега (вышка)</t>
  </si>
  <si>
    <t xml:space="preserve">     Установка зонтов на канализационные стоянки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</si>
  <si>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</si>
  <si>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</si>
  <si>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</si>
  <si>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Замена подвальных окон</t>
  </si>
  <si>
    <t xml:space="preserve">     Ремонт оконных откосов</t>
  </si>
  <si>
    <t xml:space="preserve">     Ремонт цоколя</t>
  </si>
  <si>
    <t xml:space="preserve">           2. Всего за период с "01"января 2020 г. по "31"декабря 2020 г. выполнено работ на общую сумму 194870.02 руб. (Сто девяносто четыре тысячи восемьсот семьдесят рублей 2 копейки)</t>
  </si>
  <si>
    <t xml:space="preserve">                         ___________________________________________      ____________________________________</t>
  </si>
  <si>
    <t>Отчет по бюджету № 58/30-2021</t>
  </si>
  <si>
    <t>Период: с 01.01.2021 по 31.12.2021 года.</t>
  </si>
  <si>
    <t>31 марта 2022 г.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</si>
  <si>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</si>
  <si>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</si>
  <si>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Смена резиновых манжет на раструбе канализационной трубы</t>
  </si>
  <si>
    <t xml:space="preserve">     Установка заглушек на трубопроводах д.  100мм</t>
  </si>
  <si>
    <t xml:space="preserve">     Осмотр подъездов, подвального помещения чердачного помещения</t>
  </si>
  <si>
    <t xml:space="preserve">     Отключение системы отопления</t>
  </si>
  <si>
    <t xml:space="preserve">     Заделка подвальных окон: (изовером, пенопропиленом и тд)</t>
  </si>
  <si>
    <t xml:space="preserve">     Установка частей водосточных труб (отметов)</t>
  </si>
  <si>
    <t xml:space="preserve">     Осмотр кровли, чердака, люков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</si>
  <si>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</si>
  <si>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</si>
  <si>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</t>
  </si>
  <si>
    <t xml:space="preserve">     Очистка кровли от снега, сбивание сосулей</t>
  </si>
  <si>
    <t>136875.29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</si>
  <si>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</si>
  <si>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</si>
  <si>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</si>
  <si>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      _______________</t>
  </si>
  <si>
    <t xml:space="preserve">     Ремонт крыльца 1 п-д</t>
  </si>
  <si>
    <t xml:space="preserve">     Корректировка за 2020 год (Замена оконных блоков в подъездах)</t>
  </si>
  <si>
    <t xml:space="preserve">     Ремонт оконных откосов (наружных)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</si>
</sst>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1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6" fillId="0" borderId="6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7" xfId="0" applyFont="1" applyBorder="1" applyAlignment="1">
      <alignment vertical="top" wrapText="1"/>
    </xf>
    <xf numFmtId="0" fontId="15" fillId="0" borderId="6" xfId="0" applyFont="1" applyFill="1" applyBorder="1" applyAlignment="1">
      <alignment vertical="top" wrapText="1"/>
    </xf>
    <xf numFmtId="0" fontId="14" fillId="0" borderId="7" xfId="0" applyFont="1" applyBorder="1" applyAlignment="1">
      <alignment vertical="top"/>
    </xf>
    <xf numFmtId="164" fontId="14" fillId="0" borderId="1" xfId="1" applyFont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0" fillId="0" borderId="0" xfId="0" applyNumberFormat="1" applyAlignment="1"/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Alignment="1">
      <alignment horizontal="center" vertical="center"/>
    </xf>
    <xf numFmtId="0" fontId="20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15" fillId="0" borderId="7" xfId="0" applyFont="1" applyFill="1" applyBorder="1" applyAlignment="1">
      <alignment vertical="top" wrapText="1"/>
    </xf>
    <xf numFmtId="0" fontId="14" fillId="0" borderId="2" xfId="2" applyFont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1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vertical="top" wrapText="1"/>
    </xf>
    <xf numFmtId="0" fontId="13" fillId="0" borderId="0" xfId="0" applyFont="1" applyFill="1" applyAlignment="1"/>
    <xf numFmtId="2" fontId="24" fillId="0" borderId="1" xfId="0" applyNumberFormat="1" applyFont="1" applyFill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1" fillId="0" borderId="18" xfId="1" applyFont="1" applyBorder="1" applyAlignment="1">
      <alignment horizontal="center" vertical="top" wrapText="1"/>
    </xf>
    <xf numFmtId="164" fontId="22" fillId="0" borderId="18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8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164" fontId="2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/>
    </xf>
    <xf numFmtId="0" fontId="20" fillId="0" borderId="0" xfId="7" applyNumberFormat="1" applyFont="1" applyFill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164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/>
    </xf>
    <xf numFmtId="0" fontId="22" fillId="5" borderId="0" xfId="0" applyFont="1" applyFill="1" applyAlignment="1">
      <alignment horizontal="left" vertical="top"/>
    </xf>
    <xf numFmtId="0" fontId="15" fillId="0" borderId="19" xfId="0" applyFont="1" applyBorder="1" applyAlignment="1">
      <alignment horizontal="left" vertical="center"/>
    </xf>
    <xf numFmtId="166" fontId="15" fillId="0" borderId="0" xfId="0" applyNumberFormat="1" applyFont="1" applyAlignment="1">
      <alignment horizontal="justify" vertical="center"/>
    </xf>
    <xf numFmtId="164" fontId="24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1" xfId="0" applyFont="1" applyFill="1" applyBorder="1" applyAlignment="1">
      <alignment horizontal="center" vertical="center"/>
    </xf>
    <xf numFmtId="166" fontId="15" fillId="5" borderId="1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justify" vertical="center"/>
    </xf>
    <xf numFmtId="0" fontId="20" fillId="0" borderId="0" xfId="9" quotePrefix="1" applyFont="1" applyBorder="1" applyAlignment="1">
      <alignment horizontal="left" vertical="top" wrapText="1"/>
    </xf>
    <xf numFmtId="0" fontId="20" fillId="0" borderId="0" xfId="10" quotePrefix="1" applyFont="1" applyBorder="1" applyAlignment="1">
      <alignment vertical="top" wrapText="1"/>
    </xf>
    <xf numFmtId="0" fontId="15" fillId="0" borderId="0" xfId="0" applyFont="1" applyBorder="1" applyAlignment="1">
      <alignment horizontal="left" vertical="top"/>
    </xf>
    <xf numFmtId="0" fontId="20" fillId="0" borderId="0" xfId="9" quotePrefix="1" applyFont="1" applyBorder="1" applyAlignment="1">
      <alignment vertical="top" wrapText="1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4" fillId="0" borderId="0" xfId="2" applyFont="1" applyAlignment="1">
      <alignment horizontal="left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24" fillId="5" borderId="0" xfId="0" applyFont="1" applyFill="1" applyAlignment="1">
      <alignment horizontal="left" vertical="center" wrapText="1"/>
    </xf>
    <xf numFmtId="0" fontId="15" fillId="5" borderId="0" xfId="0" applyFont="1" applyFill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horizontal="left" vertical="center" wrapText="1"/>
    </xf>
    <xf numFmtId="168" fontId="15" fillId="5" borderId="1" xfId="0" applyNumberFormat="1" applyFont="1" applyFill="1" applyBorder="1" applyAlignment="1">
      <alignment horizontal="center" vertical="center"/>
    </xf>
    <xf numFmtId="167" fontId="15" fillId="5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top" wrapText="1"/>
    </xf>
    <xf numFmtId="0" fontId="15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Continuous" vertical="center" wrapText="1"/>
    </xf>
    <xf numFmtId="0" fontId="15" fillId="0" borderId="21" xfId="0" applyFont="1" applyBorder="1" applyAlignment="1">
      <alignment horizontal="centerContinuous" vertical="center" wrapText="1"/>
    </xf>
    <xf numFmtId="0" fontId="14" fillId="0" borderId="22" xfId="0" applyFont="1" applyBorder="1" applyAlignment="1">
      <alignment horizontal="left" vertical="center" wrapText="1"/>
    </xf>
    <xf numFmtId="0" fontId="16" fillId="0" borderId="23" xfId="0" applyFont="1" applyBorder="1" applyAlignment="1">
      <alignment vertical="center" wrapText="1"/>
    </xf>
    <xf numFmtId="0" fontId="15" fillId="5" borderId="22" xfId="0" applyFont="1" applyFill="1" applyBorder="1" applyAlignment="1">
      <alignment horizontal="left" vertical="center" wrapText="1"/>
    </xf>
    <xf numFmtId="166" fontId="15" fillId="5" borderId="23" xfId="0" applyNumberFormat="1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left" vertical="center" wrapText="1"/>
    </xf>
    <xf numFmtId="166" fontId="16" fillId="5" borderId="23" xfId="0" applyNumberFormat="1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vertical="center" wrapText="1"/>
    </xf>
    <xf numFmtId="164" fontId="15" fillId="0" borderId="23" xfId="1" applyFont="1" applyFill="1" applyBorder="1" applyAlignment="1">
      <alignment horizontal="center" vertical="center"/>
    </xf>
    <xf numFmtId="0" fontId="14" fillId="6" borderId="22" xfId="0" applyFont="1" applyFill="1" applyBorder="1" applyAlignment="1">
      <alignment horizontal="left" vertical="top" wrapText="1"/>
    </xf>
    <xf numFmtId="0" fontId="14" fillId="6" borderId="23" xfId="0" applyFont="1" applyFill="1" applyBorder="1" applyAlignment="1">
      <alignment horizontal="left" vertical="top" wrapText="1"/>
    </xf>
    <xf numFmtId="0" fontId="15" fillId="0" borderId="22" xfId="0" applyFont="1" applyFill="1" applyBorder="1" applyAlignment="1">
      <alignment vertical="top" wrapText="1"/>
    </xf>
    <xf numFmtId="0" fontId="24" fillId="0" borderId="24" xfId="0" applyFont="1" applyFill="1" applyBorder="1" applyAlignment="1">
      <alignment vertical="center"/>
    </xf>
    <xf numFmtId="164" fontId="15" fillId="0" borderId="25" xfId="1" applyFont="1" applyFill="1" applyBorder="1" applyAlignment="1">
      <alignment horizontal="center" vertical="center"/>
    </xf>
    <xf numFmtId="164" fontId="24" fillId="0" borderId="26" xfId="1" applyFont="1" applyFill="1" applyBorder="1" applyAlignment="1">
      <alignment horizontal="center" vertical="center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7"/>
  <sheetViews>
    <sheetView view="pageBreakPreview" topLeftCell="A40" zoomScaleSheetLayoutView="100" workbookViewId="0">
      <selection activeCell="F13" sqref="F13"/>
    </sheetView>
  </sheetViews>
  <sheetFormatPr defaultColWidth="9.109375" defaultRowHeight="13.2" x14ac:dyDescent="0.25"/>
  <cols>
    <col min="1" max="1" width="47.6640625" style="1" customWidth="1"/>
    <col min="2" max="2" width="16.33203125" style="1" bestFit="1" customWidth="1"/>
    <col min="3" max="3" width="12.88671875" style="1" customWidth="1"/>
    <col min="4" max="4" width="13.88671875" style="1" customWidth="1"/>
    <col min="5" max="5" width="15" style="1" customWidth="1"/>
    <col min="6" max="6" width="10.109375" style="1" bestFit="1" customWidth="1"/>
    <col min="7" max="16384" width="9.109375" style="1"/>
  </cols>
  <sheetData>
    <row r="1" spans="1:9" ht="13.8" x14ac:dyDescent="0.25">
      <c r="A1" s="155" t="s">
        <v>117</v>
      </c>
      <c r="B1" s="155"/>
      <c r="C1" s="155"/>
      <c r="D1" s="155"/>
      <c r="E1" s="155"/>
      <c r="I1" s="3"/>
    </row>
    <row r="2" spans="1:9" ht="31.5" customHeight="1" x14ac:dyDescent="0.25">
      <c r="A2" s="154" t="s">
        <v>116</v>
      </c>
      <c r="B2" s="154"/>
      <c r="C2" s="154"/>
      <c r="D2" s="154"/>
      <c r="E2" s="154"/>
      <c r="I2" s="3"/>
    </row>
    <row r="3" spans="1:9" ht="13.8" x14ac:dyDescent="0.25">
      <c r="A3" s="21" t="s">
        <v>6</v>
      </c>
      <c r="B3" s="22"/>
      <c r="C3" s="22"/>
      <c r="D3" s="156" t="s">
        <v>7</v>
      </c>
      <c r="E3" s="156"/>
      <c r="I3" s="3" t="s">
        <v>5</v>
      </c>
    </row>
    <row r="4" spans="1:9" x14ac:dyDescent="0.25">
      <c r="A4" s="17"/>
      <c r="B4" s="18"/>
      <c r="C4" s="18"/>
      <c r="D4" s="19"/>
      <c r="E4" s="19"/>
      <c r="I4" s="3"/>
    </row>
    <row r="5" spans="1:9" s="20" customFormat="1" ht="110.4" x14ac:dyDescent="0.25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36" customFormat="1" ht="13.8" x14ac:dyDescent="0.3">
      <c r="A6" s="38" t="s">
        <v>8</v>
      </c>
      <c r="B6" s="41"/>
      <c r="C6" s="41"/>
      <c r="D6" s="41"/>
      <c r="E6" s="41"/>
    </row>
    <row r="7" spans="1:9" s="37" customFormat="1" ht="13.8" x14ac:dyDescent="0.3">
      <c r="A7" s="39" t="s">
        <v>52</v>
      </c>
      <c r="B7" s="42" t="s">
        <v>21</v>
      </c>
      <c r="C7" s="42" t="s">
        <v>11</v>
      </c>
      <c r="D7" s="42">
        <f>E7</f>
        <v>2054.9899999999998</v>
      </c>
      <c r="E7" s="42">
        <v>2054.9899999999998</v>
      </c>
    </row>
    <row r="8" spans="1:9" s="37" customFormat="1" ht="13.8" x14ac:dyDescent="0.3">
      <c r="A8" s="38" t="s">
        <v>37</v>
      </c>
      <c r="B8" s="41"/>
      <c r="C8" s="41"/>
      <c r="D8" s="41"/>
      <c r="E8" s="41"/>
    </row>
    <row r="9" spans="1:9" s="37" customFormat="1" ht="13.8" x14ac:dyDescent="0.3">
      <c r="A9" s="39" t="s">
        <v>90</v>
      </c>
      <c r="B9" s="42" t="s">
        <v>22</v>
      </c>
      <c r="C9" s="42" t="s">
        <v>12</v>
      </c>
      <c r="D9" s="42">
        <f>E9</f>
        <v>15600</v>
      </c>
      <c r="E9" s="42">
        <v>15600</v>
      </c>
    </row>
    <row r="10" spans="1:9" s="37" customFormat="1" ht="13.8" x14ac:dyDescent="0.3">
      <c r="A10" s="39" t="s">
        <v>53</v>
      </c>
      <c r="B10" s="42">
        <v>800</v>
      </c>
      <c r="C10" s="42" t="s">
        <v>12</v>
      </c>
      <c r="D10" s="42">
        <f>E10/B10</f>
        <v>3.95</v>
      </c>
      <c r="E10" s="42">
        <v>3160</v>
      </c>
    </row>
    <row r="11" spans="1:9" s="37" customFormat="1" ht="13.8" x14ac:dyDescent="0.3">
      <c r="A11" s="39" t="s">
        <v>91</v>
      </c>
      <c r="B11" s="42">
        <v>1</v>
      </c>
      <c r="C11" s="42" t="s">
        <v>13</v>
      </c>
      <c r="D11" s="42">
        <f>E11/B11</f>
        <v>1947.17</v>
      </c>
      <c r="E11" s="42">
        <v>1947.17</v>
      </c>
    </row>
    <row r="12" spans="1:9" s="37" customFormat="1" ht="13.8" x14ac:dyDescent="0.3">
      <c r="A12" s="40" t="s">
        <v>51</v>
      </c>
      <c r="B12" s="41"/>
      <c r="C12" s="41"/>
      <c r="D12" s="41"/>
      <c r="E12" s="41"/>
    </row>
    <row r="13" spans="1:9" s="37" customFormat="1" ht="27.6" x14ac:dyDescent="0.3">
      <c r="A13" s="39" t="s">
        <v>54</v>
      </c>
      <c r="B13" s="42" t="s">
        <v>21</v>
      </c>
      <c r="C13" s="42" t="s">
        <v>11</v>
      </c>
      <c r="D13" s="42">
        <f>E13</f>
        <v>39835.15</v>
      </c>
      <c r="E13" s="42">
        <v>39835.15</v>
      </c>
    </row>
    <row r="14" spans="1:9" s="37" customFormat="1" ht="13.8" x14ac:dyDescent="0.3">
      <c r="A14" s="40" t="s">
        <v>80</v>
      </c>
      <c r="B14" s="41"/>
      <c r="C14" s="41"/>
      <c r="D14" s="41"/>
      <c r="E14" s="41"/>
    </row>
    <row r="15" spans="1:9" s="37" customFormat="1" ht="27.6" x14ac:dyDescent="0.3">
      <c r="A15" s="39" t="s">
        <v>81</v>
      </c>
      <c r="B15" s="42" t="s">
        <v>83</v>
      </c>
      <c r="C15" s="42" t="s">
        <v>11</v>
      </c>
      <c r="D15" s="42">
        <f>E15</f>
        <v>3261.24</v>
      </c>
      <c r="E15" s="42">
        <v>3261.24</v>
      </c>
    </row>
    <row r="16" spans="1:9" s="37" customFormat="1" ht="13.8" x14ac:dyDescent="0.3">
      <c r="A16" s="38" t="s">
        <v>38</v>
      </c>
      <c r="B16" s="41"/>
      <c r="C16" s="41"/>
      <c r="D16" s="41"/>
      <c r="E16" s="41"/>
    </row>
    <row r="17" spans="1:5" s="37" customFormat="1" ht="13.8" x14ac:dyDescent="0.3">
      <c r="A17" s="39" t="s">
        <v>77</v>
      </c>
      <c r="B17" s="42">
        <v>2</v>
      </c>
      <c r="C17" s="42" t="s">
        <v>78</v>
      </c>
      <c r="D17" s="42">
        <f t="shared" ref="D17:D39" si="0">E17/B17</f>
        <v>72.63</v>
      </c>
      <c r="E17" s="42">
        <v>145.26</v>
      </c>
    </row>
    <row r="18" spans="1:5" s="37" customFormat="1" ht="13.8" x14ac:dyDescent="0.3">
      <c r="A18" s="39" t="s">
        <v>55</v>
      </c>
      <c r="B18" s="42">
        <v>1</v>
      </c>
      <c r="C18" s="42" t="s">
        <v>14</v>
      </c>
      <c r="D18" s="42">
        <f t="shared" si="0"/>
        <v>796.94</v>
      </c>
      <c r="E18" s="42">
        <v>796.94</v>
      </c>
    </row>
    <row r="19" spans="1:5" s="37" customFormat="1" ht="13.8" x14ac:dyDescent="0.3">
      <c r="A19" s="39" t="s">
        <v>56</v>
      </c>
      <c r="B19" s="42">
        <v>7.0000000000000007E-2</v>
      </c>
      <c r="C19" s="42" t="s">
        <v>15</v>
      </c>
      <c r="D19" s="42">
        <f t="shared" si="0"/>
        <v>3731</v>
      </c>
      <c r="E19" s="42">
        <v>261.17</v>
      </c>
    </row>
    <row r="20" spans="1:5" s="37" customFormat="1" ht="27.6" x14ac:dyDescent="0.3">
      <c r="A20" s="39" t="s">
        <v>84</v>
      </c>
      <c r="B20" s="42">
        <v>0.27</v>
      </c>
      <c r="C20" s="42" t="s">
        <v>16</v>
      </c>
      <c r="D20" s="42">
        <f t="shared" si="0"/>
        <v>1644.148148148148</v>
      </c>
      <c r="E20" s="42">
        <v>443.92</v>
      </c>
    </row>
    <row r="21" spans="1:5" s="37" customFormat="1" ht="13.8" x14ac:dyDescent="0.3">
      <c r="A21" s="39" t="s">
        <v>74</v>
      </c>
      <c r="B21" s="42">
        <v>0.02</v>
      </c>
      <c r="C21" s="42" t="s">
        <v>75</v>
      </c>
      <c r="D21" s="42">
        <f t="shared" si="0"/>
        <v>21962.5</v>
      </c>
      <c r="E21" s="42">
        <v>439.25</v>
      </c>
    </row>
    <row r="22" spans="1:5" s="37" customFormat="1" ht="27.6" x14ac:dyDescent="0.3">
      <c r="A22" s="39" t="s">
        <v>57</v>
      </c>
      <c r="B22" s="42">
        <v>0.72</v>
      </c>
      <c r="C22" s="42" t="s">
        <v>16</v>
      </c>
      <c r="D22" s="42">
        <f t="shared" si="0"/>
        <v>1559.1111111111111</v>
      </c>
      <c r="E22" s="42">
        <v>1122.56</v>
      </c>
    </row>
    <row r="23" spans="1:5" s="37" customFormat="1" ht="13.8" x14ac:dyDescent="0.3">
      <c r="A23" s="39" t="s">
        <v>58</v>
      </c>
      <c r="B23" s="42">
        <v>0.02</v>
      </c>
      <c r="C23" s="42" t="s">
        <v>17</v>
      </c>
      <c r="D23" s="42">
        <f t="shared" si="0"/>
        <v>22494.5</v>
      </c>
      <c r="E23" s="42">
        <v>449.89</v>
      </c>
    </row>
    <row r="24" spans="1:5" s="37" customFormat="1" ht="27.6" x14ac:dyDescent="0.3">
      <c r="A24" s="39" t="s">
        <v>59</v>
      </c>
      <c r="B24" s="42">
        <v>1</v>
      </c>
      <c r="C24" s="42" t="s">
        <v>14</v>
      </c>
      <c r="D24" s="42">
        <f t="shared" si="0"/>
        <v>384.58</v>
      </c>
      <c r="E24" s="42">
        <v>384.58</v>
      </c>
    </row>
    <row r="25" spans="1:5" s="37" customFormat="1" ht="27.6" x14ac:dyDescent="0.3">
      <c r="A25" s="39" t="s">
        <v>60</v>
      </c>
      <c r="B25" s="42">
        <v>4</v>
      </c>
      <c r="C25" s="42" t="s">
        <v>18</v>
      </c>
      <c r="D25" s="42">
        <f t="shared" si="0"/>
        <v>160.43</v>
      </c>
      <c r="E25" s="42">
        <v>641.72</v>
      </c>
    </row>
    <row r="26" spans="1:5" s="37" customFormat="1" ht="13.8" x14ac:dyDescent="0.3">
      <c r="A26" s="39" t="s">
        <v>79</v>
      </c>
      <c r="B26" s="42">
        <v>1</v>
      </c>
      <c r="C26" s="42" t="s">
        <v>78</v>
      </c>
      <c r="D26" s="42">
        <f t="shared" si="0"/>
        <v>62.2</v>
      </c>
      <c r="E26" s="42">
        <v>62.2</v>
      </c>
    </row>
    <row r="27" spans="1:5" s="37" customFormat="1" ht="13.8" x14ac:dyDescent="0.3">
      <c r="A27" s="39" t="s">
        <v>61</v>
      </c>
      <c r="B27" s="42">
        <v>1</v>
      </c>
      <c r="C27" s="42" t="s">
        <v>13</v>
      </c>
      <c r="D27" s="42">
        <f t="shared" si="0"/>
        <v>2918.24</v>
      </c>
      <c r="E27" s="42">
        <v>2918.24</v>
      </c>
    </row>
    <row r="28" spans="1:5" s="37" customFormat="1" ht="13.8" x14ac:dyDescent="0.3">
      <c r="A28" s="39" t="s">
        <v>85</v>
      </c>
      <c r="B28" s="42">
        <v>3975</v>
      </c>
      <c r="C28" s="42" t="s">
        <v>86</v>
      </c>
      <c r="D28" s="42">
        <f t="shared" si="0"/>
        <v>1.1837987421383649</v>
      </c>
      <c r="E28" s="42">
        <v>4705.6000000000004</v>
      </c>
    </row>
    <row r="29" spans="1:5" s="37" customFormat="1" ht="13.8" x14ac:dyDescent="0.3">
      <c r="A29" s="39" t="s">
        <v>62</v>
      </c>
      <c r="B29" s="42">
        <v>1</v>
      </c>
      <c r="C29" s="42" t="s">
        <v>13</v>
      </c>
      <c r="D29" s="42">
        <f t="shared" si="0"/>
        <v>387.91</v>
      </c>
      <c r="E29" s="42">
        <v>387.91</v>
      </c>
    </row>
    <row r="30" spans="1:5" s="37" customFormat="1" ht="27.6" x14ac:dyDescent="0.3">
      <c r="A30" s="39" t="s">
        <v>63</v>
      </c>
      <c r="B30" s="42">
        <v>1</v>
      </c>
      <c r="C30" s="42" t="s">
        <v>19</v>
      </c>
      <c r="D30" s="42">
        <f t="shared" si="0"/>
        <v>438.91</v>
      </c>
      <c r="E30" s="42">
        <v>438.91</v>
      </c>
    </row>
    <row r="31" spans="1:5" s="37" customFormat="1" ht="13.8" x14ac:dyDescent="0.3">
      <c r="A31" s="39" t="s">
        <v>64</v>
      </c>
      <c r="B31" s="42">
        <v>29</v>
      </c>
      <c r="C31" s="42" t="s">
        <v>19</v>
      </c>
      <c r="D31" s="42">
        <f t="shared" si="0"/>
        <v>226.88758620689654</v>
      </c>
      <c r="E31" s="42">
        <v>6579.74</v>
      </c>
    </row>
    <row r="32" spans="1:5" s="37" customFormat="1" ht="27.6" x14ac:dyDescent="0.3">
      <c r="A32" s="39" t="s">
        <v>92</v>
      </c>
      <c r="B32" s="42">
        <v>2</v>
      </c>
      <c r="C32" s="42" t="s">
        <v>93</v>
      </c>
      <c r="D32" s="42">
        <f t="shared" si="0"/>
        <v>1710.62</v>
      </c>
      <c r="E32" s="42">
        <v>3421.24</v>
      </c>
    </row>
    <row r="33" spans="1:5" s="37" customFormat="1" ht="13.8" x14ac:dyDescent="0.3">
      <c r="A33" s="38" t="s">
        <v>39</v>
      </c>
      <c r="B33" s="41"/>
      <c r="C33" s="41"/>
      <c r="D33" s="42"/>
      <c r="E33" s="41"/>
    </row>
    <row r="34" spans="1:5" s="37" customFormat="1" ht="27.6" x14ac:dyDescent="0.3">
      <c r="A34" s="39" t="s">
        <v>65</v>
      </c>
      <c r="B34" s="42">
        <v>0.751</v>
      </c>
      <c r="C34" s="42" t="s">
        <v>16</v>
      </c>
      <c r="D34" s="42">
        <f t="shared" si="0"/>
        <v>1641.6910785619175</v>
      </c>
      <c r="E34" s="42">
        <v>1232.9100000000001</v>
      </c>
    </row>
    <row r="35" spans="1:5" s="37" customFormat="1" ht="27.6" x14ac:dyDescent="0.3">
      <c r="A35" s="39" t="s">
        <v>94</v>
      </c>
      <c r="B35" s="42">
        <v>1.0289999999999999</v>
      </c>
      <c r="C35" s="42" t="s">
        <v>16</v>
      </c>
      <c r="D35" s="42">
        <f t="shared" si="0"/>
        <v>1568.7074829931973</v>
      </c>
      <c r="E35" s="42">
        <v>1614.2</v>
      </c>
    </row>
    <row r="36" spans="1:5" s="37" customFormat="1" ht="27.6" x14ac:dyDescent="0.3">
      <c r="A36" s="39" t="s">
        <v>57</v>
      </c>
      <c r="B36" s="42">
        <v>0.75</v>
      </c>
      <c r="C36" s="42" t="s">
        <v>16</v>
      </c>
      <c r="D36" s="42">
        <f t="shared" si="0"/>
        <v>1613.28</v>
      </c>
      <c r="E36" s="42">
        <v>1209.96</v>
      </c>
    </row>
    <row r="37" spans="1:5" s="37" customFormat="1" ht="27.6" x14ac:dyDescent="0.3">
      <c r="A37" s="39" t="s">
        <v>95</v>
      </c>
      <c r="B37" s="42">
        <v>40</v>
      </c>
      <c r="C37" s="42" t="s">
        <v>88</v>
      </c>
      <c r="D37" s="42">
        <f t="shared" si="0"/>
        <v>41.486750000000001</v>
      </c>
      <c r="E37" s="42">
        <v>1659.47</v>
      </c>
    </row>
    <row r="38" spans="1:5" s="37" customFormat="1" ht="27.6" x14ac:dyDescent="0.3">
      <c r="A38" s="39" t="s">
        <v>96</v>
      </c>
      <c r="B38" s="42">
        <v>23</v>
      </c>
      <c r="C38" s="42" t="s">
        <v>82</v>
      </c>
      <c r="D38" s="42">
        <f t="shared" si="0"/>
        <v>92.364347826086956</v>
      </c>
      <c r="E38" s="42">
        <v>2124.38</v>
      </c>
    </row>
    <row r="39" spans="1:5" s="37" customFormat="1" ht="41.4" x14ac:dyDescent="0.3">
      <c r="A39" s="39" t="s">
        <v>97</v>
      </c>
      <c r="B39" s="42">
        <v>0.78200000000000003</v>
      </c>
      <c r="C39" s="42" t="s">
        <v>16</v>
      </c>
      <c r="D39" s="42">
        <f t="shared" si="0"/>
        <v>2058.8746803069052</v>
      </c>
      <c r="E39" s="42">
        <v>1610.04</v>
      </c>
    </row>
    <row r="40" spans="1:5" s="37" customFormat="1" ht="13.8" x14ac:dyDescent="0.3">
      <c r="A40" s="38" t="s">
        <v>40</v>
      </c>
      <c r="B40" s="41"/>
      <c r="C40" s="41"/>
      <c r="D40" s="41"/>
      <c r="E40" s="41"/>
    </row>
    <row r="41" spans="1:5" s="37" customFormat="1" ht="13.8" x14ac:dyDescent="0.3">
      <c r="A41" s="39" t="s">
        <v>98</v>
      </c>
      <c r="B41" s="42">
        <v>2</v>
      </c>
      <c r="C41" s="42" t="s">
        <v>13</v>
      </c>
      <c r="D41" s="42">
        <f t="shared" ref="D41:D46" si="1">E41/B41</f>
        <v>1176.0999999999999</v>
      </c>
      <c r="E41" s="42">
        <v>2352.1999999999998</v>
      </c>
    </row>
    <row r="42" spans="1:5" s="37" customFormat="1" ht="13.8" x14ac:dyDescent="0.3">
      <c r="A42" s="39" t="s">
        <v>99</v>
      </c>
      <c r="B42" s="42">
        <v>1</v>
      </c>
      <c r="C42" s="42" t="s">
        <v>13</v>
      </c>
      <c r="D42" s="42">
        <f t="shared" si="1"/>
        <v>2193.1799999999998</v>
      </c>
      <c r="E42" s="42">
        <v>2193.1799999999998</v>
      </c>
    </row>
    <row r="43" spans="1:5" s="37" customFormat="1" ht="13.8" x14ac:dyDescent="0.3">
      <c r="A43" s="39" t="s">
        <v>66</v>
      </c>
      <c r="B43" s="42">
        <v>2</v>
      </c>
      <c r="C43" s="42" t="s">
        <v>13</v>
      </c>
      <c r="D43" s="42">
        <f t="shared" si="1"/>
        <v>936.9</v>
      </c>
      <c r="E43" s="42">
        <v>1873.8</v>
      </c>
    </row>
    <row r="44" spans="1:5" s="37" customFormat="1" ht="27.6" x14ac:dyDescent="0.3">
      <c r="A44" s="39" t="s">
        <v>100</v>
      </c>
      <c r="B44" s="42">
        <v>1</v>
      </c>
      <c r="C44" s="42" t="s">
        <v>73</v>
      </c>
      <c r="D44" s="42">
        <f t="shared" si="1"/>
        <v>93.46</v>
      </c>
      <c r="E44" s="42">
        <v>93.46</v>
      </c>
    </row>
    <row r="45" spans="1:5" s="37" customFormat="1" ht="27.6" x14ac:dyDescent="0.3">
      <c r="A45" s="39" t="s">
        <v>101</v>
      </c>
      <c r="B45" s="42">
        <v>0.1</v>
      </c>
      <c r="C45" s="42" t="s">
        <v>102</v>
      </c>
      <c r="D45" s="42">
        <f t="shared" si="1"/>
        <v>4410.0999999999995</v>
      </c>
      <c r="E45" s="42">
        <v>441.01</v>
      </c>
    </row>
    <row r="46" spans="1:5" s="37" customFormat="1" ht="27.6" x14ac:dyDescent="0.3">
      <c r="A46" s="39" t="s">
        <v>103</v>
      </c>
      <c r="B46" s="42">
        <v>1</v>
      </c>
      <c r="C46" s="42" t="s">
        <v>93</v>
      </c>
      <c r="D46" s="42">
        <f t="shared" si="1"/>
        <v>1269.27</v>
      </c>
      <c r="E46" s="42">
        <v>1269.27</v>
      </c>
    </row>
    <row r="47" spans="1:5" s="37" customFormat="1" ht="13.8" x14ac:dyDescent="0.3">
      <c r="A47" s="40" t="s">
        <v>87</v>
      </c>
      <c r="B47" s="41"/>
      <c r="C47" s="41"/>
      <c r="D47" s="41"/>
      <c r="E47" s="41"/>
    </row>
    <row r="48" spans="1:5" s="37" customFormat="1" ht="13.8" x14ac:dyDescent="0.3">
      <c r="A48" s="39" t="s">
        <v>104</v>
      </c>
      <c r="B48" s="42">
        <v>7.3999999999999996E-2</v>
      </c>
      <c r="C48" s="42" t="s">
        <v>72</v>
      </c>
      <c r="D48" s="42">
        <f t="shared" ref="D48:D51" si="2">E48/B48</f>
        <v>17833.64864864865</v>
      </c>
      <c r="E48" s="42">
        <v>1319.69</v>
      </c>
    </row>
    <row r="49" spans="1:5" s="37" customFormat="1" ht="13.8" x14ac:dyDescent="0.3">
      <c r="A49" s="39" t="s">
        <v>105</v>
      </c>
      <c r="B49" s="42">
        <v>5.2999999999999999E-2</v>
      </c>
      <c r="C49" s="42" t="s">
        <v>72</v>
      </c>
      <c r="D49" s="42">
        <f t="shared" si="2"/>
        <v>13210</v>
      </c>
      <c r="E49" s="42">
        <v>700.13</v>
      </c>
    </row>
    <row r="50" spans="1:5" s="37" customFormat="1" ht="27.6" x14ac:dyDescent="0.3">
      <c r="A50" s="39" t="s">
        <v>106</v>
      </c>
      <c r="B50" s="42">
        <v>2.1000000000000001E-2</v>
      </c>
      <c r="C50" s="42" t="s">
        <v>72</v>
      </c>
      <c r="D50" s="42">
        <f t="shared" si="2"/>
        <v>8270.4761904761908</v>
      </c>
      <c r="E50" s="42">
        <v>173.68</v>
      </c>
    </row>
    <row r="51" spans="1:5" s="37" customFormat="1" ht="27.6" x14ac:dyDescent="0.3">
      <c r="A51" s="39" t="s">
        <v>107</v>
      </c>
      <c r="B51" s="42">
        <v>0.01</v>
      </c>
      <c r="C51" s="42" t="s">
        <v>17</v>
      </c>
      <c r="D51" s="42">
        <f t="shared" si="2"/>
        <v>64852.999999999993</v>
      </c>
      <c r="E51" s="42">
        <v>648.53</v>
      </c>
    </row>
    <row r="52" spans="1:5" s="37" customFormat="1" ht="13.8" x14ac:dyDescent="0.3">
      <c r="A52" s="38" t="s">
        <v>41</v>
      </c>
      <c r="B52" s="41"/>
      <c r="C52" s="41"/>
      <c r="D52" s="41"/>
      <c r="E52" s="41"/>
    </row>
    <row r="53" spans="1:5" s="37" customFormat="1" ht="13.8" x14ac:dyDescent="0.3">
      <c r="A53" s="39" t="s">
        <v>76</v>
      </c>
      <c r="B53" s="42" t="s">
        <v>22</v>
      </c>
      <c r="C53" s="42" t="s">
        <v>11</v>
      </c>
      <c r="D53" s="42">
        <f>E53</f>
        <v>250</v>
      </c>
      <c r="E53" s="42">
        <v>250</v>
      </c>
    </row>
    <row r="54" spans="1:5" s="37" customFormat="1" ht="13.8" x14ac:dyDescent="0.3">
      <c r="A54" s="39" t="s">
        <v>67</v>
      </c>
      <c r="B54" s="42" t="s">
        <v>22</v>
      </c>
      <c r="C54" s="42" t="s">
        <v>11</v>
      </c>
      <c r="D54" s="42">
        <f>E54</f>
        <v>3254.96</v>
      </c>
      <c r="E54" s="42">
        <v>3254.96</v>
      </c>
    </row>
    <row r="55" spans="1:5" s="37" customFormat="1" ht="13.8" x14ac:dyDescent="0.3">
      <c r="A55" s="38" t="s">
        <v>108</v>
      </c>
      <c r="B55" s="41"/>
      <c r="C55" s="41"/>
      <c r="D55" s="41"/>
      <c r="E55" s="41"/>
    </row>
    <row r="56" spans="1:5" s="37" customFormat="1" ht="13.8" x14ac:dyDescent="0.3">
      <c r="A56" s="39" t="s">
        <v>109</v>
      </c>
      <c r="B56" s="42" t="s">
        <v>23</v>
      </c>
      <c r="C56" s="42" t="s">
        <v>12</v>
      </c>
      <c r="D56" s="42">
        <f>E56</f>
        <v>15175.32</v>
      </c>
      <c r="E56" s="42">
        <v>15175.32</v>
      </c>
    </row>
    <row r="57" spans="1:5" s="37" customFormat="1" ht="13.8" x14ac:dyDescent="0.3">
      <c r="A57" s="38" t="s">
        <v>9</v>
      </c>
      <c r="B57" s="41"/>
      <c r="C57" s="41"/>
      <c r="D57" s="41"/>
      <c r="E57" s="41"/>
    </row>
    <row r="58" spans="1:5" s="37" customFormat="1" ht="13.8" x14ac:dyDescent="0.3">
      <c r="A58" s="39" t="s">
        <v>68</v>
      </c>
      <c r="B58" s="42" t="s">
        <v>23</v>
      </c>
      <c r="C58" s="42" t="s">
        <v>12</v>
      </c>
      <c r="D58" s="42">
        <f>E58</f>
        <v>31615.200000000001</v>
      </c>
      <c r="E58" s="42">
        <v>31615.200000000001</v>
      </c>
    </row>
    <row r="59" spans="1:5" s="37" customFormat="1" ht="13.8" x14ac:dyDescent="0.3">
      <c r="A59" s="38" t="s">
        <v>10</v>
      </c>
      <c r="B59" s="41"/>
      <c r="C59" s="41"/>
      <c r="D59" s="41"/>
      <c r="E59" s="41"/>
    </row>
    <row r="60" spans="1:5" s="37" customFormat="1" ht="13.8" x14ac:dyDescent="0.3">
      <c r="A60" s="39" t="s">
        <v>69</v>
      </c>
      <c r="B60" s="42" t="s">
        <v>110</v>
      </c>
      <c r="C60" s="42" t="s">
        <v>11</v>
      </c>
      <c r="D60" s="42">
        <f>E60</f>
        <v>19366.435999999998</v>
      </c>
      <c r="E60" s="42">
        <f>Бюджет!C24*10%</f>
        <v>19366.435999999998</v>
      </c>
    </row>
    <row r="61" spans="1:5" ht="14.25" customHeight="1" x14ac:dyDescent="0.25">
      <c r="A61" s="28" t="s">
        <v>24</v>
      </c>
      <c r="B61" s="32" t="s">
        <v>20</v>
      </c>
      <c r="C61" s="29"/>
      <c r="D61" s="32"/>
      <c r="E61" s="30">
        <f>SUM(E6:E60)</f>
        <v>179235.50600000002</v>
      </c>
    </row>
    <row r="62" spans="1:5" ht="15" customHeight="1" x14ac:dyDescent="0.25">
      <c r="D62" s="13"/>
    </row>
    <row r="63" spans="1:5" ht="15" customHeight="1" x14ac:dyDescent="0.25">
      <c r="A63" s="13" t="s">
        <v>30</v>
      </c>
      <c r="B63" s="13"/>
      <c r="C63" s="13"/>
      <c r="D63" s="13"/>
      <c r="E63" s="13"/>
    </row>
    <row r="64" spans="1:5" ht="13.8" x14ac:dyDescent="0.25">
      <c r="A64" s="13" t="s">
        <v>118</v>
      </c>
      <c r="B64" s="13"/>
      <c r="C64" s="13"/>
      <c r="D64" s="13"/>
      <c r="E64" s="13"/>
    </row>
    <row r="65" spans="1:5" ht="15" customHeight="1" x14ac:dyDescent="0.25">
      <c r="A65" s="13" t="s">
        <v>31</v>
      </c>
      <c r="B65" s="13"/>
      <c r="C65" s="13"/>
      <c r="D65" s="13"/>
      <c r="E65" s="13"/>
    </row>
    <row r="66" spans="1:5" ht="15" customHeight="1" x14ac:dyDescent="0.25">
      <c r="A66" s="13" t="s">
        <v>32</v>
      </c>
      <c r="B66" s="13"/>
      <c r="C66" s="13"/>
      <c r="D66" s="14"/>
      <c r="E66" s="13"/>
    </row>
    <row r="67" spans="1:5" ht="15" customHeight="1" x14ac:dyDescent="0.25">
      <c r="A67" s="31" t="s">
        <v>70</v>
      </c>
      <c r="B67" s="14"/>
      <c r="C67" s="14"/>
      <c r="E67" s="14"/>
    </row>
    <row r="68" spans="1:5" ht="15" customHeight="1" x14ac:dyDescent="0.25">
      <c r="A68" s="31" t="s">
        <v>71</v>
      </c>
      <c r="D68" s="2"/>
    </row>
    <row r="69" spans="1:5" ht="15" customHeight="1" x14ac:dyDescent="0.25">
      <c r="A69" s="31"/>
      <c r="D69" s="2"/>
    </row>
    <row r="70" spans="1:5" ht="13.8" x14ac:dyDescent="0.25">
      <c r="A70" s="6" t="s">
        <v>25</v>
      </c>
      <c r="B70" s="2"/>
      <c r="C70" s="2"/>
      <c r="D70" s="2"/>
      <c r="E70" s="2"/>
    </row>
    <row r="71" spans="1:5" ht="15" customHeight="1" x14ac:dyDescent="0.25">
      <c r="A71" s="6"/>
      <c r="B71" s="2"/>
      <c r="C71" s="2"/>
      <c r="D71" s="15"/>
      <c r="E71" s="2"/>
    </row>
    <row r="72" spans="1:5" ht="13.8" x14ac:dyDescent="0.25">
      <c r="A72" s="153" t="s">
        <v>48</v>
      </c>
      <c r="B72" s="153"/>
      <c r="C72" s="15" t="s">
        <v>29</v>
      </c>
      <c r="D72" s="4"/>
      <c r="E72" s="5"/>
    </row>
    <row r="73" spans="1:5" ht="15" customHeight="1" x14ac:dyDescent="0.25">
      <c r="A73" s="157" t="s">
        <v>49</v>
      </c>
      <c r="B73" s="157"/>
      <c r="C73" s="4" t="s">
        <v>26</v>
      </c>
      <c r="D73" s="2"/>
      <c r="E73" s="2"/>
    </row>
    <row r="74" spans="1:5" ht="13.8" x14ac:dyDescent="0.25">
      <c r="A74" s="6"/>
      <c r="B74" s="2"/>
      <c r="C74" s="2"/>
      <c r="D74" s="15"/>
      <c r="E74" s="2"/>
    </row>
    <row r="75" spans="1:5" ht="15" customHeight="1" x14ac:dyDescent="0.25">
      <c r="A75" s="153" t="s">
        <v>28</v>
      </c>
      <c r="B75" s="153"/>
      <c r="C75" s="15" t="s">
        <v>29</v>
      </c>
      <c r="D75" s="4"/>
      <c r="E75" s="2"/>
    </row>
    <row r="76" spans="1:5" ht="15" customHeight="1" x14ac:dyDescent="0.25">
      <c r="A76" s="16" t="s">
        <v>27</v>
      </c>
      <c r="B76" s="5"/>
      <c r="C76" s="4" t="s">
        <v>26</v>
      </c>
      <c r="D76" s="2"/>
      <c r="E76" s="2"/>
    </row>
    <row r="77" spans="1:5" ht="13.8" x14ac:dyDescent="0.25">
      <c r="A77" s="2"/>
      <c r="B77" s="2"/>
      <c r="C77" s="2"/>
      <c r="E77" s="2"/>
    </row>
  </sheetData>
  <mergeCells count="6">
    <mergeCell ref="A75:B75"/>
    <mergeCell ref="A2:E2"/>
    <mergeCell ref="A1:E1"/>
    <mergeCell ref="D3:E3"/>
    <mergeCell ref="A73:B73"/>
    <mergeCell ref="A72:B7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zoomScale="90" zoomScaleSheetLayoutView="90" workbookViewId="0">
      <selection activeCell="E18" sqref="E18"/>
    </sheetView>
  </sheetViews>
  <sheetFormatPr defaultColWidth="9.109375" defaultRowHeight="13.8" x14ac:dyDescent="0.25"/>
  <cols>
    <col min="1" max="1" width="50.109375" style="2" customWidth="1"/>
    <col min="2" max="2" width="12.44140625" style="2" bestFit="1" customWidth="1"/>
    <col min="3" max="4" width="13.44140625" style="2" bestFit="1" customWidth="1"/>
    <col min="5" max="5" width="12.6640625" style="2" bestFit="1" customWidth="1"/>
    <col min="6" max="16384" width="9.109375" style="2"/>
  </cols>
  <sheetData>
    <row r="1" spans="1:4" ht="20.399999999999999" x14ac:dyDescent="0.35">
      <c r="A1" s="158" t="s">
        <v>115</v>
      </c>
      <c r="B1" s="158"/>
      <c r="C1" s="158"/>
      <c r="D1" s="158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65"/>
      <c r="D3" s="165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26" t="s">
        <v>89</v>
      </c>
      <c r="B6" s="159">
        <v>12852.36</v>
      </c>
      <c r="C6" s="160"/>
      <c r="D6" s="161"/>
    </row>
    <row r="7" spans="1:4" x14ac:dyDescent="0.25">
      <c r="A7" s="33" t="s">
        <v>46</v>
      </c>
      <c r="B7" s="34" t="s">
        <v>20</v>
      </c>
      <c r="C7" s="34">
        <v>126640.8</v>
      </c>
      <c r="D7" s="34">
        <v>123520.6</v>
      </c>
    </row>
    <row r="8" spans="1:4" x14ac:dyDescent="0.25">
      <c r="A8" s="33" t="s">
        <v>111</v>
      </c>
      <c r="B8" s="34" t="s">
        <v>20</v>
      </c>
      <c r="C8" s="34">
        <v>5000</v>
      </c>
      <c r="D8" s="34">
        <v>5500</v>
      </c>
    </row>
    <row r="9" spans="1:4" x14ac:dyDescent="0.25">
      <c r="A9" s="33" t="s">
        <v>50</v>
      </c>
      <c r="B9" s="34" t="s">
        <v>20</v>
      </c>
      <c r="C9" s="34">
        <v>37195.199999999997</v>
      </c>
      <c r="D9" s="34">
        <v>38660.089999999997</v>
      </c>
    </row>
    <row r="10" spans="1:4" x14ac:dyDescent="0.25">
      <c r="A10" s="33" t="s">
        <v>112</v>
      </c>
      <c r="B10" s="34" t="s">
        <v>20</v>
      </c>
      <c r="C10" s="34">
        <v>13200</v>
      </c>
      <c r="D10" s="34">
        <v>24200</v>
      </c>
    </row>
    <row r="11" spans="1:4" x14ac:dyDescent="0.25">
      <c r="A11" s="33" t="s">
        <v>113</v>
      </c>
      <c r="B11" s="34" t="s">
        <v>20</v>
      </c>
      <c r="C11" s="34">
        <v>11628.36</v>
      </c>
      <c r="D11" s="34">
        <v>35367.120000000003</v>
      </c>
    </row>
    <row r="12" spans="1:4" x14ac:dyDescent="0.25">
      <c r="A12" s="33" t="s">
        <v>8</v>
      </c>
      <c r="B12" s="34">
        <f>Акт!E7</f>
        <v>2054.9899999999998</v>
      </c>
      <c r="C12" s="34" t="s">
        <v>20</v>
      </c>
      <c r="D12" s="34" t="s">
        <v>20</v>
      </c>
    </row>
    <row r="13" spans="1:4" x14ac:dyDescent="0.25">
      <c r="A13" s="33" t="s">
        <v>37</v>
      </c>
      <c r="B13" s="34">
        <f>SUM(Акт!E9:E11)</f>
        <v>20707.169999999998</v>
      </c>
      <c r="C13" s="34" t="s">
        <v>20</v>
      </c>
      <c r="D13" s="34" t="s">
        <v>20</v>
      </c>
    </row>
    <row r="14" spans="1:4" ht="15" customHeight="1" x14ac:dyDescent="0.25">
      <c r="A14" s="33" t="s">
        <v>51</v>
      </c>
      <c r="B14" s="34">
        <f>Акт!E13</f>
        <v>39835.15</v>
      </c>
      <c r="C14" s="34" t="s">
        <v>20</v>
      </c>
      <c r="D14" s="34" t="s">
        <v>20</v>
      </c>
    </row>
    <row r="15" spans="1:4" ht="15" customHeight="1" x14ac:dyDescent="0.25">
      <c r="A15" s="33" t="s">
        <v>80</v>
      </c>
      <c r="B15" s="34">
        <f>Акт!E15</f>
        <v>3261.24</v>
      </c>
      <c r="C15" s="34" t="s">
        <v>20</v>
      </c>
      <c r="D15" s="34" t="s">
        <v>20</v>
      </c>
    </row>
    <row r="16" spans="1:4" x14ac:dyDescent="0.25">
      <c r="A16" s="33" t="s">
        <v>38</v>
      </c>
      <c r="B16" s="34">
        <f>SUM(Акт!E17:E32)</f>
        <v>23199.129999999997</v>
      </c>
      <c r="C16" s="34" t="s">
        <v>20</v>
      </c>
      <c r="D16" s="34" t="s">
        <v>20</v>
      </c>
    </row>
    <row r="17" spans="1:5" x14ac:dyDescent="0.25">
      <c r="A17" s="33" t="s">
        <v>39</v>
      </c>
      <c r="B17" s="34">
        <f>SUM(Акт!E34:E39)</f>
        <v>9450.9599999999991</v>
      </c>
      <c r="C17" s="34" t="s">
        <v>20</v>
      </c>
      <c r="D17" s="34" t="s">
        <v>20</v>
      </c>
    </row>
    <row r="18" spans="1:5" x14ac:dyDescent="0.25">
      <c r="A18" s="33" t="s">
        <v>40</v>
      </c>
      <c r="B18" s="34">
        <f>SUM(Акт!E41:E46)</f>
        <v>8222.92</v>
      </c>
      <c r="C18" s="34" t="s">
        <v>20</v>
      </c>
      <c r="D18" s="34" t="s">
        <v>20</v>
      </c>
    </row>
    <row r="19" spans="1:5" ht="15" customHeight="1" x14ac:dyDescent="0.25">
      <c r="A19" s="33" t="s">
        <v>87</v>
      </c>
      <c r="B19" s="34">
        <f>SUM(Акт!E48:E51)</f>
        <v>2842.0299999999997</v>
      </c>
      <c r="C19" s="34" t="s">
        <v>20</v>
      </c>
      <c r="D19" s="34" t="s">
        <v>20</v>
      </c>
    </row>
    <row r="20" spans="1:5" x14ac:dyDescent="0.25">
      <c r="A20" s="33" t="s">
        <v>41</v>
      </c>
      <c r="B20" s="34">
        <f>SUM(Акт!E53:E54)</f>
        <v>3504.96</v>
      </c>
      <c r="C20" s="34" t="s">
        <v>20</v>
      </c>
      <c r="D20" s="34" t="s">
        <v>20</v>
      </c>
    </row>
    <row r="21" spans="1:5" x14ac:dyDescent="0.25">
      <c r="A21" s="33" t="s">
        <v>108</v>
      </c>
      <c r="B21" s="34">
        <f>Акт!E56</f>
        <v>15175.32</v>
      </c>
      <c r="C21" s="34" t="s">
        <v>20</v>
      </c>
      <c r="D21" s="34" t="s">
        <v>20</v>
      </c>
    </row>
    <row r="22" spans="1:5" x14ac:dyDescent="0.25">
      <c r="A22" s="33" t="s">
        <v>9</v>
      </c>
      <c r="B22" s="34">
        <f>Акт!E58</f>
        <v>31615.200000000001</v>
      </c>
      <c r="C22" s="34" t="s">
        <v>20</v>
      </c>
      <c r="D22" s="34" t="s">
        <v>20</v>
      </c>
    </row>
    <row r="23" spans="1:5" ht="15" customHeight="1" x14ac:dyDescent="0.25">
      <c r="A23" s="33" t="s">
        <v>10</v>
      </c>
      <c r="B23" s="34">
        <f>Акт!E60</f>
        <v>19366.435999999998</v>
      </c>
      <c r="C23" s="34" t="s">
        <v>20</v>
      </c>
      <c r="D23" s="34" t="s">
        <v>20</v>
      </c>
    </row>
    <row r="24" spans="1:5" x14ac:dyDescent="0.25">
      <c r="A24" s="25" t="s">
        <v>24</v>
      </c>
      <c r="B24" s="27">
        <f>SUM(B7:B23)</f>
        <v>179235.50599999999</v>
      </c>
      <c r="C24" s="27">
        <f>SUM(C7:C23)</f>
        <v>193664.36</v>
      </c>
      <c r="D24" s="27">
        <f>SUM(D7:D23)</f>
        <v>227247.81</v>
      </c>
    </row>
    <row r="25" spans="1:5" s="11" customFormat="1" ht="24.75" customHeight="1" x14ac:dyDescent="0.3">
      <c r="A25" s="162" t="s">
        <v>119</v>
      </c>
      <c r="B25" s="163"/>
      <c r="C25" s="163"/>
      <c r="D25" s="164"/>
      <c r="E25" s="43">
        <f>B6+D24-B24</f>
        <v>60864.66399999999</v>
      </c>
    </row>
    <row r="26" spans="1:5" s="11" customFormat="1" ht="24.75" customHeight="1" x14ac:dyDescent="0.3">
      <c r="A26" s="162" t="s">
        <v>114</v>
      </c>
      <c r="B26" s="163"/>
      <c r="C26" s="163"/>
      <c r="D26" s="164"/>
    </row>
    <row r="27" spans="1:5" s="11" customFormat="1" ht="24.75" customHeight="1" x14ac:dyDescent="0.3">
      <c r="A27" s="2"/>
      <c r="B27" s="2"/>
      <c r="C27" s="2"/>
      <c r="D27" s="2"/>
    </row>
    <row r="28" spans="1:5" ht="15" customHeight="1" x14ac:dyDescent="0.25">
      <c r="A28" s="10" t="s">
        <v>44</v>
      </c>
      <c r="B28" s="9"/>
      <c r="C28" s="9"/>
      <c r="D28" s="7"/>
    </row>
    <row r="29" spans="1:5" ht="22.5" customHeight="1" x14ac:dyDescent="0.25">
      <c r="A29" s="9" t="s">
        <v>45</v>
      </c>
      <c r="B29" s="9"/>
      <c r="C29" s="9"/>
      <c r="D29" s="7"/>
    </row>
    <row r="30" spans="1:5" ht="22.5" customHeight="1" x14ac:dyDescent="0.25">
      <c r="A30" s="10" t="s">
        <v>42</v>
      </c>
      <c r="B30" s="9"/>
      <c r="C30" s="9"/>
      <c r="D30" s="7"/>
    </row>
    <row r="31" spans="1:5" ht="22.5" customHeight="1" x14ac:dyDescent="0.25">
      <c r="A31" s="10" t="s">
        <v>43</v>
      </c>
      <c r="B31" s="9"/>
      <c r="C31" s="9"/>
      <c r="D31" s="7"/>
    </row>
    <row r="32" spans="1:5" ht="22.5" customHeight="1" x14ac:dyDescent="0.25">
      <c r="A32" s="1"/>
      <c r="B32" s="1"/>
      <c r="C32" s="1"/>
    </row>
  </sheetData>
  <mergeCells count="5">
    <mergeCell ref="A1:D1"/>
    <mergeCell ref="B6:D6"/>
    <mergeCell ref="A25:D25"/>
    <mergeCell ref="A26:D26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N6" sqref="N6"/>
    </sheetView>
  </sheetViews>
  <sheetFormatPr defaultRowHeight="14.4" x14ac:dyDescent="0.3"/>
  <cols>
    <col min="1" max="1" width="12.5546875" customWidth="1"/>
    <col min="2" max="2" width="14.5546875" customWidth="1"/>
    <col min="3" max="3" width="19.5546875" customWidth="1"/>
    <col min="4" max="4" width="14.44140625" customWidth="1"/>
    <col min="5" max="5" width="18.33203125" customWidth="1"/>
    <col min="6" max="6" width="16.33203125" customWidth="1"/>
  </cols>
  <sheetData>
    <row r="1" spans="1:19" s="2" customFormat="1" ht="35.25" customHeight="1" x14ac:dyDescent="0.35">
      <c r="A1" s="158" t="s">
        <v>146</v>
      </c>
      <c r="B1" s="158"/>
      <c r="C1" s="158"/>
      <c r="D1" s="158"/>
      <c r="E1" s="158"/>
      <c r="F1" s="158"/>
    </row>
    <row r="2" spans="1:19" s="2" customFormat="1" ht="13.8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120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74" t="s">
        <v>121</v>
      </c>
      <c r="B5" s="174"/>
      <c r="C5" s="174"/>
      <c r="D5" s="174"/>
      <c r="E5" s="174"/>
      <c r="F5" s="174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1" t="s">
        <v>122</v>
      </c>
      <c r="B6" s="102">
        <v>3</v>
      </c>
      <c r="C6" s="101" t="s">
        <v>123</v>
      </c>
      <c r="D6" s="103">
        <v>1230</v>
      </c>
      <c r="E6" s="101" t="s">
        <v>124</v>
      </c>
      <c r="F6" s="104">
        <v>782.9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75"/>
      <c r="R6" s="176"/>
      <c r="S6" s="56"/>
    </row>
    <row r="7" spans="1:19" s="59" customFormat="1" ht="32.25" customHeight="1" x14ac:dyDescent="0.25">
      <c r="A7" s="101" t="s">
        <v>125</v>
      </c>
      <c r="B7" s="102">
        <v>2</v>
      </c>
      <c r="C7" s="101" t="s">
        <v>126</v>
      </c>
      <c r="D7" s="103">
        <v>87.3</v>
      </c>
      <c r="E7" s="101" t="s">
        <v>127</v>
      </c>
      <c r="F7" s="104">
        <v>505.1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75"/>
      <c r="R7" s="177"/>
      <c r="S7" s="58"/>
    </row>
    <row r="8" spans="1:19" s="59" customFormat="1" ht="33.75" customHeight="1" x14ac:dyDescent="0.25">
      <c r="A8" s="76" t="s">
        <v>128</v>
      </c>
      <c r="B8" s="102">
        <v>17</v>
      </c>
      <c r="C8" s="101" t="s">
        <v>129</v>
      </c>
      <c r="D8" s="104">
        <v>106.2</v>
      </c>
      <c r="E8" s="101" t="s">
        <v>130</v>
      </c>
      <c r="F8" s="104">
        <v>140.1</v>
      </c>
      <c r="G8" s="48"/>
      <c r="H8" s="50"/>
      <c r="I8" s="51"/>
      <c r="J8" s="52"/>
      <c r="K8" s="61"/>
      <c r="L8" s="54"/>
      <c r="M8" s="54"/>
      <c r="N8" s="54"/>
      <c r="O8" s="54"/>
      <c r="P8" s="55"/>
      <c r="Q8" s="175"/>
      <c r="R8" s="176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61"/>
      <c r="L9" s="54"/>
      <c r="M9" s="54"/>
      <c r="N9" s="54"/>
      <c r="O9" s="54"/>
      <c r="P9" s="48"/>
      <c r="Q9" s="61"/>
      <c r="R9" s="65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68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3">
      <c r="A11" s="178" t="s">
        <v>131</v>
      </c>
      <c r="B11" s="179"/>
      <c r="C11" s="179"/>
      <c r="D11" s="179"/>
      <c r="E11" s="180"/>
      <c r="F11" s="70" t="s">
        <v>132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8" customFormat="1" ht="30" customHeight="1" x14ac:dyDescent="0.3">
      <c r="A12" s="167" t="s">
        <v>147</v>
      </c>
      <c r="B12" s="168"/>
      <c r="C12" s="168"/>
      <c r="D12" s="168"/>
      <c r="E12" s="169"/>
      <c r="F12" s="96">
        <v>15600</v>
      </c>
      <c r="G12" s="97"/>
    </row>
    <row r="13" spans="1:19" s="98" customFormat="1" ht="30" customHeight="1" x14ac:dyDescent="0.3">
      <c r="A13" s="167" t="s">
        <v>133</v>
      </c>
      <c r="B13" s="168"/>
      <c r="C13" s="168"/>
      <c r="D13" s="168"/>
      <c r="E13" s="169"/>
      <c r="F13" s="96">
        <f>60864.66+F12</f>
        <v>76464.66</v>
      </c>
      <c r="G13" s="97"/>
    </row>
    <row r="14" spans="1:19" s="98" customFormat="1" ht="30" customHeight="1" x14ac:dyDescent="0.3">
      <c r="A14" s="167" t="s">
        <v>134</v>
      </c>
      <c r="B14" s="168"/>
      <c r="C14" s="168"/>
      <c r="D14" s="168"/>
      <c r="E14" s="169"/>
      <c r="F14" s="96">
        <f>6715.78+5877.09</f>
        <v>12592.869999999999</v>
      </c>
    </row>
    <row r="15" spans="1:19" s="98" customFormat="1" ht="30" customHeight="1" x14ac:dyDescent="0.3">
      <c r="A15" s="167" t="s">
        <v>135</v>
      </c>
      <c r="B15" s="168"/>
      <c r="C15" s="168"/>
      <c r="D15" s="168"/>
      <c r="E15" s="169"/>
      <c r="F15" s="99">
        <f>SUM(F16:F18)</f>
        <v>203544.36</v>
      </c>
    </row>
    <row r="16" spans="1:19" s="69" customFormat="1" ht="28.5" customHeight="1" x14ac:dyDescent="0.3">
      <c r="A16" s="170" t="s">
        <v>136</v>
      </c>
      <c r="B16" s="171"/>
      <c r="C16" s="171"/>
      <c r="D16" s="171"/>
      <c r="E16" s="172"/>
      <c r="F16" s="95">
        <v>163836</v>
      </c>
    </row>
    <row r="17" spans="1:19" s="69" customFormat="1" ht="24.75" customHeight="1" x14ac:dyDescent="0.3">
      <c r="A17" s="170" t="s">
        <v>137</v>
      </c>
      <c r="B17" s="171"/>
      <c r="C17" s="171"/>
      <c r="D17" s="171"/>
      <c r="E17" s="172"/>
      <c r="F17" s="95">
        <v>11628.36</v>
      </c>
    </row>
    <row r="18" spans="1:19" s="69" customFormat="1" ht="30" customHeight="1" x14ac:dyDescent="0.3">
      <c r="A18" s="170" t="s">
        <v>138</v>
      </c>
      <c r="B18" s="171"/>
      <c r="C18" s="171"/>
      <c r="D18" s="171"/>
      <c r="E18" s="172"/>
      <c r="F18" s="95">
        <v>28080</v>
      </c>
    </row>
    <row r="19" spans="1:19" s="98" customFormat="1" ht="30" customHeight="1" x14ac:dyDescent="0.3">
      <c r="A19" s="167" t="s">
        <v>139</v>
      </c>
      <c r="B19" s="168"/>
      <c r="C19" s="168"/>
      <c r="D19" s="168"/>
      <c r="E19" s="169"/>
      <c r="F19" s="99">
        <f>SUM(F20:F22)</f>
        <v>192404.84000000003</v>
      </c>
    </row>
    <row r="20" spans="1:19" s="69" customFormat="1" ht="30" customHeight="1" x14ac:dyDescent="0.3">
      <c r="A20" s="170" t="s">
        <v>136</v>
      </c>
      <c r="B20" s="171"/>
      <c r="C20" s="171"/>
      <c r="D20" s="171"/>
      <c r="E20" s="172"/>
      <c r="F20" s="95">
        <v>149678.42000000001</v>
      </c>
    </row>
    <row r="21" spans="1:19" s="69" customFormat="1" ht="30" customHeight="1" x14ac:dyDescent="0.3">
      <c r="A21" s="170" t="s">
        <v>137</v>
      </c>
      <c r="B21" s="171"/>
      <c r="C21" s="171"/>
      <c r="D21" s="171"/>
      <c r="E21" s="172"/>
      <c r="F21" s="95">
        <v>13566.42</v>
      </c>
    </row>
    <row r="22" spans="1:19" s="72" customFormat="1" ht="30" customHeight="1" x14ac:dyDescent="0.25">
      <c r="A22" s="170" t="s">
        <v>138</v>
      </c>
      <c r="B22" s="171"/>
      <c r="C22" s="171"/>
      <c r="D22" s="171"/>
      <c r="E22" s="172"/>
      <c r="F22" s="95">
        <v>29160</v>
      </c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</row>
    <row r="23" spans="1:19" s="100" customFormat="1" ht="30" customHeight="1" x14ac:dyDescent="0.25">
      <c r="A23" s="167" t="s">
        <v>140</v>
      </c>
      <c r="B23" s="168"/>
      <c r="C23" s="168"/>
      <c r="D23" s="168"/>
      <c r="E23" s="169"/>
      <c r="F23" s="99">
        <f>F13+F19</f>
        <v>268869.5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67" t="s">
        <v>141</v>
      </c>
      <c r="B24" s="168"/>
      <c r="C24" s="168"/>
      <c r="D24" s="168"/>
      <c r="E24" s="169"/>
      <c r="F24" s="99">
        <f>'Акт (2)'!E64</f>
        <v>193238.92499999996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67" t="s">
        <v>142</v>
      </c>
      <c r="B25" s="168"/>
      <c r="C25" s="168"/>
      <c r="D25" s="168"/>
      <c r="E25" s="169"/>
      <c r="F25" s="99">
        <f>F23-F24</f>
        <v>75630.575000000041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100" customFormat="1" ht="30" customHeight="1" x14ac:dyDescent="0.25">
      <c r="A26" s="167" t="s">
        <v>143</v>
      </c>
      <c r="B26" s="168"/>
      <c r="C26" s="168"/>
      <c r="D26" s="168"/>
      <c r="E26" s="169"/>
      <c r="F26" s="96">
        <f>F14+F15-F19</f>
        <v>23732.389999999956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</row>
    <row r="27" spans="1:19" s="72" customFormat="1" ht="11.4" customHeight="1" x14ac:dyDescent="0.25">
      <c r="A27" s="73"/>
      <c r="B27" s="73"/>
      <c r="C27" s="73"/>
      <c r="D27" s="73"/>
      <c r="E27" s="73"/>
      <c r="F27" s="73"/>
    </row>
    <row r="28" spans="1:19" s="74" customFormat="1" ht="32.25" customHeight="1" x14ac:dyDescent="0.25">
      <c r="A28" s="166" t="s">
        <v>144</v>
      </c>
      <c r="B28" s="166"/>
      <c r="C28" s="166"/>
      <c r="D28" s="166"/>
    </row>
    <row r="29" spans="1:19" s="2" customFormat="1" ht="21.75" customHeight="1" x14ac:dyDescent="0.25">
      <c r="A29" s="173" t="s">
        <v>145</v>
      </c>
      <c r="B29" s="173"/>
      <c r="C29" s="173"/>
      <c r="D29" s="173"/>
    </row>
    <row r="30" spans="1:19" s="2" customFormat="1" ht="22.5" customHeight="1" x14ac:dyDescent="0.25">
      <c r="A30" s="166" t="s">
        <v>42</v>
      </c>
      <c r="B30" s="166"/>
      <c r="C30" s="166"/>
      <c r="D30" s="166"/>
    </row>
    <row r="31" spans="1:19" s="2" customFormat="1" ht="22.5" customHeight="1" x14ac:dyDescent="0.25">
      <c r="A31" s="166" t="s">
        <v>43</v>
      </c>
      <c r="B31" s="166"/>
      <c r="C31" s="166"/>
      <c r="D31" s="44"/>
    </row>
  </sheetData>
  <mergeCells count="25">
    <mergeCell ref="A18:E18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0"/>
  <sheetViews>
    <sheetView view="pageBreakPreview" topLeftCell="A46" zoomScaleSheetLayoutView="100" workbookViewId="0">
      <selection activeCell="A62" sqref="A62:XFD63"/>
    </sheetView>
  </sheetViews>
  <sheetFormatPr defaultColWidth="9.109375" defaultRowHeight="13.2" x14ac:dyDescent="0.25"/>
  <cols>
    <col min="1" max="1" width="47.6640625" style="1" customWidth="1"/>
    <col min="2" max="2" width="16.33203125" style="87" bestFit="1" customWidth="1"/>
    <col min="3" max="3" width="12.88671875" style="87" customWidth="1"/>
    <col min="4" max="4" width="13.88671875" style="87" customWidth="1"/>
    <col min="5" max="5" width="15" style="87" customWidth="1"/>
    <col min="6" max="6" width="10.109375" style="1" bestFit="1" customWidth="1"/>
    <col min="7" max="16384" width="9.109375" style="1"/>
  </cols>
  <sheetData>
    <row r="1" spans="1:9" ht="13.8" x14ac:dyDescent="0.25">
      <c r="A1" s="155" t="s">
        <v>181</v>
      </c>
      <c r="B1" s="155"/>
      <c r="C1" s="155"/>
      <c r="D1" s="155"/>
      <c r="E1" s="155"/>
      <c r="I1" s="3"/>
    </row>
    <row r="2" spans="1:9" ht="31.5" customHeight="1" x14ac:dyDescent="0.25">
      <c r="A2" s="154" t="s">
        <v>116</v>
      </c>
      <c r="B2" s="154"/>
      <c r="C2" s="154"/>
      <c r="D2" s="154"/>
      <c r="E2" s="154"/>
      <c r="I2" s="3"/>
    </row>
    <row r="3" spans="1:9" ht="13.8" x14ac:dyDescent="0.25">
      <c r="A3" s="21" t="s">
        <v>6</v>
      </c>
      <c r="B3" s="86"/>
      <c r="C3" s="86"/>
      <c r="D3" s="182" t="s">
        <v>182</v>
      </c>
      <c r="E3" s="182"/>
      <c r="I3" s="3" t="s">
        <v>5</v>
      </c>
    </row>
    <row r="4" spans="1:9" x14ac:dyDescent="0.25">
      <c r="A4" s="17"/>
      <c r="I4" s="3"/>
    </row>
    <row r="5" spans="1:9" s="20" customFormat="1" ht="110.4" x14ac:dyDescent="0.25">
      <c r="A5" s="35" t="s">
        <v>2</v>
      </c>
      <c r="B5" s="35" t="s">
        <v>3</v>
      </c>
      <c r="C5" s="35" t="s">
        <v>0</v>
      </c>
      <c r="D5" s="35" t="s">
        <v>4</v>
      </c>
      <c r="E5" s="35" t="s">
        <v>1</v>
      </c>
      <c r="I5" s="3"/>
    </row>
    <row r="6" spans="1:9" s="91" customFormat="1" ht="13.8" x14ac:dyDescent="0.25">
      <c r="A6" s="90" t="s">
        <v>8</v>
      </c>
      <c r="B6" s="89"/>
      <c r="C6" s="89"/>
      <c r="D6" s="89"/>
      <c r="E6" s="89"/>
    </row>
    <row r="7" spans="1:9" s="77" customFormat="1" ht="13.8" x14ac:dyDescent="0.25">
      <c r="A7" s="78" t="s">
        <v>52</v>
      </c>
      <c r="B7" s="80" t="s">
        <v>110</v>
      </c>
      <c r="C7" s="80" t="s">
        <v>11</v>
      </c>
      <c r="D7" s="81">
        <f>E7</f>
        <v>2054.9899999999998</v>
      </c>
      <c r="E7" s="81">
        <v>2054.9899999999998</v>
      </c>
    </row>
    <row r="8" spans="1:9" s="91" customFormat="1" ht="13.8" x14ac:dyDescent="0.25">
      <c r="A8" s="90" t="s">
        <v>37</v>
      </c>
      <c r="B8" s="89"/>
      <c r="C8" s="89"/>
      <c r="D8" s="89"/>
      <c r="E8" s="89"/>
    </row>
    <row r="9" spans="1:9" s="77" customFormat="1" ht="27.6" x14ac:dyDescent="0.25">
      <c r="A9" s="78" t="s">
        <v>149</v>
      </c>
      <c r="B9" s="82">
        <v>6.1719999999999997</v>
      </c>
      <c r="C9" s="80" t="s">
        <v>150</v>
      </c>
      <c r="D9" s="88">
        <f>E9/B9</f>
        <v>1089.8865845755022</v>
      </c>
      <c r="E9" s="81">
        <v>6726.78</v>
      </c>
    </row>
    <row r="10" spans="1:9" s="77" customFormat="1" ht="13.8" x14ac:dyDescent="0.25">
      <c r="A10" s="78" t="s">
        <v>151</v>
      </c>
      <c r="B10" s="83">
        <v>2</v>
      </c>
      <c r="C10" s="80" t="s">
        <v>152</v>
      </c>
      <c r="D10" s="88">
        <f t="shared" ref="D10:D53" si="0">E10/B10</f>
        <v>2132.1849999999999</v>
      </c>
      <c r="E10" s="81">
        <v>4264.37</v>
      </c>
    </row>
    <row r="11" spans="1:9" s="77" customFormat="1" ht="27.6" x14ac:dyDescent="0.25">
      <c r="A11" s="78" t="s">
        <v>153</v>
      </c>
      <c r="B11" s="82">
        <v>0.17699999999999999</v>
      </c>
      <c r="C11" s="80" t="s">
        <v>72</v>
      </c>
      <c r="D11" s="88">
        <f t="shared" si="0"/>
        <v>4735.0847457627124</v>
      </c>
      <c r="E11" s="81">
        <v>838.11</v>
      </c>
    </row>
    <row r="12" spans="1:9" s="77" customFormat="1" ht="13.8" x14ac:dyDescent="0.25">
      <c r="A12" s="78" t="s">
        <v>154</v>
      </c>
      <c r="B12" s="82">
        <v>6.1710000000000003</v>
      </c>
      <c r="C12" s="80" t="s">
        <v>150</v>
      </c>
      <c r="D12" s="88">
        <f t="shared" si="0"/>
        <v>598.98881866796307</v>
      </c>
      <c r="E12" s="81">
        <v>3696.36</v>
      </c>
    </row>
    <row r="13" spans="1:9" s="77" customFormat="1" ht="13.8" x14ac:dyDescent="0.25">
      <c r="A13" s="78" t="s">
        <v>91</v>
      </c>
      <c r="B13" s="83">
        <v>1</v>
      </c>
      <c r="C13" s="80" t="s">
        <v>13</v>
      </c>
      <c r="D13" s="88">
        <f t="shared" si="0"/>
        <v>1662.63</v>
      </c>
      <c r="E13" s="81">
        <v>1662.63</v>
      </c>
    </row>
    <row r="14" spans="1:9" s="77" customFormat="1" ht="13.8" x14ac:dyDescent="0.25">
      <c r="A14" s="78" t="s">
        <v>155</v>
      </c>
      <c r="B14" s="82">
        <v>6.1719999999999997</v>
      </c>
      <c r="C14" s="80" t="s">
        <v>150</v>
      </c>
      <c r="D14" s="88">
        <f t="shared" si="0"/>
        <v>1373.3878807517822</v>
      </c>
      <c r="E14" s="81">
        <v>8476.5499999999993</v>
      </c>
    </row>
    <row r="15" spans="1:9" s="77" customFormat="1" ht="13.8" x14ac:dyDescent="0.25">
      <c r="A15" s="78" t="s">
        <v>148</v>
      </c>
      <c r="B15" s="80" t="s">
        <v>22</v>
      </c>
      <c r="C15" s="80" t="s">
        <v>152</v>
      </c>
      <c r="D15" s="81">
        <f>E15</f>
        <v>350</v>
      </c>
      <c r="E15" s="81">
        <v>350</v>
      </c>
    </row>
    <row r="16" spans="1:9" s="91" customFormat="1" ht="27.6" x14ac:dyDescent="0.25">
      <c r="A16" s="90" t="s">
        <v>51</v>
      </c>
      <c r="B16" s="89"/>
      <c r="C16" s="89"/>
      <c r="D16" s="92"/>
      <c r="E16" s="89"/>
    </row>
    <row r="17" spans="1:5" s="77" customFormat="1" ht="27.6" x14ac:dyDescent="0.25">
      <c r="A17" s="78" t="s">
        <v>156</v>
      </c>
      <c r="B17" s="80" t="s">
        <v>110</v>
      </c>
      <c r="C17" s="80" t="s">
        <v>11</v>
      </c>
      <c r="D17" s="88">
        <f>E17</f>
        <v>39835.15</v>
      </c>
      <c r="E17" s="81">
        <v>39835.15</v>
      </c>
    </row>
    <row r="18" spans="1:5" s="91" customFormat="1" ht="13.8" x14ac:dyDescent="0.25">
      <c r="A18" s="90" t="s">
        <v>157</v>
      </c>
      <c r="B18" s="89"/>
      <c r="C18" s="89"/>
      <c r="D18" s="92"/>
      <c r="E18" s="89"/>
    </row>
    <row r="19" spans="1:5" s="77" customFormat="1" ht="13.8" x14ac:dyDescent="0.25">
      <c r="A19" s="78" t="s">
        <v>158</v>
      </c>
      <c r="B19" s="80" t="s">
        <v>177</v>
      </c>
      <c r="C19" s="80" t="s">
        <v>11</v>
      </c>
      <c r="D19" s="88">
        <f>E19</f>
        <v>168.12</v>
      </c>
      <c r="E19" s="81">
        <v>168.12</v>
      </c>
    </row>
    <row r="20" spans="1:5" s="91" customFormat="1" ht="27.6" x14ac:dyDescent="0.25">
      <c r="A20" s="90" t="s">
        <v>80</v>
      </c>
      <c r="B20" s="89"/>
      <c r="C20" s="89"/>
      <c r="D20" s="92"/>
      <c r="E20" s="89"/>
    </row>
    <row r="21" spans="1:5" s="77" customFormat="1" ht="27.6" x14ac:dyDescent="0.25">
      <c r="A21" s="78" t="s">
        <v>81</v>
      </c>
      <c r="B21" s="80" t="s">
        <v>83</v>
      </c>
      <c r="C21" s="80" t="s">
        <v>11</v>
      </c>
      <c r="D21" s="88">
        <f>E21</f>
        <v>4588.3600000000006</v>
      </c>
      <c r="E21" s="81">
        <f>1349.9+3238.46</f>
        <v>4588.3600000000006</v>
      </c>
    </row>
    <row r="22" spans="1:5" s="91" customFormat="1" ht="13.8" x14ac:dyDescent="0.25">
      <c r="A22" s="90" t="s">
        <v>38</v>
      </c>
      <c r="B22" s="89"/>
      <c r="C22" s="89"/>
      <c r="D22" s="92"/>
      <c r="E22" s="89"/>
    </row>
    <row r="23" spans="1:5" s="77" customFormat="1" ht="13.8" x14ac:dyDescent="0.25">
      <c r="A23" s="78" t="s">
        <v>77</v>
      </c>
      <c r="B23" s="83">
        <v>1</v>
      </c>
      <c r="C23" s="80" t="s">
        <v>78</v>
      </c>
      <c r="D23" s="88">
        <f t="shared" si="0"/>
        <v>83.75</v>
      </c>
      <c r="E23" s="81">
        <v>83.75</v>
      </c>
    </row>
    <row r="24" spans="1:5" s="77" customFormat="1" ht="13.8" x14ac:dyDescent="0.25">
      <c r="A24" s="78" t="s">
        <v>55</v>
      </c>
      <c r="B24" s="83">
        <v>1</v>
      </c>
      <c r="C24" s="80" t="s">
        <v>14</v>
      </c>
      <c r="D24" s="88">
        <f t="shared" si="0"/>
        <v>839.52</v>
      </c>
      <c r="E24" s="81">
        <v>839.52</v>
      </c>
    </row>
    <row r="25" spans="1:5" s="77" customFormat="1" ht="13.8" x14ac:dyDescent="0.25">
      <c r="A25" s="78" t="s">
        <v>56</v>
      </c>
      <c r="B25" s="81">
        <v>7.0000000000000007E-2</v>
      </c>
      <c r="C25" s="80" t="s">
        <v>15</v>
      </c>
      <c r="D25" s="88">
        <f t="shared" si="0"/>
        <v>6095.4285714285706</v>
      </c>
      <c r="E25" s="81">
        <v>426.68</v>
      </c>
    </row>
    <row r="26" spans="1:5" s="77" customFormat="1" ht="27.6" x14ac:dyDescent="0.25">
      <c r="A26" s="78" t="s">
        <v>159</v>
      </c>
      <c r="B26" s="83">
        <v>1</v>
      </c>
      <c r="C26" s="80" t="s">
        <v>14</v>
      </c>
      <c r="D26" s="88">
        <f t="shared" si="0"/>
        <v>254.67</v>
      </c>
      <c r="E26" s="81">
        <v>254.67</v>
      </c>
    </row>
    <row r="27" spans="1:5" s="77" customFormat="1" ht="13.8" x14ac:dyDescent="0.25">
      <c r="A27" s="78" t="s">
        <v>74</v>
      </c>
      <c r="B27" s="81">
        <v>0.03</v>
      </c>
      <c r="C27" s="80" t="s">
        <v>75</v>
      </c>
      <c r="D27" s="88">
        <f t="shared" si="0"/>
        <v>25214.666666666668</v>
      </c>
      <c r="E27" s="81">
        <v>756.44</v>
      </c>
    </row>
    <row r="28" spans="1:5" s="77" customFormat="1" ht="27.6" x14ac:dyDescent="0.25">
      <c r="A28" s="78" t="s">
        <v>57</v>
      </c>
      <c r="B28" s="82">
        <v>2.1469999999999998</v>
      </c>
      <c r="C28" s="80" t="s">
        <v>16</v>
      </c>
      <c r="D28" s="88">
        <f t="shared" si="0"/>
        <v>1679.7251979506289</v>
      </c>
      <c r="E28" s="81">
        <v>3606.37</v>
      </c>
    </row>
    <row r="29" spans="1:5" s="77" customFormat="1" ht="13.8" x14ac:dyDescent="0.25">
      <c r="A29" s="78" t="s">
        <v>58</v>
      </c>
      <c r="B29" s="81">
        <v>0.01</v>
      </c>
      <c r="C29" s="80" t="s">
        <v>17</v>
      </c>
      <c r="D29" s="88">
        <f t="shared" si="0"/>
        <v>25184</v>
      </c>
      <c r="E29" s="81">
        <v>251.84</v>
      </c>
    </row>
    <row r="30" spans="1:5" s="77" customFormat="1" ht="27.6" x14ac:dyDescent="0.25">
      <c r="A30" s="78" t="s">
        <v>59</v>
      </c>
      <c r="B30" s="83">
        <v>1</v>
      </c>
      <c r="C30" s="80" t="s">
        <v>14</v>
      </c>
      <c r="D30" s="88">
        <f t="shared" si="0"/>
        <v>503.4</v>
      </c>
      <c r="E30" s="81">
        <v>503.4</v>
      </c>
    </row>
    <row r="31" spans="1:5" s="77" customFormat="1" ht="13.8" x14ac:dyDescent="0.25">
      <c r="A31" s="78" t="s">
        <v>160</v>
      </c>
      <c r="B31" s="81">
        <v>0.08</v>
      </c>
      <c r="C31" s="80" t="s">
        <v>15</v>
      </c>
      <c r="D31" s="88">
        <f t="shared" si="0"/>
        <v>15194.375</v>
      </c>
      <c r="E31" s="81">
        <v>1215.55</v>
      </c>
    </row>
    <row r="32" spans="1:5" s="77" customFormat="1" ht="27.6" x14ac:dyDescent="0.25">
      <c r="A32" s="78" t="s">
        <v>60</v>
      </c>
      <c r="B32" s="83">
        <v>2</v>
      </c>
      <c r="C32" s="80" t="s">
        <v>18</v>
      </c>
      <c r="D32" s="88">
        <f t="shared" si="0"/>
        <v>218.60499999999999</v>
      </c>
      <c r="E32" s="81">
        <v>437.21</v>
      </c>
    </row>
    <row r="33" spans="1:5" s="77" customFormat="1" ht="13.8" x14ac:dyDescent="0.25">
      <c r="A33" s="78" t="s">
        <v>79</v>
      </c>
      <c r="B33" s="83">
        <v>1</v>
      </c>
      <c r="C33" s="80" t="s">
        <v>78</v>
      </c>
      <c r="D33" s="88">
        <f t="shared" si="0"/>
        <v>67.25</v>
      </c>
      <c r="E33" s="81">
        <v>67.25</v>
      </c>
    </row>
    <row r="34" spans="1:5" s="77" customFormat="1" ht="13.8" x14ac:dyDescent="0.25">
      <c r="A34" s="78" t="s">
        <v>61</v>
      </c>
      <c r="B34" s="83">
        <v>1</v>
      </c>
      <c r="C34" s="80" t="s">
        <v>13</v>
      </c>
      <c r="D34" s="88">
        <f t="shared" si="0"/>
        <v>3485.03</v>
      </c>
      <c r="E34" s="81">
        <v>3485.03</v>
      </c>
    </row>
    <row r="35" spans="1:5" s="77" customFormat="1" ht="13.8" x14ac:dyDescent="0.25">
      <c r="A35" s="78" t="s">
        <v>85</v>
      </c>
      <c r="B35" s="83">
        <v>3975</v>
      </c>
      <c r="C35" s="80" t="s">
        <v>86</v>
      </c>
      <c r="D35" s="88">
        <f t="shared" si="0"/>
        <v>1.2219421383647799</v>
      </c>
      <c r="E35" s="81">
        <v>4857.22</v>
      </c>
    </row>
    <row r="36" spans="1:5" s="77" customFormat="1" ht="27.6" x14ac:dyDescent="0.25">
      <c r="A36" s="78" t="s">
        <v>161</v>
      </c>
      <c r="B36" s="83">
        <v>1</v>
      </c>
      <c r="C36" s="80" t="s">
        <v>19</v>
      </c>
      <c r="D36" s="88">
        <f t="shared" si="0"/>
        <v>1194.72</v>
      </c>
      <c r="E36" s="81">
        <v>1194.72</v>
      </c>
    </row>
    <row r="37" spans="1:5" s="77" customFormat="1" ht="13.8" x14ac:dyDescent="0.25">
      <c r="A37" s="78" t="s">
        <v>64</v>
      </c>
      <c r="B37" s="83">
        <v>27</v>
      </c>
      <c r="C37" s="80" t="s">
        <v>19</v>
      </c>
      <c r="D37" s="88">
        <f t="shared" si="0"/>
        <v>254.62259259259261</v>
      </c>
      <c r="E37" s="81">
        <v>6874.81</v>
      </c>
    </row>
    <row r="38" spans="1:5" s="91" customFormat="1" ht="13.8" x14ac:dyDescent="0.25">
      <c r="A38" s="90" t="s">
        <v>39</v>
      </c>
      <c r="B38" s="89"/>
      <c r="C38" s="89"/>
      <c r="D38" s="92"/>
      <c r="E38" s="89"/>
    </row>
    <row r="39" spans="1:5" s="77" customFormat="1" ht="27.6" x14ac:dyDescent="0.25">
      <c r="A39" s="78" t="s">
        <v>94</v>
      </c>
      <c r="B39" s="82">
        <v>0.751</v>
      </c>
      <c r="C39" s="80" t="s">
        <v>16</v>
      </c>
      <c r="D39" s="88">
        <f t="shared" si="0"/>
        <v>1651.3315579227697</v>
      </c>
      <c r="E39" s="81">
        <v>1240.1500000000001</v>
      </c>
    </row>
    <row r="40" spans="1:5" s="77" customFormat="1" ht="27.6" x14ac:dyDescent="0.25">
      <c r="A40" s="78" t="s">
        <v>162</v>
      </c>
      <c r="B40" s="83">
        <v>60</v>
      </c>
      <c r="C40" s="80" t="s">
        <v>163</v>
      </c>
      <c r="D40" s="88">
        <f t="shared" si="0"/>
        <v>83.813000000000002</v>
      </c>
      <c r="E40" s="81">
        <v>5028.78</v>
      </c>
    </row>
    <row r="41" spans="1:5" s="77" customFormat="1" ht="27.6" x14ac:dyDescent="0.25">
      <c r="A41" s="78" t="s">
        <v>164</v>
      </c>
      <c r="B41" s="80" t="s">
        <v>20</v>
      </c>
      <c r="C41" s="80" t="s">
        <v>12</v>
      </c>
      <c r="D41" s="88">
        <f>E41</f>
        <v>8971.57</v>
      </c>
      <c r="E41" s="81">
        <v>8971.57</v>
      </c>
    </row>
    <row r="42" spans="1:5" s="77" customFormat="1" ht="27.6" x14ac:dyDescent="0.25">
      <c r="A42" s="78" t="s">
        <v>165</v>
      </c>
      <c r="B42" s="81">
        <v>0.02</v>
      </c>
      <c r="C42" s="80" t="s">
        <v>17</v>
      </c>
      <c r="D42" s="88">
        <f t="shared" si="0"/>
        <v>44412.5</v>
      </c>
      <c r="E42" s="81">
        <v>888.25</v>
      </c>
    </row>
    <row r="43" spans="1:5" s="91" customFormat="1" ht="13.8" x14ac:dyDescent="0.25">
      <c r="A43" s="90" t="s">
        <v>40</v>
      </c>
      <c r="B43" s="89"/>
      <c r="C43" s="89"/>
      <c r="D43" s="92"/>
      <c r="E43" s="89"/>
    </row>
    <row r="44" spans="1:5" s="77" customFormat="1" ht="13.8" x14ac:dyDescent="0.25">
      <c r="A44" s="78" t="s">
        <v>166</v>
      </c>
      <c r="B44" s="81">
        <v>0.01</v>
      </c>
      <c r="C44" s="80" t="s">
        <v>167</v>
      </c>
      <c r="D44" s="88">
        <f t="shared" si="0"/>
        <v>25297</v>
      </c>
      <c r="E44" s="81">
        <v>252.97</v>
      </c>
    </row>
    <row r="45" spans="1:5" s="91" customFormat="1" ht="27.6" x14ac:dyDescent="0.25">
      <c r="A45" s="90" t="s">
        <v>87</v>
      </c>
      <c r="B45" s="89"/>
      <c r="C45" s="89"/>
      <c r="D45" s="92"/>
      <c r="E45" s="89"/>
    </row>
    <row r="46" spans="1:5" s="77" customFormat="1" ht="41.4" x14ac:dyDescent="0.25">
      <c r="A46" s="78" t="s">
        <v>168</v>
      </c>
      <c r="B46" s="82">
        <v>0.192</v>
      </c>
      <c r="C46" s="80" t="s">
        <v>72</v>
      </c>
      <c r="D46" s="88">
        <f t="shared" si="0"/>
        <v>3099.947916666667</v>
      </c>
      <c r="E46" s="81">
        <v>595.19000000000005</v>
      </c>
    </row>
    <row r="47" spans="1:5" s="77" customFormat="1" ht="27.6" x14ac:dyDescent="0.25">
      <c r="A47" s="78" t="s">
        <v>169</v>
      </c>
      <c r="B47" s="82">
        <v>0.19500000000000001</v>
      </c>
      <c r="C47" s="80" t="s">
        <v>72</v>
      </c>
      <c r="D47" s="88">
        <f t="shared" si="0"/>
        <v>19048.717948717949</v>
      </c>
      <c r="E47" s="81">
        <v>3714.5</v>
      </c>
    </row>
    <row r="48" spans="1:5" s="77" customFormat="1" ht="41.4" x14ac:dyDescent="0.25">
      <c r="A48" s="78" t="s">
        <v>170</v>
      </c>
      <c r="B48" s="82">
        <v>0.192</v>
      </c>
      <c r="C48" s="80" t="s">
        <v>72</v>
      </c>
      <c r="D48" s="88">
        <f t="shared" si="0"/>
        <v>6202.2916666666661</v>
      </c>
      <c r="E48" s="81">
        <v>1190.8399999999999</v>
      </c>
    </row>
    <row r="49" spans="1:5" s="77" customFormat="1" ht="41.4" x14ac:dyDescent="0.25">
      <c r="A49" s="78" t="s">
        <v>171</v>
      </c>
      <c r="B49" s="82">
        <v>0.192</v>
      </c>
      <c r="C49" s="80" t="s">
        <v>72</v>
      </c>
      <c r="D49" s="88">
        <f t="shared" si="0"/>
        <v>9006.5104166666661</v>
      </c>
      <c r="E49" s="81">
        <v>1729.25</v>
      </c>
    </row>
    <row r="50" spans="1:5" s="77" customFormat="1" ht="27.6" x14ac:dyDescent="0.25">
      <c r="A50" s="78" t="s">
        <v>172</v>
      </c>
      <c r="B50" s="81">
        <v>0.06</v>
      </c>
      <c r="C50" s="80" t="s">
        <v>15</v>
      </c>
      <c r="D50" s="88">
        <f t="shared" si="0"/>
        <v>29757.000000000004</v>
      </c>
      <c r="E50" s="81">
        <v>1785.42</v>
      </c>
    </row>
    <row r="51" spans="1:5" s="77" customFormat="1" ht="13.8" x14ac:dyDescent="0.25">
      <c r="A51" s="78" t="s">
        <v>173</v>
      </c>
      <c r="B51" s="81">
        <v>0.01</v>
      </c>
      <c r="C51" s="80" t="s">
        <v>17</v>
      </c>
      <c r="D51" s="88">
        <f t="shared" si="0"/>
        <v>52124</v>
      </c>
      <c r="E51" s="81">
        <v>521.24</v>
      </c>
    </row>
    <row r="52" spans="1:5" s="77" customFormat="1" ht="13.8" x14ac:dyDescent="0.25">
      <c r="A52" s="78" t="s">
        <v>174</v>
      </c>
      <c r="B52" s="82">
        <v>0.19500000000000001</v>
      </c>
      <c r="C52" s="80" t="s">
        <v>72</v>
      </c>
      <c r="D52" s="88">
        <f t="shared" si="0"/>
        <v>8491.7948717948711</v>
      </c>
      <c r="E52" s="81">
        <v>1655.9</v>
      </c>
    </row>
    <row r="53" spans="1:5" s="77" customFormat="1" ht="13.8" x14ac:dyDescent="0.25">
      <c r="A53" s="78" t="s">
        <v>175</v>
      </c>
      <c r="B53" s="82">
        <v>0.104</v>
      </c>
      <c r="C53" s="80" t="s">
        <v>72</v>
      </c>
      <c r="D53" s="88">
        <f t="shared" si="0"/>
        <v>7417.211538461539</v>
      </c>
      <c r="E53" s="81">
        <v>771.39</v>
      </c>
    </row>
    <row r="54" spans="1:5" s="91" customFormat="1" ht="13.8" x14ac:dyDescent="0.25">
      <c r="A54" s="90" t="s">
        <v>41</v>
      </c>
      <c r="B54" s="89"/>
      <c r="C54" s="89"/>
      <c r="D54" s="89"/>
      <c r="E54" s="89"/>
    </row>
    <row r="55" spans="1:5" s="77" customFormat="1" ht="13.8" x14ac:dyDescent="0.25">
      <c r="A55" s="78" t="s">
        <v>76</v>
      </c>
      <c r="B55" s="80" t="s">
        <v>22</v>
      </c>
      <c r="C55" s="80" t="s">
        <v>11</v>
      </c>
      <c r="D55" s="81">
        <f>E55</f>
        <v>478.97</v>
      </c>
      <c r="E55" s="81">
        <v>478.97</v>
      </c>
    </row>
    <row r="56" spans="1:5" s="77" customFormat="1" ht="13.8" x14ac:dyDescent="0.25">
      <c r="A56" s="78" t="s">
        <v>67</v>
      </c>
      <c r="B56" s="80" t="s">
        <v>22</v>
      </c>
      <c r="C56" s="80" t="s">
        <v>11</v>
      </c>
      <c r="D56" s="81">
        <f t="shared" ref="D56:D61" si="1">E56</f>
        <v>160</v>
      </c>
      <c r="E56" s="81">
        <v>160</v>
      </c>
    </row>
    <row r="57" spans="1:5" s="91" customFormat="1" ht="13.8" x14ac:dyDescent="0.25">
      <c r="A57" s="90" t="s">
        <v>108</v>
      </c>
      <c r="B57" s="89"/>
      <c r="C57" s="89"/>
      <c r="D57" s="81">
        <f t="shared" si="1"/>
        <v>0</v>
      </c>
      <c r="E57" s="89"/>
    </row>
    <row r="58" spans="1:5" s="77" customFormat="1" ht="13.8" x14ac:dyDescent="0.25">
      <c r="A58" s="78" t="s">
        <v>109</v>
      </c>
      <c r="B58" s="80" t="s">
        <v>178</v>
      </c>
      <c r="C58" s="80" t="s">
        <v>12</v>
      </c>
      <c r="D58" s="81">
        <f t="shared" si="1"/>
        <v>15175.3</v>
      </c>
      <c r="E58" s="81">
        <v>15175.3</v>
      </c>
    </row>
    <row r="59" spans="1:5" s="91" customFormat="1" ht="13.8" x14ac:dyDescent="0.25">
      <c r="A59" s="90" t="s">
        <v>9</v>
      </c>
      <c r="B59" s="89"/>
      <c r="C59" s="89"/>
      <c r="D59" s="81">
        <f t="shared" si="1"/>
        <v>0</v>
      </c>
      <c r="E59" s="89"/>
    </row>
    <row r="60" spans="1:5" s="77" customFormat="1" ht="13.8" x14ac:dyDescent="0.25">
      <c r="A60" s="78" t="s">
        <v>68</v>
      </c>
      <c r="B60" s="80" t="s">
        <v>178</v>
      </c>
      <c r="C60" s="80" t="s">
        <v>12</v>
      </c>
      <c r="D60" s="81">
        <f t="shared" si="1"/>
        <v>31140.97</v>
      </c>
      <c r="E60" s="81">
        <v>31140.97</v>
      </c>
    </row>
    <row r="61" spans="1:5" s="77" customFormat="1" ht="27.6" x14ac:dyDescent="0.25">
      <c r="A61" s="78" t="s">
        <v>176</v>
      </c>
      <c r="B61" s="80" t="s">
        <v>22</v>
      </c>
      <c r="C61" s="80" t="s">
        <v>11</v>
      </c>
      <c r="D61" s="81">
        <f t="shared" si="1"/>
        <v>2855.18</v>
      </c>
      <c r="E61" s="81">
        <v>2855.18</v>
      </c>
    </row>
    <row r="62" spans="1:5" s="37" customFormat="1" ht="13.8" x14ac:dyDescent="0.3">
      <c r="A62" s="38" t="s">
        <v>10</v>
      </c>
      <c r="B62" s="41"/>
      <c r="C62" s="41"/>
      <c r="D62" s="41"/>
      <c r="E62" s="41"/>
    </row>
    <row r="63" spans="1:5" s="37" customFormat="1" ht="13.8" x14ac:dyDescent="0.3">
      <c r="A63" s="39" t="s">
        <v>69</v>
      </c>
      <c r="B63" s="42" t="s">
        <v>110</v>
      </c>
      <c r="C63" s="42" t="s">
        <v>11</v>
      </c>
      <c r="D63" s="42">
        <f>E63</f>
        <v>17567.174999999999</v>
      </c>
      <c r="E63" s="42">
        <f>SUM(E7:E61)*10%</f>
        <v>17567.174999999999</v>
      </c>
    </row>
    <row r="64" spans="1:5" ht="14.25" customHeight="1" x14ac:dyDescent="0.25">
      <c r="A64" s="79" t="s">
        <v>24</v>
      </c>
      <c r="B64" s="89" t="s">
        <v>20</v>
      </c>
      <c r="C64" s="29"/>
      <c r="D64" s="89"/>
      <c r="E64" s="30">
        <f>SUM(E7:E63)</f>
        <v>193238.92499999996</v>
      </c>
    </row>
    <row r="65" spans="1:5" ht="15" customHeight="1" x14ac:dyDescent="0.25">
      <c r="D65" s="84"/>
    </row>
    <row r="66" spans="1:5" ht="15" customHeight="1" x14ac:dyDescent="0.25">
      <c r="A66" s="183" t="s">
        <v>183</v>
      </c>
      <c r="B66" s="183"/>
      <c r="C66" s="183"/>
      <c r="D66" s="183"/>
      <c r="E66" s="183"/>
    </row>
    <row r="67" spans="1:5" ht="15" customHeight="1" x14ac:dyDescent="0.25">
      <c r="A67" s="183"/>
      <c r="B67" s="183"/>
      <c r="C67" s="183"/>
      <c r="D67" s="183"/>
      <c r="E67" s="183"/>
    </row>
    <row r="68" spans="1:5" ht="15" customHeight="1" x14ac:dyDescent="0.25">
      <c r="A68" s="184" t="s">
        <v>31</v>
      </c>
      <c r="B68" s="184"/>
      <c r="C68" s="184"/>
      <c r="D68" s="184"/>
      <c r="E68" s="184"/>
    </row>
    <row r="69" spans="1:5" ht="15" customHeight="1" x14ac:dyDescent="0.25">
      <c r="A69" s="184" t="s">
        <v>32</v>
      </c>
      <c r="B69" s="184"/>
      <c r="C69" s="184"/>
      <c r="D69" s="184"/>
      <c r="E69" s="184"/>
    </row>
    <row r="70" spans="1:5" ht="15" customHeight="1" x14ac:dyDescent="0.25">
      <c r="A70" s="185" t="s">
        <v>179</v>
      </c>
      <c r="B70" s="185"/>
      <c r="C70" s="185"/>
      <c r="D70" s="185"/>
      <c r="E70" s="185"/>
    </row>
    <row r="71" spans="1:5" ht="15" customHeight="1" x14ac:dyDescent="0.25">
      <c r="A71" s="185"/>
      <c r="B71" s="185"/>
      <c r="C71" s="185"/>
      <c r="D71" s="185"/>
      <c r="E71" s="185"/>
    </row>
    <row r="72" spans="1:5" ht="15" customHeight="1" x14ac:dyDescent="0.25">
      <c r="A72" s="181"/>
      <c r="B72" s="181"/>
      <c r="C72" s="181"/>
      <c r="D72" s="181"/>
      <c r="E72" s="181"/>
    </row>
    <row r="73" spans="1:5" ht="13.8" x14ac:dyDescent="0.25">
      <c r="A73" s="14"/>
      <c r="B73" s="85"/>
      <c r="C73" s="85"/>
      <c r="D73" s="93"/>
      <c r="E73" s="85"/>
    </row>
    <row r="74" spans="1:5" ht="15" customHeight="1" x14ac:dyDescent="0.25">
      <c r="A74" s="6" t="s">
        <v>25</v>
      </c>
      <c r="B74" s="75"/>
      <c r="C74" s="75"/>
      <c r="D74" s="94"/>
      <c r="E74" s="75"/>
    </row>
    <row r="75" spans="1:5" ht="13.8" x14ac:dyDescent="0.25">
      <c r="A75" s="6"/>
      <c r="B75" s="75"/>
      <c r="C75" s="75" t="s">
        <v>20</v>
      </c>
      <c r="D75" s="94" t="s">
        <v>20</v>
      </c>
      <c r="E75" s="75"/>
    </row>
    <row r="76" spans="1:5" ht="15" customHeight="1" x14ac:dyDescent="0.25">
      <c r="A76" s="153" t="s">
        <v>180</v>
      </c>
      <c r="B76" s="153"/>
      <c r="C76" s="157" t="s">
        <v>29</v>
      </c>
      <c r="D76" s="157"/>
      <c r="E76" s="75"/>
    </row>
    <row r="77" spans="1:5" ht="15" customHeight="1" x14ac:dyDescent="0.25">
      <c r="A77" s="157" t="s">
        <v>49</v>
      </c>
      <c r="B77" s="157"/>
      <c r="C77" s="157" t="s">
        <v>26</v>
      </c>
      <c r="D77" s="157"/>
      <c r="E77" s="75"/>
    </row>
    <row r="78" spans="1:5" ht="15" customHeight="1" x14ac:dyDescent="0.25">
      <c r="A78" s="6"/>
      <c r="B78" s="75"/>
      <c r="C78" s="75"/>
      <c r="D78" s="94"/>
      <c r="E78" s="75"/>
    </row>
    <row r="79" spans="1:5" ht="15" customHeight="1" x14ac:dyDescent="0.25">
      <c r="A79" s="153" t="s">
        <v>28</v>
      </c>
      <c r="B79" s="153"/>
      <c r="C79" s="157" t="s">
        <v>29</v>
      </c>
      <c r="D79" s="157"/>
      <c r="E79" s="75"/>
    </row>
    <row r="80" spans="1:5" ht="13.8" x14ac:dyDescent="0.25">
      <c r="A80" s="16" t="s">
        <v>27</v>
      </c>
      <c r="B80" s="75"/>
      <c r="C80" s="157" t="s">
        <v>26</v>
      </c>
      <c r="D80" s="157"/>
      <c r="E80" s="75"/>
    </row>
  </sheetData>
  <mergeCells count="15">
    <mergeCell ref="A1:E1"/>
    <mergeCell ref="A2:E2"/>
    <mergeCell ref="D3:E3"/>
    <mergeCell ref="A76:B76"/>
    <mergeCell ref="A66:E67"/>
    <mergeCell ref="A68:E68"/>
    <mergeCell ref="A69:E69"/>
    <mergeCell ref="A70:E71"/>
    <mergeCell ref="C80:D80"/>
    <mergeCell ref="A72:E72"/>
    <mergeCell ref="C76:D76"/>
    <mergeCell ref="A77:B77"/>
    <mergeCell ref="C77:D77"/>
    <mergeCell ref="A79:B79"/>
    <mergeCell ref="C79:D79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activeCell="F25" sqref="F25"/>
    </sheetView>
  </sheetViews>
  <sheetFormatPr defaultRowHeight="14.4" x14ac:dyDescent="0.3"/>
  <cols>
    <col min="1" max="1" width="12.5546875" customWidth="1"/>
    <col min="2" max="2" width="14.5546875" customWidth="1"/>
    <col min="3" max="3" width="19.5546875" customWidth="1"/>
    <col min="4" max="4" width="14.44140625" customWidth="1"/>
    <col min="5" max="5" width="18.33203125" customWidth="1"/>
    <col min="6" max="6" width="16.33203125" customWidth="1"/>
  </cols>
  <sheetData>
    <row r="1" spans="1:19" s="2" customFormat="1" ht="35.25" customHeight="1" x14ac:dyDescent="0.35">
      <c r="A1" s="158" t="s">
        <v>234</v>
      </c>
      <c r="B1" s="158"/>
      <c r="C1" s="158"/>
      <c r="D1" s="158"/>
      <c r="E1" s="158"/>
      <c r="F1" s="158"/>
    </row>
    <row r="2" spans="1:19" s="2" customFormat="1" ht="13.8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235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74" t="s">
        <v>121</v>
      </c>
      <c r="B5" s="174"/>
      <c r="C5" s="174"/>
      <c r="D5" s="174"/>
      <c r="E5" s="174"/>
      <c r="F5" s="174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1" t="s">
        <v>122</v>
      </c>
      <c r="B6" s="102">
        <v>3</v>
      </c>
      <c r="C6" s="101" t="s">
        <v>123</v>
      </c>
      <c r="D6" s="119">
        <v>1230</v>
      </c>
      <c r="E6" s="101" t="s">
        <v>124</v>
      </c>
      <c r="F6" s="104">
        <v>782.9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75"/>
      <c r="R6" s="176"/>
      <c r="S6" s="56"/>
    </row>
    <row r="7" spans="1:19" s="59" customFormat="1" ht="32.25" customHeight="1" x14ac:dyDescent="0.25">
      <c r="A7" s="101" t="s">
        <v>125</v>
      </c>
      <c r="B7" s="102">
        <v>2</v>
      </c>
      <c r="C7" s="101" t="s">
        <v>126</v>
      </c>
      <c r="D7" s="119">
        <v>87.3</v>
      </c>
      <c r="E7" s="101" t="s">
        <v>127</v>
      </c>
      <c r="F7" s="104">
        <v>505.1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75"/>
      <c r="R7" s="177"/>
      <c r="S7" s="58"/>
    </row>
    <row r="8" spans="1:19" s="59" customFormat="1" ht="45" customHeight="1" x14ac:dyDescent="0.25">
      <c r="A8" s="107" t="s">
        <v>128</v>
      </c>
      <c r="B8" s="102">
        <v>17</v>
      </c>
      <c r="C8" s="101" t="s">
        <v>129</v>
      </c>
      <c r="D8" s="104">
        <v>106.2</v>
      </c>
      <c r="E8" s="101" t="s">
        <v>130</v>
      </c>
      <c r="F8" s="104">
        <v>140.1</v>
      </c>
      <c r="G8" s="48"/>
      <c r="H8" s="50"/>
      <c r="I8" s="51"/>
      <c r="J8" s="52"/>
      <c r="K8" s="106"/>
      <c r="L8" s="54"/>
      <c r="M8" s="54"/>
      <c r="N8" s="54"/>
      <c r="O8" s="54"/>
      <c r="P8" s="55"/>
      <c r="Q8" s="175"/>
      <c r="R8" s="176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06"/>
      <c r="L9" s="54"/>
      <c r="M9" s="54"/>
      <c r="N9" s="54"/>
      <c r="O9" s="54"/>
      <c r="P9" s="48"/>
      <c r="Q9" s="106"/>
      <c r="R9" s="107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0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3">
      <c r="A11" s="178" t="s">
        <v>131</v>
      </c>
      <c r="B11" s="179"/>
      <c r="C11" s="179"/>
      <c r="D11" s="179"/>
      <c r="E11" s="180"/>
      <c r="F11" s="70" t="s">
        <v>132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8" customFormat="1" ht="30" customHeight="1" x14ac:dyDescent="0.3">
      <c r="A12" s="167" t="s">
        <v>133</v>
      </c>
      <c r="B12" s="168"/>
      <c r="C12" s="168"/>
      <c r="D12" s="168"/>
      <c r="E12" s="169"/>
      <c r="F12" s="96">
        <v>75630.575000000041</v>
      </c>
      <c r="G12" s="97"/>
    </row>
    <row r="13" spans="1:19" s="98" customFormat="1" ht="30" customHeight="1" x14ac:dyDescent="0.3">
      <c r="A13" s="167" t="s">
        <v>134</v>
      </c>
      <c r="B13" s="168"/>
      <c r="C13" s="168"/>
      <c r="D13" s="168"/>
      <c r="E13" s="169"/>
      <c r="F13" s="96">
        <f>1147.5+23732.39</f>
        <v>24879.89</v>
      </c>
    </row>
    <row r="14" spans="1:19" s="98" customFormat="1" ht="30" customHeight="1" x14ac:dyDescent="0.3">
      <c r="A14" s="167" t="s">
        <v>135</v>
      </c>
      <c r="B14" s="168"/>
      <c r="C14" s="168"/>
      <c r="D14" s="168"/>
      <c r="E14" s="169"/>
      <c r="F14" s="99">
        <f>SUM(F15:F17)</f>
        <v>213922.67</v>
      </c>
    </row>
    <row r="15" spans="1:19" s="69" customFormat="1" ht="28.5" customHeight="1" x14ac:dyDescent="0.3">
      <c r="A15" s="170" t="s">
        <v>136</v>
      </c>
      <c r="B15" s="171"/>
      <c r="C15" s="171"/>
      <c r="D15" s="171"/>
      <c r="E15" s="172"/>
      <c r="F15" s="95">
        <f>200+172310.92-651.85</f>
        <v>171859.07</v>
      </c>
    </row>
    <row r="16" spans="1:19" s="69" customFormat="1" ht="24.75" customHeight="1" x14ac:dyDescent="0.3">
      <c r="A16" s="170" t="s">
        <v>137</v>
      </c>
      <c r="B16" s="171"/>
      <c r="C16" s="171"/>
      <c r="D16" s="171"/>
      <c r="E16" s="172"/>
      <c r="F16" s="95">
        <v>12183.6</v>
      </c>
    </row>
    <row r="17" spans="1:19" s="69" customFormat="1" ht="30" customHeight="1" x14ac:dyDescent="0.3">
      <c r="A17" s="170" t="s">
        <v>138</v>
      </c>
      <c r="B17" s="171"/>
      <c r="C17" s="171"/>
      <c r="D17" s="171"/>
      <c r="E17" s="172"/>
      <c r="F17" s="95">
        <v>29880</v>
      </c>
    </row>
    <row r="18" spans="1:19" s="98" customFormat="1" ht="30" customHeight="1" x14ac:dyDescent="0.3">
      <c r="A18" s="167" t="s">
        <v>139</v>
      </c>
      <c r="B18" s="168"/>
      <c r="C18" s="168"/>
      <c r="D18" s="168"/>
      <c r="E18" s="169"/>
      <c r="F18" s="99">
        <f>SUM(F19:F21)</f>
        <v>202381.64</v>
      </c>
    </row>
    <row r="19" spans="1:19" s="69" customFormat="1" ht="30" customHeight="1" x14ac:dyDescent="0.3">
      <c r="A19" s="170" t="s">
        <v>136</v>
      </c>
      <c r="B19" s="171"/>
      <c r="C19" s="171"/>
      <c r="D19" s="171"/>
      <c r="E19" s="172"/>
      <c r="F19" s="95">
        <f>200+162680.91</f>
        <v>162880.91</v>
      </c>
    </row>
    <row r="20" spans="1:19" s="69" customFormat="1" ht="30" customHeight="1" x14ac:dyDescent="0.3">
      <c r="A20" s="170" t="s">
        <v>137</v>
      </c>
      <c r="B20" s="171"/>
      <c r="C20" s="171"/>
      <c r="D20" s="171"/>
      <c r="E20" s="172"/>
      <c r="F20" s="95">
        <v>10106.73</v>
      </c>
    </row>
    <row r="21" spans="1:19" s="72" customFormat="1" ht="30" customHeight="1" x14ac:dyDescent="0.25">
      <c r="A21" s="170" t="s">
        <v>138</v>
      </c>
      <c r="B21" s="171"/>
      <c r="C21" s="171"/>
      <c r="D21" s="171"/>
      <c r="E21" s="172"/>
      <c r="F21" s="95">
        <v>29394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0" customFormat="1" ht="30" customHeight="1" x14ac:dyDescent="0.25">
      <c r="A22" s="167" t="s">
        <v>140</v>
      </c>
      <c r="B22" s="168"/>
      <c r="C22" s="168"/>
      <c r="D22" s="168"/>
      <c r="E22" s="169"/>
      <c r="F22" s="99">
        <f>F12+F18</f>
        <v>278012.21500000008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67" t="s">
        <v>141</v>
      </c>
      <c r="B23" s="168"/>
      <c r="C23" s="168"/>
      <c r="D23" s="168"/>
      <c r="E23" s="169"/>
      <c r="F23" s="99">
        <f>Лист3!E59</f>
        <v>121821.216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67" t="s">
        <v>142</v>
      </c>
      <c r="B24" s="168"/>
      <c r="C24" s="168"/>
      <c r="D24" s="168"/>
      <c r="E24" s="169"/>
      <c r="F24" s="99">
        <f>F22-F23</f>
        <v>156190.99900000007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67" t="s">
        <v>143</v>
      </c>
      <c r="B25" s="168"/>
      <c r="C25" s="168"/>
      <c r="D25" s="168"/>
      <c r="E25" s="169"/>
      <c r="F25" s="96">
        <f>F13+F14-F18</f>
        <v>36420.919999999984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2" customFormat="1" ht="11.4" customHeight="1" x14ac:dyDescent="0.25">
      <c r="A26" s="73"/>
      <c r="B26" s="73"/>
      <c r="C26" s="73"/>
      <c r="D26" s="73"/>
      <c r="E26" s="73"/>
      <c r="F26" s="73"/>
    </row>
    <row r="27" spans="1:19" s="74" customFormat="1" ht="32.25" customHeight="1" x14ac:dyDescent="0.25">
      <c r="A27" s="166" t="s">
        <v>144</v>
      </c>
      <c r="B27" s="166"/>
      <c r="C27" s="166"/>
      <c r="D27" s="166"/>
    </row>
    <row r="28" spans="1:19" s="2" customFormat="1" ht="21.75" customHeight="1" x14ac:dyDescent="0.25">
      <c r="A28" s="173" t="s">
        <v>145</v>
      </c>
      <c r="B28" s="173"/>
      <c r="C28" s="173"/>
      <c r="D28" s="173"/>
    </row>
    <row r="29" spans="1:19" s="2" customFormat="1" ht="22.5" customHeight="1" x14ac:dyDescent="0.25">
      <c r="A29" s="166" t="s">
        <v>42</v>
      </c>
      <c r="B29" s="166"/>
      <c r="C29" s="166"/>
      <c r="D29" s="166"/>
    </row>
    <row r="30" spans="1:19" s="2" customFormat="1" ht="22.5" customHeight="1" x14ac:dyDescent="0.25">
      <c r="A30" s="166" t="s">
        <v>43</v>
      </c>
      <c r="B30" s="166"/>
      <c r="C30" s="166"/>
      <c r="D30" s="44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4"/>
  <sheetViews>
    <sheetView view="pageBreakPreview" topLeftCell="A37" zoomScale="90" zoomScaleSheetLayoutView="90" workbookViewId="0">
      <selection activeCell="A57" sqref="A57:XFD58"/>
    </sheetView>
  </sheetViews>
  <sheetFormatPr defaultRowHeight="14.4" x14ac:dyDescent="0.3"/>
  <cols>
    <col min="1" max="1" width="53.109375" style="108" customWidth="1"/>
    <col min="2" max="2" width="13.88671875" style="110" customWidth="1"/>
    <col min="3" max="3" width="12.5546875" style="110" customWidth="1"/>
    <col min="4" max="4" width="17.5546875" style="110" customWidth="1"/>
    <col min="5" max="5" width="14.6640625" style="110" customWidth="1"/>
    <col min="6" max="255" width="8.109375" style="108" customWidth="1"/>
    <col min="256" max="256" width="8.6640625" style="109" customWidth="1"/>
    <col min="257" max="257" width="31.5546875" style="109" customWidth="1"/>
    <col min="258" max="258" width="13.88671875" style="109" customWidth="1"/>
    <col min="259" max="259" width="19.109375" style="109" customWidth="1"/>
    <col min="260" max="260" width="17.5546875" style="109" customWidth="1"/>
    <col min="261" max="261" width="14.6640625" style="109" customWidth="1"/>
    <col min="262" max="511" width="8.109375" style="109" customWidth="1"/>
    <col min="512" max="512" width="8.6640625" style="109" customWidth="1"/>
    <col min="513" max="513" width="31.5546875" style="109" customWidth="1"/>
    <col min="514" max="514" width="13.88671875" style="109" customWidth="1"/>
    <col min="515" max="515" width="19.109375" style="109" customWidth="1"/>
    <col min="516" max="516" width="17.5546875" style="109" customWidth="1"/>
    <col min="517" max="517" width="14.6640625" style="109" customWidth="1"/>
    <col min="518" max="767" width="8.109375" style="109" customWidth="1"/>
    <col min="768" max="768" width="8.6640625" style="109" customWidth="1"/>
    <col min="769" max="769" width="31.5546875" style="109" customWidth="1"/>
    <col min="770" max="770" width="13.88671875" style="109" customWidth="1"/>
    <col min="771" max="771" width="19.109375" style="109" customWidth="1"/>
    <col min="772" max="772" width="17.5546875" style="109" customWidth="1"/>
    <col min="773" max="773" width="14.6640625" style="109" customWidth="1"/>
    <col min="774" max="1023" width="8.109375" style="109" customWidth="1"/>
    <col min="1024" max="1024" width="8.6640625" style="109" customWidth="1"/>
    <col min="1025" max="1025" width="31.5546875" style="109" customWidth="1"/>
    <col min="1026" max="1026" width="13.88671875" style="109" customWidth="1"/>
    <col min="1027" max="1027" width="19.109375" style="109" customWidth="1"/>
    <col min="1028" max="1028" width="17.5546875" style="109" customWidth="1"/>
    <col min="1029" max="1029" width="14.6640625" style="109" customWidth="1"/>
    <col min="1030" max="1279" width="8.109375" style="109" customWidth="1"/>
    <col min="1280" max="1280" width="8.6640625" style="109" customWidth="1"/>
    <col min="1281" max="1281" width="31.5546875" style="109" customWidth="1"/>
    <col min="1282" max="1282" width="13.88671875" style="109" customWidth="1"/>
    <col min="1283" max="1283" width="19.109375" style="109" customWidth="1"/>
    <col min="1284" max="1284" width="17.5546875" style="109" customWidth="1"/>
    <col min="1285" max="1285" width="14.6640625" style="109" customWidth="1"/>
    <col min="1286" max="1535" width="8.109375" style="109" customWidth="1"/>
    <col min="1536" max="1536" width="8.6640625" style="109" customWidth="1"/>
    <col min="1537" max="1537" width="31.5546875" style="109" customWidth="1"/>
    <col min="1538" max="1538" width="13.88671875" style="109" customWidth="1"/>
    <col min="1539" max="1539" width="19.109375" style="109" customWidth="1"/>
    <col min="1540" max="1540" width="17.5546875" style="109" customWidth="1"/>
    <col min="1541" max="1541" width="14.6640625" style="109" customWidth="1"/>
    <col min="1542" max="1791" width="8.109375" style="109" customWidth="1"/>
    <col min="1792" max="1792" width="8.6640625" style="109" customWidth="1"/>
    <col min="1793" max="1793" width="31.5546875" style="109" customWidth="1"/>
    <col min="1794" max="1794" width="13.88671875" style="109" customWidth="1"/>
    <col min="1795" max="1795" width="19.109375" style="109" customWidth="1"/>
    <col min="1796" max="1796" width="17.5546875" style="109" customWidth="1"/>
    <col min="1797" max="1797" width="14.6640625" style="109" customWidth="1"/>
    <col min="1798" max="2047" width="8.109375" style="109" customWidth="1"/>
    <col min="2048" max="2048" width="8.6640625" style="109" customWidth="1"/>
    <col min="2049" max="2049" width="31.5546875" style="109" customWidth="1"/>
    <col min="2050" max="2050" width="13.88671875" style="109" customWidth="1"/>
    <col min="2051" max="2051" width="19.109375" style="109" customWidth="1"/>
    <col min="2052" max="2052" width="17.5546875" style="109" customWidth="1"/>
    <col min="2053" max="2053" width="14.6640625" style="109" customWidth="1"/>
    <col min="2054" max="2303" width="8.109375" style="109" customWidth="1"/>
    <col min="2304" max="2304" width="8.6640625" style="109" customWidth="1"/>
    <col min="2305" max="2305" width="31.5546875" style="109" customWidth="1"/>
    <col min="2306" max="2306" width="13.88671875" style="109" customWidth="1"/>
    <col min="2307" max="2307" width="19.109375" style="109" customWidth="1"/>
    <col min="2308" max="2308" width="17.5546875" style="109" customWidth="1"/>
    <col min="2309" max="2309" width="14.6640625" style="109" customWidth="1"/>
    <col min="2310" max="2559" width="8.109375" style="109" customWidth="1"/>
    <col min="2560" max="2560" width="8.6640625" style="109" customWidth="1"/>
    <col min="2561" max="2561" width="31.5546875" style="109" customWidth="1"/>
    <col min="2562" max="2562" width="13.88671875" style="109" customWidth="1"/>
    <col min="2563" max="2563" width="19.109375" style="109" customWidth="1"/>
    <col min="2564" max="2564" width="17.5546875" style="109" customWidth="1"/>
    <col min="2565" max="2565" width="14.6640625" style="109" customWidth="1"/>
    <col min="2566" max="2815" width="8.109375" style="109" customWidth="1"/>
    <col min="2816" max="2816" width="8.6640625" style="109" customWidth="1"/>
    <col min="2817" max="2817" width="31.5546875" style="109" customWidth="1"/>
    <col min="2818" max="2818" width="13.88671875" style="109" customWidth="1"/>
    <col min="2819" max="2819" width="19.109375" style="109" customWidth="1"/>
    <col min="2820" max="2820" width="17.5546875" style="109" customWidth="1"/>
    <col min="2821" max="2821" width="14.6640625" style="109" customWidth="1"/>
    <col min="2822" max="3071" width="8.109375" style="109" customWidth="1"/>
    <col min="3072" max="3072" width="8.6640625" style="109" customWidth="1"/>
    <col min="3073" max="3073" width="31.5546875" style="109" customWidth="1"/>
    <col min="3074" max="3074" width="13.88671875" style="109" customWidth="1"/>
    <col min="3075" max="3075" width="19.109375" style="109" customWidth="1"/>
    <col min="3076" max="3076" width="17.5546875" style="109" customWidth="1"/>
    <col min="3077" max="3077" width="14.6640625" style="109" customWidth="1"/>
    <col min="3078" max="3327" width="8.109375" style="109" customWidth="1"/>
    <col min="3328" max="3328" width="8.6640625" style="109" customWidth="1"/>
    <col min="3329" max="3329" width="31.5546875" style="109" customWidth="1"/>
    <col min="3330" max="3330" width="13.88671875" style="109" customWidth="1"/>
    <col min="3331" max="3331" width="19.109375" style="109" customWidth="1"/>
    <col min="3332" max="3332" width="17.5546875" style="109" customWidth="1"/>
    <col min="3333" max="3333" width="14.6640625" style="109" customWidth="1"/>
    <col min="3334" max="3583" width="8.109375" style="109" customWidth="1"/>
    <col min="3584" max="3584" width="8.6640625" style="109" customWidth="1"/>
    <col min="3585" max="3585" width="31.5546875" style="109" customWidth="1"/>
    <col min="3586" max="3586" width="13.88671875" style="109" customWidth="1"/>
    <col min="3587" max="3587" width="19.109375" style="109" customWidth="1"/>
    <col min="3588" max="3588" width="17.5546875" style="109" customWidth="1"/>
    <col min="3589" max="3589" width="14.6640625" style="109" customWidth="1"/>
    <col min="3590" max="3839" width="8.109375" style="109" customWidth="1"/>
    <col min="3840" max="3840" width="8.6640625" style="109" customWidth="1"/>
    <col min="3841" max="3841" width="31.5546875" style="109" customWidth="1"/>
    <col min="3842" max="3842" width="13.88671875" style="109" customWidth="1"/>
    <col min="3843" max="3843" width="19.109375" style="109" customWidth="1"/>
    <col min="3844" max="3844" width="17.5546875" style="109" customWidth="1"/>
    <col min="3845" max="3845" width="14.6640625" style="109" customWidth="1"/>
    <col min="3846" max="4095" width="8.109375" style="109" customWidth="1"/>
    <col min="4096" max="4096" width="8.6640625" style="109" customWidth="1"/>
    <col min="4097" max="4097" width="31.5546875" style="109" customWidth="1"/>
    <col min="4098" max="4098" width="13.88671875" style="109" customWidth="1"/>
    <col min="4099" max="4099" width="19.109375" style="109" customWidth="1"/>
    <col min="4100" max="4100" width="17.5546875" style="109" customWidth="1"/>
    <col min="4101" max="4101" width="14.6640625" style="109" customWidth="1"/>
    <col min="4102" max="4351" width="8.109375" style="109" customWidth="1"/>
    <col min="4352" max="4352" width="8.6640625" style="109" customWidth="1"/>
    <col min="4353" max="4353" width="31.5546875" style="109" customWidth="1"/>
    <col min="4354" max="4354" width="13.88671875" style="109" customWidth="1"/>
    <col min="4355" max="4355" width="19.109375" style="109" customWidth="1"/>
    <col min="4356" max="4356" width="17.5546875" style="109" customWidth="1"/>
    <col min="4357" max="4357" width="14.6640625" style="109" customWidth="1"/>
    <col min="4358" max="4607" width="8.109375" style="109" customWidth="1"/>
    <col min="4608" max="4608" width="8.6640625" style="109" customWidth="1"/>
    <col min="4609" max="4609" width="31.5546875" style="109" customWidth="1"/>
    <col min="4610" max="4610" width="13.88671875" style="109" customWidth="1"/>
    <col min="4611" max="4611" width="19.109375" style="109" customWidth="1"/>
    <col min="4612" max="4612" width="17.5546875" style="109" customWidth="1"/>
    <col min="4613" max="4613" width="14.6640625" style="109" customWidth="1"/>
    <col min="4614" max="4863" width="8.109375" style="109" customWidth="1"/>
    <col min="4864" max="4864" width="8.6640625" style="109" customWidth="1"/>
    <col min="4865" max="4865" width="31.5546875" style="109" customWidth="1"/>
    <col min="4866" max="4866" width="13.88671875" style="109" customWidth="1"/>
    <col min="4867" max="4867" width="19.109375" style="109" customWidth="1"/>
    <col min="4868" max="4868" width="17.5546875" style="109" customWidth="1"/>
    <col min="4869" max="4869" width="14.6640625" style="109" customWidth="1"/>
    <col min="4870" max="5119" width="8.109375" style="109" customWidth="1"/>
    <col min="5120" max="5120" width="8.6640625" style="109" customWidth="1"/>
    <col min="5121" max="5121" width="31.5546875" style="109" customWidth="1"/>
    <col min="5122" max="5122" width="13.88671875" style="109" customWidth="1"/>
    <col min="5123" max="5123" width="19.109375" style="109" customWidth="1"/>
    <col min="5124" max="5124" width="17.5546875" style="109" customWidth="1"/>
    <col min="5125" max="5125" width="14.6640625" style="109" customWidth="1"/>
    <col min="5126" max="5375" width="8.109375" style="109" customWidth="1"/>
    <col min="5376" max="5376" width="8.6640625" style="109" customWidth="1"/>
    <col min="5377" max="5377" width="31.5546875" style="109" customWidth="1"/>
    <col min="5378" max="5378" width="13.88671875" style="109" customWidth="1"/>
    <col min="5379" max="5379" width="19.109375" style="109" customWidth="1"/>
    <col min="5380" max="5380" width="17.5546875" style="109" customWidth="1"/>
    <col min="5381" max="5381" width="14.6640625" style="109" customWidth="1"/>
    <col min="5382" max="5631" width="8.109375" style="109" customWidth="1"/>
    <col min="5632" max="5632" width="8.6640625" style="109" customWidth="1"/>
    <col min="5633" max="5633" width="31.5546875" style="109" customWidth="1"/>
    <col min="5634" max="5634" width="13.88671875" style="109" customWidth="1"/>
    <col min="5635" max="5635" width="19.109375" style="109" customWidth="1"/>
    <col min="5636" max="5636" width="17.5546875" style="109" customWidth="1"/>
    <col min="5637" max="5637" width="14.6640625" style="109" customWidth="1"/>
    <col min="5638" max="5887" width="8.109375" style="109" customWidth="1"/>
    <col min="5888" max="5888" width="8.6640625" style="109" customWidth="1"/>
    <col min="5889" max="5889" width="31.5546875" style="109" customWidth="1"/>
    <col min="5890" max="5890" width="13.88671875" style="109" customWidth="1"/>
    <col min="5891" max="5891" width="19.109375" style="109" customWidth="1"/>
    <col min="5892" max="5892" width="17.5546875" style="109" customWidth="1"/>
    <col min="5893" max="5893" width="14.6640625" style="109" customWidth="1"/>
    <col min="5894" max="6143" width="8.109375" style="109" customWidth="1"/>
    <col min="6144" max="6144" width="8.6640625" style="109" customWidth="1"/>
    <col min="6145" max="6145" width="31.5546875" style="109" customWidth="1"/>
    <col min="6146" max="6146" width="13.88671875" style="109" customWidth="1"/>
    <col min="6147" max="6147" width="19.109375" style="109" customWidth="1"/>
    <col min="6148" max="6148" width="17.5546875" style="109" customWidth="1"/>
    <col min="6149" max="6149" width="14.6640625" style="109" customWidth="1"/>
    <col min="6150" max="6399" width="8.109375" style="109" customWidth="1"/>
    <col min="6400" max="6400" width="8.6640625" style="109" customWidth="1"/>
    <col min="6401" max="6401" width="31.5546875" style="109" customWidth="1"/>
    <col min="6402" max="6402" width="13.88671875" style="109" customWidth="1"/>
    <col min="6403" max="6403" width="19.109375" style="109" customWidth="1"/>
    <col min="6404" max="6404" width="17.5546875" style="109" customWidth="1"/>
    <col min="6405" max="6405" width="14.6640625" style="109" customWidth="1"/>
    <col min="6406" max="6655" width="8.109375" style="109" customWidth="1"/>
    <col min="6656" max="6656" width="8.6640625" style="109" customWidth="1"/>
    <col min="6657" max="6657" width="31.5546875" style="109" customWidth="1"/>
    <col min="6658" max="6658" width="13.88671875" style="109" customWidth="1"/>
    <col min="6659" max="6659" width="19.109375" style="109" customWidth="1"/>
    <col min="6660" max="6660" width="17.5546875" style="109" customWidth="1"/>
    <col min="6661" max="6661" width="14.6640625" style="109" customWidth="1"/>
    <col min="6662" max="6911" width="8.109375" style="109" customWidth="1"/>
    <col min="6912" max="6912" width="8.6640625" style="109" customWidth="1"/>
    <col min="6913" max="6913" width="31.5546875" style="109" customWidth="1"/>
    <col min="6914" max="6914" width="13.88671875" style="109" customWidth="1"/>
    <col min="6915" max="6915" width="19.109375" style="109" customWidth="1"/>
    <col min="6916" max="6916" width="17.5546875" style="109" customWidth="1"/>
    <col min="6917" max="6917" width="14.6640625" style="109" customWidth="1"/>
    <col min="6918" max="7167" width="8.109375" style="109" customWidth="1"/>
    <col min="7168" max="7168" width="8.6640625" style="109" customWidth="1"/>
    <col min="7169" max="7169" width="31.5546875" style="109" customWidth="1"/>
    <col min="7170" max="7170" width="13.88671875" style="109" customWidth="1"/>
    <col min="7171" max="7171" width="19.109375" style="109" customWidth="1"/>
    <col min="7172" max="7172" width="17.5546875" style="109" customWidth="1"/>
    <col min="7173" max="7173" width="14.6640625" style="109" customWidth="1"/>
    <col min="7174" max="7423" width="8.109375" style="109" customWidth="1"/>
    <col min="7424" max="7424" width="8.6640625" style="109" customWidth="1"/>
    <col min="7425" max="7425" width="31.5546875" style="109" customWidth="1"/>
    <col min="7426" max="7426" width="13.88671875" style="109" customWidth="1"/>
    <col min="7427" max="7427" width="19.109375" style="109" customWidth="1"/>
    <col min="7428" max="7428" width="17.5546875" style="109" customWidth="1"/>
    <col min="7429" max="7429" width="14.6640625" style="109" customWidth="1"/>
    <col min="7430" max="7679" width="8.109375" style="109" customWidth="1"/>
    <col min="7680" max="7680" width="8.6640625" style="109" customWidth="1"/>
    <col min="7681" max="7681" width="31.5546875" style="109" customWidth="1"/>
    <col min="7682" max="7682" width="13.88671875" style="109" customWidth="1"/>
    <col min="7683" max="7683" width="19.109375" style="109" customWidth="1"/>
    <col min="7684" max="7684" width="17.5546875" style="109" customWidth="1"/>
    <col min="7685" max="7685" width="14.6640625" style="109" customWidth="1"/>
    <col min="7686" max="7935" width="8.109375" style="109" customWidth="1"/>
    <col min="7936" max="7936" width="8.6640625" style="109" customWidth="1"/>
    <col min="7937" max="7937" width="31.5546875" style="109" customWidth="1"/>
    <col min="7938" max="7938" width="13.88671875" style="109" customWidth="1"/>
    <col min="7939" max="7939" width="19.109375" style="109" customWidth="1"/>
    <col min="7940" max="7940" width="17.5546875" style="109" customWidth="1"/>
    <col min="7941" max="7941" width="14.6640625" style="109" customWidth="1"/>
    <col min="7942" max="8191" width="8.109375" style="109" customWidth="1"/>
    <col min="8192" max="8192" width="8.6640625" style="109" customWidth="1"/>
    <col min="8193" max="8193" width="31.5546875" style="109" customWidth="1"/>
    <col min="8194" max="8194" width="13.88671875" style="109" customWidth="1"/>
    <col min="8195" max="8195" width="19.109375" style="109" customWidth="1"/>
    <col min="8196" max="8196" width="17.5546875" style="109" customWidth="1"/>
    <col min="8197" max="8197" width="14.6640625" style="109" customWidth="1"/>
    <col min="8198" max="8447" width="8.109375" style="109" customWidth="1"/>
    <col min="8448" max="8448" width="8.6640625" style="109" customWidth="1"/>
    <col min="8449" max="8449" width="31.5546875" style="109" customWidth="1"/>
    <col min="8450" max="8450" width="13.88671875" style="109" customWidth="1"/>
    <col min="8451" max="8451" width="19.109375" style="109" customWidth="1"/>
    <col min="8452" max="8452" width="17.5546875" style="109" customWidth="1"/>
    <col min="8453" max="8453" width="14.6640625" style="109" customWidth="1"/>
    <col min="8454" max="8703" width="8.109375" style="109" customWidth="1"/>
    <col min="8704" max="8704" width="8.6640625" style="109" customWidth="1"/>
    <col min="8705" max="8705" width="31.5546875" style="109" customWidth="1"/>
    <col min="8706" max="8706" width="13.88671875" style="109" customWidth="1"/>
    <col min="8707" max="8707" width="19.109375" style="109" customWidth="1"/>
    <col min="8708" max="8708" width="17.5546875" style="109" customWidth="1"/>
    <col min="8709" max="8709" width="14.6640625" style="109" customWidth="1"/>
    <col min="8710" max="8959" width="8.109375" style="109" customWidth="1"/>
    <col min="8960" max="8960" width="8.6640625" style="109" customWidth="1"/>
    <col min="8961" max="8961" width="31.5546875" style="109" customWidth="1"/>
    <col min="8962" max="8962" width="13.88671875" style="109" customWidth="1"/>
    <col min="8963" max="8963" width="19.109375" style="109" customWidth="1"/>
    <col min="8964" max="8964" width="17.5546875" style="109" customWidth="1"/>
    <col min="8965" max="8965" width="14.6640625" style="109" customWidth="1"/>
    <col min="8966" max="9215" width="8.109375" style="109" customWidth="1"/>
    <col min="9216" max="9216" width="8.6640625" style="109" customWidth="1"/>
    <col min="9217" max="9217" width="31.5546875" style="109" customWidth="1"/>
    <col min="9218" max="9218" width="13.88671875" style="109" customWidth="1"/>
    <col min="9219" max="9219" width="19.109375" style="109" customWidth="1"/>
    <col min="9220" max="9220" width="17.5546875" style="109" customWidth="1"/>
    <col min="9221" max="9221" width="14.6640625" style="109" customWidth="1"/>
    <col min="9222" max="9471" width="8.109375" style="109" customWidth="1"/>
    <col min="9472" max="9472" width="8.6640625" style="109" customWidth="1"/>
    <col min="9473" max="9473" width="31.5546875" style="109" customWidth="1"/>
    <col min="9474" max="9474" width="13.88671875" style="109" customWidth="1"/>
    <col min="9475" max="9475" width="19.109375" style="109" customWidth="1"/>
    <col min="9476" max="9476" width="17.5546875" style="109" customWidth="1"/>
    <col min="9477" max="9477" width="14.6640625" style="109" customWidth="1"/>
    <col min="9478" max="9727" width="8.109375" style="109" customWidth="1"/>
    <col min="9728" max="9728" width="8.6640625" style="109" customWidth="1"/>
    <col min="9729" max="9729" width="31.5546875" style="109" customWidth="1"/>
    <col min="9730" max="9730" width="13.88671875" style="109" customWidth="1"/>
    <col min="9731" max="9731" width="19.109375" style="109" customWidth="1"/>
    <col min="9732" max="9732" width="17.5546875" style="109" customWidth="1"/>
    <col min="9733" max="9733" width="14.6640625" style="109" customWidth="1"/>
    <col min="9734" max="9983" width="8.109375" style="109" customWidth="1"/>
    <col min="9984" max="9984" width="8.6640625" style="109" customWidth="1"/>
    <col min="9985" max="9985" width="31.5546875" style="109" customWidth="1"/>
    <col min="9986" max="9986" width="13.88671875" style="109" customWidth="1"/>
    <col min="9987" max="9987" width="19.109375" style="109" customWidth="1"/>
    <col min="9988" max="9988" width="17.5546875" style="109" customWidth="1"/>
    <col min="9989" max="9989" width="14.6640625" style="109" customWidth="1"/>
    <col min="9990" max="10239" width="8.109375" style="109" customWidth="1"/>
    <col min="10240" max="10240" width="8.6640625" style="109" customWidth="1"/>
    <col min="10241" max="10241" width="31.5546875" style="109" customWidth="1"/>
    <col min="10242" max="10242" width="13.88671875" style="109" customWidth="1"/>
    <col min="10243" max="10243" width="19.109375" style="109" customWidth="1"/>
    <col min="10244" max="10244" width="17.5546875" style="109" customWidth="1"/>
    <col min="10245" max="10245" width="14.6640625" style="109" customWidth="1"/>
    <col min="10246" max="10495" width="8.109375" style="109" customWidth="1"/>
    <col min="10496" max="10496" width="8.6640625" style="109" customWidth="1"/>
    <col min="10497" max="10497" width="31.5546875" style="109" customWidth="1"/>
    <col min="10498" max="10498" width="13.88671875" style="109" customWidth="1"/>
    <col min="10499" max="10499" width="19.109375" style="109" customWidth="1"/>
    <col min="10500" max="10500" width="17.5546875" style="109" customWidth="1"/>
    <col min="10501" max="10501" width="14.6640625" style="109" customWidth="1"/>
    <col min="10502" max="10751" width="8.109375" style="109" customWidth="1"/>
    <col min="10752" max="10752" width="8.6640625" style="109" customWidth="1"/>
    <col min="10753" max="10753" width="31.5546875" style="109" customWidth="1"/>
    <col min="10754" max="10754" width="13.88671875" style="109" customWidth="1"/>
    <col min="10755" max="10755" width="19.109375" style="109" customWidth="1"/>
    <col min="10756" max="10756" width="17.5546875" style="109" customWidth="1"/>
    <col min="10757" max="10757" width="14.6640625" style="109" customWidth="1"/>
    <col min="10758" max="11007" width="8.109375" style="109" customWidth="1"/>
    <col min="11008" max="11008" width="8.6640625" style="109" customWidth="1"/>
    <col min="11009" max="11009" width="31.5546875" style="109" customWidth="1"/>
    <col min="11010" max="11010" width="13.88671875" style="109" customWidth="1"/>
    <col min="11011" max="11011" width="19.109375" style="109" customWidth="1"/>
    <col min="11012" max="11012" width="17.5546875" style="109" customWidth="1"/>
    <col min="11013" max="11013" width="14.6640625" style="109" customWidth="1"/>
    <col min="11014" max="11263" width="8.109375" style="109" customWidth="1"/>
    <col min="11264" max="11264" width="8.6640625" style="109" customWidth="1"/>
    <col min="11265" max="11265" width="31.5546875" style="109" customWidth="1"/>
    <col min="11266" max="11266" width="13.88671875" style="109" customWidth="1"/>
    <col min="11267" max="11267" width="19.109375" style="109" customWidth="1"/>
    <col min="11268" max="11268" width="17.5546875" style="109" customWidth="1"/>
    <col min="11269" max="11269" width="14.6640625" style="109" customWidth="1"/>
    <col min="11270" max="11519" width="8.109375" style="109" customWidth="1"/>
    <col min="11520" max="11520" width="8.6640625" style="109" customWidth="1"/>
    <col min="11521" max="11521" width="31.5546875" style="109" customWidth="1"/>
    <col min="11522" max="11522" width="13.88671875" style="109" customWidth="1"/>
    <col min="11523" max="11523" width="19.109375" style="109" customWidth="1"/>
    <col min="11524" max="11524" width="17.5546875" style="109" customWidth="1"/>
    <col min="11525" max="11525" width="14.6640625" style="109" customWidth="1"/>
    <col min="11526" max="11775" width="8.109375" style="109" customWidth="1"/>
    <col min="11776" max="11776" width="8.6640625" style="109" customWidth="1"/>
    <col min="11777" max="11777" width="31.5546875" style="109" customWidth="1"/>
    <col min="11778" max="11778" width="13.88671875" style="109" customWidth="1"/>
    <col min="11779" max="11779" width="19.109375" style="109" customWidth="1"/>
    <col min="11780" max="11780" width="17.5546875" style="109" customWidth="1"/>
    <col min="11781" max="11781" width="14.6640625" style="109" customWidth="1"/>
    <col min="11782" max="12031" width="8.109375" style="109" customWidth="1"/>
    <col min="12032" max="12032" width="8.6640625" style="109" customWidth="1"/>
    <col min="12033" max="12033" width="31.5546875" style="109" customWidth="1"/>
    <col min="12034" max="12034" width="13.88671875" style="109" customWidth="1"/>
    <col min="12035" max="12035" width="19.109375" style="109" customWidth="1"/>
    <col min="12036" max="12036" width="17.5546875" style="109" customWidth="1"/>
    <col min="12037" max="12037" width="14.6640625" style="109" customWidth="1"/>
    <col min="12038" max="12287" width="8.109375" style="109" customWidth="1"/>
    <col min="12288" max="12288" width="8.6640625" style="109" customWidth="1"/>
    <col min="12289" max="12289" width="31.5546875" style="109" customWidth="1"/>
    <col min="12290" max="12290" width="13.88671875" style="109" customWidth="1"/>
    <col min="12291" max="12291" width="19.109375" style="109" customWidth="1"/>
    <col min="12292" max="12292" width="17.5546875" style="109" customWidth="1"/>
    <col min="12293" max="12293" width="14.6640625" style="109" customWidth="1"/>
    <col min="12294" max="12543" width="8.109375" style="109" customWidth="1"/>
    <col min="12544" max="12544" width="8.6640625" style="109" customWidth="1"/>
    <col min="12545" max="12545" width="31.5546875" style="109" customWidth="1"/>
    <col min="12546" max="12546" width="13.88671875" style="109" customWidth="1"/>
    <col min="12547" max="12547" width="19.109375" style="109" customWidth="1"/>
    <col min="12548" max="12548" width="17.5546875" style="109" customWidth="1"/>
    <col min="12549" max="12549" width="14.6640625" style="109" customWidth="1"/>
    <col min="12550" max="12799" width="8.109375" style="109" customWidth="1"/>
    <col min="12800" max="12800" width="8.6640625" style="109" customWidth="1"/>
    <col min="12801" max="12801" width="31.5546875" style="109" customWidth="1"/>
    <col min="12802" max="12802" width="13.88671875" style="109" customWidth="1"/>
    <col min="12803" max="12803" width="19.109375" style="109" customWidth="1"/>
    <col min="12804" max="12804" width="17.5546875" style="109" customWidth="1"/>
    <col min="12805" max="12805" width="14.6640625" style="109" customWidth="1"/>
    <col min="12806" max="13055" width="8.109375" style="109" customWidth="1"/>
    <col min="13056" max="13056" width="8.6640625" style="109" customWidth="1"/>
    <col min="13057" max="13057" width="31.5546875" style="109" customWidth="1"/>
    <col min="13058" max="13058" width="13.88671875" style="109" customWidth="1"/>
    <col min="13059" max="13059" width="19.109375" style="109" customWidth="1"/>
    <col min="13060" max="13060" width="17.5546875" style="109" customWidth="1"/>
    <col min="13061" max="13061" width="14.6640625" style="109" customWidth="1"/>
    <col min="13062" max="13311" width="8.109375" style="109" customWidth="1"/>
    <col min="13312" max="13312" width="8.6640625" style="109" customWidth="1"/>
    <col min="13313" max="13313" width="31.5546875" style="109" customWidth="1"/>
    <col min="13314" max="13314" width="13.88671875" style="109" customWidth="1"/>
    <col min="13315" max="13315" width="19.109375" style="109" customWidth="1"/>
    <col min="13316" max="13316" width="17.5546875" style="109" customWidth="1"/>
    <col min="13317" max="13317" width="14.6640625" style="109" customWidth="1"/>
    <col min="13318" max="13567" width="8.109375" style="109" customWidth="1"/>
    <col min="13568" max="13568" width="8.6640625" style="109" customWidth="1"/>
    <col min="13569" max="13569" width="31.5546875" style="109" customWidth="1"/>
    <col min="13570" max="13570" width="13.88671875" style="109" customWidth="1"/>
    <col min="13571" max="13571" width="19.109375" style="109" customWidth="1"/>
    <col min="13572" max="13572" width="17.5546875" style="109" customWidth="1"/>
    <col min="13573" max="13573" width="14.6640625" style="109" customWidth="1"/>
    <col min="13574" max="13823" width="8.109375" style="109" customWidth="1"/>
    <col min="13824" max="13824" width="8.6640625" style="109" customWidth="1"/>
    <col min="13825" max="13825" width="31.5546875" style="109" customWidth="1"/>
    <col min="13826" max="13826" width="13.88671875" style="109" customWidth="1"/>
    <col min="13827" max="13827" width="19.109375" style="109" customWidth="1"/>
    <col min="13828" max="13828" width="17.5546875" style="109" customWidth="1"/>
    <col min="13829" max="13829" width="14.6640625" style="109" customWidth="1"/>
    <col min="13830" max="14079" width="8.109375" style="109" customWidth="1"/>
    <col min="14080" max="14080" width="8.6640625" style="109" customWidth="1"/>
    <col min="14081" max="14081" width="31.5546875" style="109" customWidth="1"/>
    <col min="14082" max="14082" width="13.88671875" style="109" customWidth="1"/>
    <col min="14083" max="14083" width="19.109375" style="109" customWidth="1"/>
    <col min="14084" max="14084" width="17.5546875" style="109" customWidth="1"/>
    <col min="14085" max="14085" width="14.6640625" style="109" customWidth="1"/>
    <col min="14086" max="14335" width="8.109375" style="109" customWidth="1"/>
    <col min="14336" max="14336" width="8.6640625" style="109" customWidth="1"/>
    <col min="14337" max="14337" width="31.5546875" style="109" customWidth="1"/>
    <col min="14338" max="14338" width="13.88671875" style="109" customWidth="1"/>
    <col min="14339" max="14339" width="19.109375" style="109" customWidth="1"/>
    <col min="14340" max="14340" width="17.5546875" style="109" customWidth="1"/>
    <col min="14341" max="14341" width="14.6640625" style="109" customWidth="1"/>
    <col min="14342" max="14591" width="8.109375" style="109" customWidth="1"/>
    <col min="14592" max="14592" width="8.6640625" style="109" customWidth="1"/>
    <col min="14593" max="14593" width="31.5546875" style="109" customWidth="1"/>
    <col min="14594" max="14594" width="13.88671875" style="109" customWidth="1"/>
    <col min="14595" max="14595" width="19.109375" style="109" customWidth="1"/>
    <col min="14596" max="14596" width="17.5546875" style="109" customWidth="1"/>
    <col min="14597" max="14597" width="14.6640625" style="109" customWidth="1"/>
    <col min="14598" max="14847" width="8.109375" style="109" customWidth="1"/>
    <col min="14848" max="14848" width="8.6640625" style="109" customWidth="1"/>
    <col min="14849" max="14849" width="31.5546875" style="109" customWidth="1"/>
    <col min="14850" max="14850" width="13.88671875" style="109" customWidth="1"/>
    <col min="14851" max="14851" width="19.109375" style="109" customWidth="1"/>
    <col min="14852" max="14852" width="17.5546875" style="109" customWidth="1"/>
    <col min="14853" max="14853" width="14.6640625" style="109" customWidth="1"/>
    <col min="14854" max="15103" width="8.109375" style="109" customWidth="1"/>
    <col min="15104" max="15104" width="8.6640625" style="109" customWidth="1"/>
    <col min="15105" max="15105" width="31.5546875" style="109" customWidth="1"/>
    <col min="15106" max="15106" width="13.88671875" style="109" customWidth="1"/>
    <col min="15107" max="15107" width="19.109375" style="109" customWidth="1"/>
    <col min="15108" max="15108" width="17.5546875" style="109" customWidth="1"/>
    <col min="15109" max="15109" width="14.6640625" style="109" customWidth="1"/>
    <col min="15110" max="15359" width="8.109375" style="109" customWidth="1"/>
    <col min="15360" max="15360" width="8.6640625" style="109" customWidth="1"/>
    <col min="15361" max="15361" width="31.5546875" style="109" customWidth="1"/>
    <col min="15362" max="15362" width="13.88671875" style="109" customWidth="1"/>
    <col min="15363" max="15363" width="19.109375" style="109" customWidth="1"/>
    <col min="15364" max="15364" width="17.5546875" style="109" customWidth="1"/>
    <col min="15365" max="15365" width="14.6640625" style="109" customWidth="1"/>
    <col min="15366" max="15615" width="8.109375" style="109" customWidth="1"/>
    <col min="15616" max="15616" width="8.6640625" style="109" customWidth="1"/>
    <col min="15617" max="15617" width="31.5546875" style="109" customWidth="1"/>
    <col min="15618" max="15618" width="13.88671875" style="109" customWidth="1"/>
    <col min="15619" max="15619" width="19.109375" style="109" customWidth="1"/>
    <col min="15620" max="15620" width="17.5546875" style="109" customWidth="1"/>
    <col min="15621" max="15621" width="14.6640625" style="109" customWidth="1"/>
    <col min="15622" max="15871" width="8.109375" style="109" customWidth="1"/>
    <col min="15872" max="15872" width="8.6640625" style="109" customWidth="1"/>
    <col min="15873" max="15873" width="31.5546875" style="109" customWidth="1"/>
    <col min="15874" max="15874" width="13.88671875" style="109" customWidth="1"/>
    <col min="15875" max="15875" width="19.109375" style="109" customWidth="1"/>
    <col min="15876" max="15876" width="17.5546875" style="109" customWidth="1"/>
    <col min="15877" max="15877" width="14.6640625" style="109" customWidth="1"/>
    <col min="15878" max="16127" width="8.109375" style="109" customWidth="1"/>
    <col min="16128" max="16128" width="8.6640625" style="109" customWidth="1"/>
    <col min="16129" max="16129" width="31.5546875" style="109" customWidth="1"/>
    <col min="16130" max="16130" width="13.88671875" style="109" customWidth="1"/>
    <col min="16131" max="16131" width="19.109375" style="109" customWidth="1"/>
    <col min="16132" max="16132" width="17.5546875" style="109" customWidth="1"/>
    <col min="16133" max="16133" width="14.6640625" style="109" customWidth="1"/>
    <col min="16134" max="16384" width="8.109375" style="109" customWidth="1"/>
  </cols>
  <sheetData>
    <row r="1" spans="1:5" s="108" customFormat="1" ht="23.25" customHeight="1" x14ac:dyDescent="0.3">
      <c r="A1" s="186"/>
      <c r="B1" s="186"/>
      <c r="C1" s="186"/>
      <c r="D1" s="186"/>
      <c r="E1" s="186"/>
    </row>
    <row r="2" spans="1:5" s="108" customFormat="1" ht="13.8" x14ac:dyDescent="0.3">
      <c r="A2" s="186" t="s">
        <v>184</v>
      </c>
      <c r="B2" s="186"/>
      <c r="C2" s="186"/>
      <c r="D2" s="186"/>
      <c r="E2" s="186"/>
    </row>
    <row r="3" spans="1:5" s="108" customFormat="1" ht="15.75" customHeight="1" x14ac:dyDescent="0.3">
      <c r="A3" s="187" t="s">
        <v>230</v>
      </c>
      <c r="B3" s="187"/>
      <c r="C3" s="187"/>
      <c r="D3" s="187"/>
      <c r="E3" s="187"/>
    </row>
    <row r="4" spans="1:5" s="108" customFormat="1" ht="13.8" x14ac:dyDescent="0.3">
      <c r="A4" s="187" t="s">
        <v>185</v>
      </c>
      <c r="B4" s="187"/>
      <c r="C4" s="187"/>
      <c r="D4" s="187"/>
      <c r="E4" s="187"/>
    </row>
    <row r="5" spans="1:5" s="108" customFormat="1" ht="13.8" x14ac:dyDescent="0.3">
      <c r="A5" s="187" t="s">
        <v>186</v>
      </c>
      <c r="B5" s="187"/>
      <c r="C5" s="187"/>
      <c r="D5" s="187"/>
      <c r="E5" s="187"/>
    </row>
    <row r="6" spans="1:5" s="108" customFormat="1" ht="26.25" customHeight="1" x14ac:dyDescent="0.3">
      <c r="A6" s="186" t="s">
        <v>187</v>
      </c>
      <c r="B6" s="186"/>
      <c r="C6" s="186"/>
      <c r="D6" s="186"/>
      <c r="E6" s="110" t="s">
        <v>188</v>
      </c>
    </row>
    <row r="7" spans="1:5" s="108" customFormat="1" ht="13.8" x14ac:dyDescent="0.3">
      <c r="A7" s="186"/>
      <c r="B7" s="186"/>
      <c r="C7" s="186"/>
      <c r="D7" s="186"/>
      <c r="E7" s="186"/>
    </row>
    <row r="8" spans="1:5" s="108" customFormat="1" ht="28.5" customHeight="1" x14ac:dyDescent="0.3">
      <c r="A8" s="188" t="s">
        <v>189</v>
      </c>
      <c r="B8" s="188"/>
      <c r="C8" s="188"/>
      <c r="D8" s="188"/>
      <c r="E8" s="188"/>
    </row>
    <row r="9" spans="1:5" s="108" customFormat="1" ht="29.25" customHeight="1" x14ac:dyDescent="0.3">
      <c r="A9" s="188" t="s">
        <v>190</v>
      </c>
      <c r="B9" s="188"/>
      <c r="C9" s="188"/>
      <c r="D9" s="188"/>
      <c r="E9" s="188"/>
    </row>
    <row r="10" spans="1:5" s="108" customFormat="1" ht="30" customHeight="1" x14ac:dyDescent="0.3">
      <c r="A10" s="188" t="s">
        <v>191</v>
      </c>
      <c r="B10" s="188"/>
      <c r="C10" s="188"/>
      <c r="D10" s="188"/>
      <c r="E10" s="188"/>
    </row>
    <row r="11" spans="1:5" s="108" customFormat="1" ht="30" customHeight="1" x14ac:dyDescent="0.3">
      <c r="A11" s="188" t="s">
        <v>192</v>
      </c>
      <c r="B11" s="188"/>
      <c r="C11" s="188"/>
      <c r="D11" s="188"/>
      <c r="E11" s="188"/>
    </row>
    <row r="12" spans="1:5" s="108" customFormat="1" ht="29.25" customHeight="1" x14ac:dyDescent="0.3">
      <c r="A12" s="188" t="s">
        <v>193</v>
      </c>
      <c r="B12" s="188"/>
      <c r="C12" s="188"/>
      <c r="D12" s="188"/>
      <c r="E12" s="188"/>
    </row>
    <row r="13" spans="1:5" s="108" customFormat="1" ht="28.5" customHeight="1" x14ac:dyDescent="0.3">
      <c r="A13" s="188" t="s">
        <v>194</v>
      </c>
      <c r="B13" s="188"/>
      <c r="C13" s="188"/>
      <c r="D13" s="188"/>
      <c r="E13" s="188"/>
    </row>
    <row r="14" spans="1:5" s="108" customFormat="1" ht="15.75" customHeight="1" x14ac:dyDescent="0.3">
      <c r="A14" s="186"/>
      <c r="B14" s="186"/>
      <c r="C14" s="186"/>
      <c r="D14" s="186"/>
      <c r="E14" s="186"/>
    </row>
    <row r="15" spans="1:5" s="108" customFormat="1" ht="138" x14ac:dyDescent="0.3">
      <c r="A15" s="111" t="s">
        <v>2</v>
      </c>
      <c r="B15" s="112" t="s">
        <v>196</v>
      </c>
      <c r="C15" s="112" t="s">
        <v>0</v>
      </c>
      <c r="D15" s="112" t="s">
        <v>195</v>
      </c>
      <c r="E15" s="112" t="s">
        <v>1</v>
      </c>
    </row>
    <row r="16" spans="1:5" s="116" customFormat="1" ht="13.8" x14ac:dyDescent="0.3">
      <c r="A16" s="114" t="s">
        <v>8</v>
      </c>
      <c r="B16" s="115"/>
      <c r="C16" s="115"/>
      <c r="D16" s="115"/>
      <c r="E16" s="115"/>
    </row>
    <row r="17" spans="1:5" s="108" customFormat="1" ht="13.8" x14ac:dyDescent="0.3">
      <c r="A17" s="111" t="s">
        <v>52</v>
      </c>
      <c r="B17" s="113" t="s">
        <v>110</v>
      </c>
      <c r="C17" s="113" t="s">
        <v>11</v>
      </c>
      <c r="D17" s="113">
        <v>0.13</v>
      </c>
      <c r="E17" s="113">
        <v>2054.9899999999998</v>
      </c>
    </row>
    <row r="18" spans="1:5" s="116" customFormat="1" ht="27.6" x14ac:dyDescent="0.3">
      <c r="A18" s="114" t="s">
        <v>197</v>
      </c>
      <c r="B18" s="115"/>
      <c r="C18" s="115"/>
      <c r="D18" s="115"/>
      <c r="E18" s="115"/>
    </row>
    <row r="19" spans="1:5" s="108" customFormat="1" ht="13.8" x14ac:dyDescent="0.3">
      <c r="A19" s="111" t="s">
        <v>198</v>
      </c>
      <c r="B19" s="113" t="s">
        <v>178</v>
      </c>
      <c r="C19" s="113" t="s">
        <v>12</v>
      </c>
      <c r="D19" s="113">
        <f>E19</f>
        <v>61491.56</v>
      </c>
      <c r="E19" s="113">
        <v>61491.56</v>
      </c>
    </row>
    <row r="20" spans="1:5" s="108" customFormat="1" ht="13.8" x14ac:dyDescent="0.3">
      <c r="A20" s="111" t="s">
        <v>199</v>
      </c>
      <c r="B20" s="113" t="s">
        <v>178</v>
      </c>
      <c r="C20" s="113" t="s">
        <v>12</v>
      </c>
      <c r="D20" s="113">
        <f t="shared" ref="D20:D21" si="0">E20</f>
        <v>1054</v>
      </c>
      <c r="E20" s="113">
        <v>1054</v>
      </c>
    </row>
    <row r="21" spans="1:5" s="108" customFormat="1" ht="27.6" x14ac:dyDescent="0.3">
      <c r="A21" s="111" t="s">
        <v>200</v>
      </c>
      <c r="B21" s="113" t="s">
        <v>22</v>
      </c>
      <c r="C21" s="113" t="s">
        <v>11</v>
      </c>
      <c r="D21" s="113">
        <f t="shared" si="0"/>
        <v>269.08</v>
      </c>
      <c r="E21" s="113">
        <v>269.08</v>
      </c>
    </row>
    <row r="22" spans="1:5" s="116" customFormat="1" ht="27.6" x14ac:dyDescent="0.3">
      <c r="A22" s="114" t="s">
        <v>201</v>
      </c>
      <c r="B22" s="115"/>
      <c r="C22" s="115"/>
      <c r="D22" s="115"/>
      <c r="E22" s="115"/>
    </row>
    <row r="23" spans="1:5" s="108" customFormat="1" ht="27.6" x14ac:dyDescent="0.3">
      <c r="A23" s="111" t="s">
        <v>202</v>
      </c>
      <c r="B23" s="113">
        <v>1</v>
      </c>
      <c r="C23" s="113" t="s">
        <v>13</v>
      </c>
      <c r="D23" s="113">
        <f>E23/B23</f>
        <v>303.61</v>
      </c>
      <c r="E23" s="113">
        <v>303.61</v>
      </c>
    </row>
    <row r="24" spans="1:5" s="108" customFormat="1" ht="13.8" x14ac:dyDescent="0.3">
      <c r="A24" s="111" t="s">
        <v>77</v>
      </c>
      <c r="B24" s="113">
        <v>1</v>
      </c>
      <c r="C24" s="113" t="s">
        <v>78</v>
      </c>
      <c r="D24" s="113">
        <f t="shared" ref="D24:D52" si="1">E24/B24</f>
        <v>91.38</v>
      </c>
      <c r="E24" s="113">
        <v>91.38</v>
      </c>
    </row>
    <row r="25" spans="1:5" s="108" customFormat="1" ht="13.8" x14ac:dyDescent="0.3">
      <c r="A25" s="111" t="s">
        <v>203</v>
      </c>
      <c r="B25" s="113">
        <v>1</v>
      </c>
      <c r="C25" s="113" t="s">
        <v>13</v>
      </c>
      <c r="D25" s="113">
        <f t="shared" si="1"/>
        <v>150.94</v>
      </c>
      <c r="E25" s="113">
        <v>150.94</v>
      </c>
    </row>
    <row r="26" spans="1:5" s="108" customFormat="1" ht="27.6" x14ac:dyDescent="0.3">
      <c r="A26" s="111" t="s">
        <v>204</v>
      </c>
      <c r="B26" s="113">
        <v>3</v>
      </c>
      <c r="C26" s="113" t="s">
        <v>205</v>
      </c>
      <c r="D26" s="113">
        <f t="shared" si="1"/>
        <v>537.55666666666673</v>
      </c>
      <c r="E26" s="113">
        <v>1612.67</v>
      </c>
    </row>
    <row r="27" spans="1:5" s="108" customFormat="1" ht="27.6" x14ac:dyDescent="0.3">
      <c r="A27" s="111" t="s">
        <v>206</v>
      </c>
      <c r="B27" s="113">
        <v>0.1</v>
      </c>
      <c r="C27" s="113" t="s">
        <v>16</v>
      </c>
      <c r="D27" s="113">
        <f t="shared" si="1"/>
        <v>1791.3</v>
      </c>
      <c r="E27" s="113">
        <v>179.13</v>
      </c>
    </row>
    <row r="28" spans="1:5" s="108" customFormat="1" ht="27.6" x14ac:dyDescent="0.3">
      <c r="A28" s="111" t="s">
        <v>207</v>
      </c>
      <c r="B28" s="113">
        <v>0.27</v>
      </c>
      <c r="C28" s="113" t="s">
        <v>16</v>
      </c>
      <c r="D28" s="113">
        <f t="shared" si="1"/>
        <v>1814.6666666666665</v>
      </c>
      <c r="E28" s="113">
        <v>489.96</v>
      </c>
    </row>
    <row r="29" spans="1:5" s="108" customFormat="1" ht="13.8" x14ac:dyDescent="0.3">
      <c r="A29" s="111" t="s">
        <v>74</v>
      </c>
      <c r="B29" s="113">
        <v>0.03</v>
      </c>
      <c r="C29" s="113" t="s">
        <v>75</v>
      </c>
      <c r="D29" s="113">
        <f t="shared" si="1"/>
        <v>27292</v>
      </c>
      <c r="E29" s="113">
        <v>818.76</v>
      </c>
    </row>
    <row r="30" spans="1:5" s="108" customFormat="1" ht="27.6" x14ac:dyDescent="0.3">
      <c r="A30" s="111" t="s">
        <v>57</v>
      </c>
      <c r="B30" s="113">
        <v>1.47</v>
      </c>
      <c r="C30" s="113" t="s">
        <v>16</v>
      </c>
      <c r="D30" s="113">
        <f t="shared" si="1"/>
        <v>1821.4829931972788</v>
      </c>
      <c r="E30" s="113">
        <v>2677.58</v>
      </c>
    </row>
    <row r="31" spans="1:5" s="108" customFormat="1" ht="27.6" x14ac:dyDescent="0.3">
      <c r="A31" s="111" t="s">
        <v>208</v>
      </c>
      <c r="B31" s="113">
        <v>2.3E-2</v>
      </c>
      <c r="C31" s="113" t="s">
        <v>209</v>
      </c>
      <c r="D31" s="113">
        <f t="shared" si="1"/>
        <v>70486.956521739135</v>
      </c>
      <c r="E31" s="113">
        <v>1621.2</v>
      </c>
    </row>
    <row r="32" spans="1:5" s="108" customFormat="1" ht="13.8" x14ac:dyDescent="0.3">
      <c r="A32" s="111" t="s">
        <v>59</v>
      </c>
      <c r="B32" s="113">
        <v>1</v>
      </c>
      <c r="C32" s="113" t="s">
        <v>14</v>
      </c>
      <c r="D32" s="113">
        <f t="shared" si="1"/>
        <v>549.39</v>
      </c>
      <c r="E32" s="113">
        <v>549.39</v>
      </c>
    </row>
    <row r="33" spans="1:5" s="108" customFormat="1" ht="27.6" x14ac:dyDescent="0.3">
      <c r="A33" s="111" t="s">
        <v>60</v>
      </c>
      <c r="B33" s="113">
        <v>3</v>
      </c>
      <c r="C33" s="113" t="s">
        <v>18</v>
      </c>
      <c r="D33" s="113">
        <f t="shared" si="1"/>
        <v>226.08</v>
      </c>
      <c r="E33" s="113">
        <v>678.24</v>
      </c>
    </row>
    <row r="34" spans="1:5" s="108" customFormat="1" ht="13.8" x14ac:dyDescent="0.3">
      <c r="A34" s="111" t="s">
        <v>79</v>
      </c>
      <c r="B34" s="113">
        <v>1</v>
      </c>
      <c r="C34" s="113" t="s">
        <v>78</v>
      </c>
      <c r="D34" s="113">
        <f t="shared" si="1"/>
        <v>73.400000000000006</v>
      </c>
      <c r="E34" s="113">
        <v>73.400000000000006</v>
      </c>
    </row>
    <row r="35" spans="1:5" s="108" customFormat="1" ht="13.8" x14ac:dyDescent="0.3">
      <c r="A35" s="111" t="s">
        <v>210</v>
      </c>
      <c r="B35" s="113">
        <v>1</v>
      </c>
      <c r="C35" s="113" t="s">
        <v>13</v>
      </c>
      <c r="D35" s="113">
        <f t="shared" si="1"/>
        <v>4440.0600000000004</v>
      </c>
      <c r="E35" s="113">
        <v>4440.0600000000004</v>
      </c>
    </row>
    <row r="36" spans="1:5" s="108" customFormat="1" ht="13.8" x14ac:dyDescent="0.3">
      <c r="A36" s="111" t="s">
        <v>85</v>
      </c>
      <c r="B36" s="113">
        <v>1</v>
      </c>
      <c r="C36" s="113" t="s">
        <v>14</v>
      </c>
      <c r="D36" s="113">
        <f t="shared" si="1"/>
        <v>2989.28</v>
      </c>
      <c r="E36" s="113">
        <v>2989.28</v>
      </c>
    </row>
    <row r="37" spans="1:5" s="108" customFormat="1" ht="13.8" x14ac:dyDescent="0.3">
      <c r="A37" s="111" t="s">
        <v>211</v>
      </c>
      <c r="B37" s="113">
        <v>1</v>
      </c>
      <c r="C37" s="113" t="s">
        <v>78</v>
      </c>
      <c r="D37" s="113">
        <f t="shared" si="1"/>
        <v>1679.59</v>
      </c>
      <c r="E37" s="113">
        <v>1679.59</v>
      </c>
    </row>
    <row r="38" spans="1:5" s="108" customFormat="1" ht="27.6" x14ac:dyDescent="0.3">
      <c r="A38" s="111" t="s">
        <v>161</v>
      </c>
      <c r="B38" s="113">
        <v>1</v>
      </c>
      <c r="C38" s="113" t="s">
        <v>19</v>
      </c>
      <c r="D38" s="113">
        <f t="shared" si="1"/>
        <v>1174.1099999999999</v>
      </c>
      <c r="E38" s="113">
        <v>1174.1099999999999</v>
      </c>
    </row>
    <row r="39" spans="1:5" s="108" customFormat="1" ht="27.6" x14ac:dyDescent="0.3">
      <c r="A39" s="111" t="s">
        <v>212</v>
      </c>
      <c r="B39" s="113">
        <v>1</v>
      </c>
      <c r="C39" s="113" t="s">
        <v>19</v>
      </c>
      <c r="D39" s="113">
        <f t="shared" si="1"/>
        <v>604.44000000000005</v>
      </c>
      <c r="E39" s="113">
        <v>604.44000000000005</v>
      </c>
    </row>
    <row r="40" spans="1:5" s="108" customFormat="1" ht="13.8" x14ac:dyDescent="0.3">
      <c r="A40" s="111" t="s">
        <v>64</v>
      </c>
      <c r="B40" s="113">
        <v>30</v>
      </c>
      <c r="C40" s="113" t="s">
        <v>19</v>
      </c>
      <c r="D40" s="113">
        <f t="shared" si="1"/>
        <v>271.49599999999998</v>
      </c>
      <c r="E40" s="113">
        <v>8144.88</v>
      </c>
    </row>
    <row r="41" spans="1:5" s="116" customFormat="1" ht="27.6" x14ac:dyDescent="0.3">
      <c r="A41" s="114" t="s">
        <v>213</v>
      </c>
      <c r="B41" s="115"/>
      <c r="C41" s="115"/>
      <c r="D41" s="113"/>
      <c r="E41" s="115"/>
    </row>
    <row r="42" spans="1:5" s="108" customFormat="1" ht="13.8" x14ac:dyDescent="0.3">
      <c r="A42" s="111" t="s">
        <v>214</v>
      </c>
      <c r="B42" s="113">
        <v>0.12</v>
      </c>
      <c r="C42" s="113" t="s">
        <v>17</v>
      </c>
      <c r="D42" s="113">
        <f t="shared" si="1"/>
        <v>5457.0000000000009</v>
      </c>
      <c r="E42" s="113">
        <v>654.84</v>
      </c>
    </row>
    <row r="43" spans="1:5" s="108" customFormat="1" ht="27.6" x14ac:dyDescent="0.3">
      <c r="A43" s="111" t="s">
        <v>215</v>
      </c>
      <c r="B43" s="113">
        <v>2.4E-2</v>
      </c>
      <c r="C43" s="113" t="s">
        <v>15</v>
      </c>
      <c r="D43" s="113">
        <f t="shared" si="1"/>
        <v>10701.25</v>
      </c>
      <c r="E43" s="113">
        <v>256.83</v>
      </c>
    </row>
    <row r="44" spans="1:5" s="108" customFormat="1" ht="13.8" x14ac:dyDescent="0.3">
      <c r="A44" s="111" t="s">
        <v>216</v>
      </c>
      <c r="B44" s="113">
        <v>0.02</v>
      </c>
      <c r="C44" s="113" t="s">
        <v>72</v>
      </c>
      <c r="D44" s="113">
        <f t="shared" si="1"/>
        <v>19595</v>
      </c>
      <c r="E44" s="113">
        <v>391.9</v>
      </c>
    </row>
    <row r="45" spans="1:5" s="108" customFormat="1" ht="27.6" x14ac:dyDescent="0.3">
      <c r="A45" s="111" t="s">
        <v>217</v>
      </c>
      <c r="B45" s="113">
        <v>2.1999999999999999E-2</v>
      </c>
      <c r="C45" s="113" t="s">
        <v>15</v>
      </c>
      <c r="D45" s="113">
        <f t="shared" si="1"/>
        <v>49471.363636363632</v>
      </c>
      <c r="E45" s="113">
        <v>1088.3699999999999</v>
      </c>
    </row>
    <row r="46" spans="1:5" s="108" customFormat="1" ht="13.8" x14ac:dyDescent="0.3">
      <c r="A46" s="111" t="s">
        <v>218</v>
      </c>
      <c r="B46" s="113">
        <v>0.01</v>
      </c>
      <c r="C46" s="113" t="s">
        <v>17</v>
      </c>
      <c r="D46" s="113">
        <f t="shared" si="1"/>
        <v>57702</v>
      </c>
      <c r="E46" s="113">
        <v>577.02</v>
      </c>
    </row>
    <row r="47" spans="1:5" s="108" customFormat="1" ht="27.6" x14ac:dyDescent="0.3">
      <c r="A47" s="111" t="s">
        <v>65</v>
      </c>
      <c r="B47" s="113">
        <v>0.751</v>
      </c>
      <c r="C47" s="113" t="s">
        <v>16</v>
      </c>
      <c r="D47" s="113">
        <f t="shared" si="1"/>
        <v>1849.9334221038614</v>
      </c>
      <c r="E47" s="113">
        <v>1389.3</v>
      </c>
    </row>
    <row r="48" spans="1:5" s="108" customFormat="1" ht="27.6" x14ac:dyDescent="0.3">
      <c r="A48" s="111" t="s">
        <v>94</v>
      </c>
      <c r="B48" s="113">
        <v>0.751</v>
      </c>
      <c r="C48" s="113" t="s">
        <v>16</v>
      </c>
      <c r="D48" s="113">
        <f t="shared" si="1"/>
        <v>1834.4074567243676</v>
      </c>
      <c r="E48" s="113">
        <v>1377.64</v>
      </c>
    </row>
    <row r="49" spans="1:5" s="108" customFormat="1" ht="27.6" x14ac:dyDescent="0.3">
      <c r="A49" s="111" t="s">
        <v>164</v>
      </c>
      <c r="B49" s="113" t="s">
        <v>231</v>
      </c>
      <c r="C49" s="113" t="s">
        <v>16</v>
      </c>
      <c r="D49" s="113">
        <f>E49</f>
        <v>5165.47</v>
      </c>
      <c r="E49" s="113">
        <v>5165.47</v>
      </c>
    </row>
    <row r="50" spans="1:5" s="108" customFormat="1" ht="13.8" x14ac:dyDescent="0.3">
      <c r="A50" s="111" t="s">
        <v>219</v>
      </c>
      <c r="B50" s="113">
        <v>7</v>
      </c>
      <c r="C50" s="113" t="s">
        <v>220</v>
      </c>
      <c r="D50" s="113">
        <f t="shared" si="1"/>
        <v>228.37571428571431</v>
      </c>
      <c r="E50" s="113">
        <v>1598.63</v>
      </c>
    </row>
    <row r="51" spans="1:5" s="108" customFormat="1" ht="13.8" x14ac:dyDescent="0.3">
      <c r="A51" s="111" t="s">
        <v>221</v>
      </c>
      <c r="B51" s="113">
        <v>0.01</v>
      </c>
      <c r="C51" s="113" t="s">
        <v>222</v>
      </c>
      <c r="D51" s="113">
        <f t="shared" si="1"/>
        <v>26411</v>
      </c>
      <c r="E51" s="113">
        <v>264.11</v>
      </c>
    </row>
    <row r="52" spans="1:5" s="108" customFormat="1" ht="27.6" x14ac:dyDescent="0.3">
      <c r="A52" s="111" t="s">
        <v>106</v>
      </c>
      <c r="B52" s="113">
        <v>0.02</v>
      </c>
      <c r="C52" s="113" t="s">
        <v>72</v>
      </c>
      <c r="D52" s="113">
        <f t="shared" si="1"/>
        <v>8929.5</v>
      </c>
      <c r="E52" s="113">
        <v>178.59</v>
      </c>
    </row>
    <row r="53" spans="1:5" s="116" customFormat="1" ht="27.6" x14ac:dyDescent="0.3">
      <c r="A53" s="114" t="s">
        <v>80</v>
      </c>
      <c r="B53" s="115"/>
      <c r="C53" s="115"/>
      <c r="D53" s="115"/>
      <c r="E53" s="115"/>
    </row>
    <row r="54" spans="1:5" s="108" customFormat="1" ht="27.6" x14ac:dyDescent="0.3">
      <c r="A54" s="111" t="s">
        <v>81</v>
      </c>
      <c r="B54" s="113" t="s">
        <v>177</v>
      </c>
      <c r="C54" s="113" t="s">
        <v>11</v>
      </c>
      <c r="D54" s="113">
        <f>E54</f>
        <v>3751.15</v>
      </c>
      <c r="E54" s="113">
        <v>3751.15</v>
      </c>
    </row>
    <row r="55" spans="1:5" s="116" customFormat="1" ht="27.6" x14ac:dyDescent="0.3">
      <c r="A55" s="114" t="s">
        <v>223</v>
      </c>
      <c r="B55" s="115"/>
      <c r="C55" s="115"/>
      <c r="D55" s="115"/>
      <c r="E55" s="115"/>
    </row>
    <row r="56" spans="1:5" s="108" customFormat="1" ht="13.8" x14ac:dyDescent="0.3">
      <c r="A56" s="111" t="s">
        <v>224</v>
      </c>
      <c r="B56" s="113" t="s">
        <v>22</v>
      </c>
      <c r="C56" s="113" t="s">
        <v>11</v>
      </c>
      <c r="D56" s="113">
        <f>E56</f>
        <v>904.46</v>
      </c>
      <c r="E56" s="113">
        <v>904.46</v>
      </c>
    </row>
    <row r="57" spans="1:5" s="37" customFormat="1" ht="13.8" x14ac:dyDescent="0.3">
      <c r="A57" s="38" t="s">
        <v>10</v>
      </c>
      <c r="B57" s="41"/>
      <c r="C57" s="41"/>
      <c r="D57" s="41"/>
      <c r="E57" s="41"/>
    </row>
    <row r="58" spans="1:5" s="37" customFormat="1" ht="13.8" x14ac:dyDescent="0.3">
      <c r="A58" s="39" t="s">
        <v>69</v>
      </c>
      <c r="B58" s="42" t="s">
        <v>110</v>
      </c>
      <c r="C58" s="42" t="s">
        <v>11</v>
      </c>
      <c r="D58" s="42">
        <f>E58</f>
        <v>11074.656000000001</v>
      </c>
      <c r="E58" s="42">
        <f>SUM(E16:E56)*10%</f>
        <v>11074.656000000001</v>
      </c>
    </row>
    <row r="59" spans="1:5" s="116" customFormat="1" ht="13.8" x14ac:dyDescent="0.3">
      <c r="A59" s="117" t="s">
        <v>24</v>
      </c>
      <c r="B59" s="118"/>
      <c r="C59" s="118"/>
      <c r="D59" s="118"/>
      <c r="E59" s="118">
        <f>SUM(E16:E58)</f>
        <v>121821.216</v>
      </c>
    </row>
    <row r="60" spans="1:5" s="108" customFormat="1" ht="13.8" x14ac:dyDescent="0.3">
      <c r="A60" s="186"/>
      <c r="B60" s="186"/>
      <c r="C60" s="186"/>
      <c r="D60" s="186"/>
      <c r="E60" s="186"/>
    </row>
    <row r="61" spans="1:5" s="108" customFormat="1" ht="13.8" x14ac:dyDescent="0.3">
      <c r="A61" s="186"/>
      <c r="B61" s="186"/>
      <c r="C61" s="186"/>
      <c r="D61" s="186"/>
      <c r="E61" s="186"/>
    </row>
    <row r="62" spans="1:5" s="108" customFormat="1" ht="39.75" customHeight="1" x14ac:dyDescent="0.3">
      <c r="A62" s="188" t="s">
        <v>232</v>
      </c>
      <c r="B62" s="188"/>
      <c r="C62" s="188"/>
      <c r="D62" s="188"/>
      <c r="E62" s="188"/>
    </row>
    <row r="63" spans="1:5" s="108" customFormat="1" ht="27.75" customHeight="1" x14ac:dyDescent="0.3">
      <c r="A63" s="188" t="s">
        <v>225</v>
      </c>
      <c r="B63" s="188"/>
      <c r="C63" s="188"/>
      <c r="D63" s="188"/>
      <c r="E63" s="188"/>
    </row>
    <row r="64" spans="1:5" s="108" customFormat="1" ht="24" customHeight="1" x14ac:dyDescent="0.3">
      <c r="A64" s="188" t="s">
        <v>226</v>
      </c>
      <c r="B64" s="188"/>
      <c r="C64" s="188"/>
      <c r="D64" s="188"/>
      <c r="E64" s="188"/>
    </row>
    <row r="65" spans="1:5" s="108" customFormat="1" ht="30.75" customHeight="1" x14ac:dyDescent="0.3">
      <c r="A65" s="188" t="s">
        <v>227</v>
      </c>
      <c r="B65" s="188"/>
      <c r="C65" s="188"/>
      <c r="D65" s="188"/>
      <c r="E65" s="188"/>
    </row>
    <row r="66" spans="1:5" s="108" customFormat="1" ht="13.8" x14ac:dyDescent="0.3">
      <c r="A66" s="186"/>
      <c r="B66" s="186"/>
      <c r="C66" s="186"/>
      <c r="D66" s="186"/>
      <c r="E66" s="186"/>
    </row>
    <row r="67" spans="1:5" s="108" customFormat="1" ht="24.75" customHeight="1" x14ac:dyDescent="0.3">
      <c r="B67" s="189"/>
      <c r="C67" s="189"/>
      <c r="D67" s="189"/>
      <c r="E67" s="189"/>
    </row>
    <row r="68" spans="1:5" s="108" customFormat="1" ht="18.75" customHeight="1" x14ac:dyDescent="0.3">
      <c r="A68" s="186" t="s">
        <v>228</v>
      </c>
      <c r="B68" s="186"/>
      <c r="C68" s="186"/>
      <c r="D68" s="186"/>
      <c r="E68" s="186"/>
    </row>
    <row r="69" spans="1:5" s="108" customFormat="1" ht="15.75" customHeight="1" x14ac:dyDescent="0.3">
      <c r="A69" s="190" t="s">
        <v>233</v>
      </c>
      <c r="B69" s="190"/>
      <c r="C69" s="190"/>
      <c r="D69" s="190"/>
      <c r="E69" s="190"/>
    </row>
    <row r="70" spans="1:5" s="108" customFormat="1" ht="10.5" customHeight="1" x14ac:dyDescent="0.3">
      <c r="B70" s="187"/>
      <c r="C70" s="187"/>
      <c r="D70" s="187" t="s">
        <v>26</v>
      </c>
      <c r="E70" s="187"/>
    </row>
    <row r="71" spans="1:5" s="108" customFormat="1" ht="13.8" x14ac:dyDescent="0.3">
      <c r="A71" s="186"/>
      <c r="B71" s="186"/>
      <c r="C71" s="186"/>
      <c r="D71" s="186"/>
      <c r="E71" s="186"/>
    </row>
    <row r="72" spans="1:5" s="108" customFormat="1" ht="13.8" x14ac:dyDescent="0.3">
      <c r="A72" s="186" t="s">
        <v>229</v>
      </c>
      <c r="B72" s="186"/>
      <c r="C72" s="186"/>
      <c r="D72" s="186"/>
      <c r="E72" s="186"/>
    </row>
    <row r="73" spans="1:5" s="108" customFormat="1" ht="10.5" customHeight="1" x14ac:dyDescent="0.3">
      <c r="B73" s="187"/>
      <c r="C73" s="187"/>
      <c r="D73" s="187" t="s">
        <v>26</v>
      </c>
      <c r="E73" s="187"/>
    </row>
    <row r="74" spans="1:5" s="108" customFormat="1" ht="11.25" customHeight="1" x14ac:dyDescent="0.3">
      <c r="A74" s="186"/>
      <c r="B74" s="186"/>
      <c r="C74" s="186"/>
      <c r="D74" s="186"/>
      <c r="E74" s="186"/>
    </row>
  </sheetData>
  <mergeCells count="31">
    <mergeCell ref="A6:D6"/>
    <mergeCell ref="A7:E7"/>
    <mergeCell ref="A8:E8"/>
    <mergeCell ref="A9:E9"/>
    <mergeCell ref="A1:E1"/>
    <mergeCell ref="A2:E2"/>
    <mergeCell ref="A60:E60"/>
    <mergeCell ref="A61:E61"/>
    <mergeCell ref="A62:E62"/>
    <mergeCell ref="A63:E63"/>
    <mergeCell ref="A10:E10"/>
    <mergeCell ref="A11:E11"/>
    <mergeCell ref="A12:E12"/>
    <mergeCell ref="A13:E13"/>
    <mergeCell ref="A14:E14"/>
    <mergeCell ref="A74:E74"/>
    <mergeCell ref="A5:E5"/>
    <mergeCell ref="A4:E4"/>
    <mergeCell ref="A3:E3"/>
    <mergeCell ref="B70:C70"/>
    <mergeCell ref="D70:E70"/>
    <mergeCell ref="A71:E71"/>
    <mergeCell ref="A72:E72"/>
    <mergeCell ref="B73:C73"/>
    <mergeCell ref="D73:E73"/>
    <mergeCell ref="A64:E64"/>
    <mergeCell ref="A65:E65"/>
    <mergeCell ref="A66:E66"/>
    <mergeCell ref="B67:E67"/>
    <mergeCell ref="A68:E68"/>
    <mergeCell ref="A69:E6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workbookViewId="0">
      <selection activeCell="A13" sqref="A1:XFD1048576"/>
    </sheetView>
  </sheetViews>
  <sheetFormatPr defaultRowHeight="14.4" x14ac:dyDescent="0.3"/>
  <cols>
    <col min="1" max="1" width="12.5546875" customWidth="1"/>
    <col min="2" max="2" width="14.5546875" customWidth="1"/>
    <col min="3" max="3" width="19.5546875" customWidth="1"/>
    <col min="4" max="4" width="14.44140625" customWidth="1"/>
    <col min="5" max="5" width="18.33203125" customWidth="1"/>
    <col min="6" max="6" width="16.33203125" customWidth="1"/>
  </cols>
  <sheetData>
    <row r="1" spans="1:19" s="2" customFormat="1" ht="35.25" customHeight="1" x14ac:dyDescent="0.35">
      <c r="A1" s="158" t="s">
        <v>236</v>
      </c>
      <c r="B1" s="158"/>
      <c r="C1" s="158"/>
      <c r="D1" s="158"/>
      <c r="E1" s="158"/>
      <c r="F1" s="158"/>
    </row>
    <row r="2" spans="1:19" s="2" customFormat="1" ht="13.8" x14ac:dyDescent="0.25">
      <c r="A2" s="44"/>
      <c r="B2" s="44"/>
      <c r="C2" s="44"/>
      <c r="D2" s="44"/>
      <c r="E2" s="44"/>
      <c r="F2" s="44"/>
    </row>
    <row r="3" spans="1:19" s="2" customFormat="1" ht="19.5" customHeight="1" x14ac:dyDescent="0.25">
      <c r="A3" s="45" t="s">
        <v>237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19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s="2" customFormat="1" ht="36.75" customHeight="1" x14ac:dyDescent="0.25">
      <c r="A5" s="174" t="s">
        <v>121</v>
      </c>
      <c r="B5" s="174"/>
      <c r="C5" s="174"/>
      <c r="D5" s="174"/>
      <c r="E5" s="174"/>
      <c r="F5" s="174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</row>
    <row r="6" spans="1:19" s="57" customFormat="1" ht="27.75" customHeight="1" x14ac:dyDescent="0.25">
      <c r="A6" s="101" t="s">
        <v>122</v>
      </c>
      <c r="B6" s="102">
        <v>3</v>
      </c>
      <c r="C6" s="101" t="s">
        <v>123</v>
      </c>
      <c r="D6" s="119">
        <v>1230</v>
      </c>
      <c r="E6" s="101" t="s">
        <v>124</v>
      </c>
      <c r="F6" s="104">
        <v>782.9</v>
      </c>
      <c r="G6" s="48"/>
      <c r="H6" s="50"/>
      <c r="I6" s="51"/>
      <c r="J6" s="52"/>
      <c r="K6" s="53"/>
      <c r="L6" s="54"/>
      <c r="M6" s="54"/>
      <c r="N6" s="54"/>
      <c r="O6" s="54"/>
      <c r="P6" s="55"/>
      <c r="Q6" s="175"/>
      <c r="R6" s="176"/>
      <c r="S6" s="56"/>
    </row>
    <row r="7" spans="1:19" s="59" customFormat="1" ht="32.25" customHeight="1" x14ac:dyDescent="0.25">
      <c r="A7" s="101" t="s">
        <v>125</v>
      </c>
      <c r="B7" s="102">
        <v>2</v>
      </c>
      <c r="C7" s="101" t="s">
        <v>126</v>
      </c>
      <c r="D7" s="119">
        <v>87.3</v>
      </c>
      <c r="E7" s="101" t="s">
        <v>127</v>
      </c>
      <c r="F7" s="104">
        <v>505.1</v>
      </c>
      <c r="G7" s="48"/>
      <c r="H7" s="50"/>
      <c r="I7" s="51"/>
      <c r="J7" s="52"/>
      <c r="K7" s="53"/>
      <c r="L7" s="54"/>
      <c r="M7" s="54"/>
      <c r="N7" s="54"/>
      <c r="O7" s="54"/>
      <c r="P7" s="55"/>
      <c r="Q7" s="175"/>
      <c r="R7" s="177"/>
      <c r="S7" s="58"/>
    </row>
    <row r="8" spans="1:19" s="59" customFormat="1" ht="45" customHeight="1" x14ac:dyDescent="0.25">
      <c r="A8" s="121" t="s">
        <v>128</v>
      </c>
      <c r="B8" s="102">
        <v>17</v>
      </c>
      <c r="C8" s="101" t="s">
        <v>129</v>
      </c>
      <c r="D8" s="104">
        <v>106.2</v>
      </c>
      <c r="E8" s="101" t="s">
        <v>130</v>
      </c>
      <c r="F8" s="104">
        <v>140.1</v>
      </c>
      <c r="G8" s="48"/>
      <c r="H8" s="50"/>
      <c r="I8" s="51"/>
      <c r="J8" s="52"/>
      <c r="K8" s="120"/>
      <c r="L8" s="54"/>
      <c r="M8" s="54"/>
      <c r="N8" s="54"/>
      <c r="O8" s="54"/>
      <c r="P8" s="55"/>
      <c r="Q8" s="175"/>
      <c r="R8" s="176"/>
      <c r="S8" s="58"/>
    </row>
    <row r="9" spans="1:19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20"/>
      <c r="L9" s="54"/>
      <c r="M9" s="54"/>
      <c r="N9" s="54"/>
      <c r="O9" s="54"/>
      <c r="P9" s="48"/>
      <c r="Q9" s="120"/>
      <c r="R9" s="121"/>
      <c r="S9" s="66"/>
    </row>
    <row r="10" spans="1:19" s="69" customFormat="1" ht="15" customHeight="1" thickBot="1" x14ac:dyDescent="0.3">
      <c r="A10" s="67"/>
      <c r="B10" s="67"/>
      <c r="C10" s="67"/>
      <c r="D10" s="67"/>
      <c r="E10" s="67"/>
      <c r="F10" s="12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9" customFormat="1" ht="30" customHeight="1" x14ac:dyDescent="0.3">
      <c r="A11" s="178" t="s">
        <v>131</v>
      </c>
      <c r="B11" s="179"/>
      <c r="C11" s="179"/>
      <c r="D11" s="179"/>
      <c r="E11" s="180"/>
      <c r="F11" s="70" t="s">
        <v>132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98" customFormat="1" ht="30" customHeight="1" x14ac:dyDescent="0.3">
      <c r="A12" s="167" t="s">
        <v>133</v>
      </c>
      <c r="B12" s="168"/>
      <c r="C12" s="168"/>
      <c r="D12" s="168"/>
      <c r="E12" s="169"/>
      <c r="F12" s="96">
        <v>156190.99900000007</v>
      </c>
      <c r="G12" s="97"/>
    </row>
    <row r="13" spans="1:19" s="98" customFormat="1" ht="30" customHeight="1" x14ac:dyDescent="0.3">
      <c r="A13" s="167" t="s">
        <v>134</v>
      </c>
      <c r="B13" s="168"/>
      <c r="C13" s="168"/>
      <c r="D13" s="168"/>
      <c r="E13" s="169"/>
      <c r="F13" s="96">
        <v>36420.919999999984</v>
      </c>
    </row>
    <row r="14" spans="1:19" s="98" customFormat="1" ht="30" customHeight="1" x14ac:dyDescent="0.3">
      <c r="A14" s="167" t="s">
        <v>135</v>
      </c>
      <c r="B14" s="168"/>
      <c r="C14" s="168"/>
      <c r="D14" s="168"/>
      <c r="E14" s="169"/>
      <c r="F14" s="99">
        <f>SUM(F15:F17)</f>
        <v>215792.64000000001</v>
      </c>
    </row>
    <row r="15" spans="1:19" s="69" customFormat="1" ht="28.5" customHeight="1" x14ac:dyDescent="0.3">
      <c r="A15" s="170" t="s">
        <v>136</v>
      </c>
      <c r="B15" s="171"/>
      <c r="C15" s="171"/>
      <c r="D15" s="171"/>
      <c r="E15" s="172"/>
      <c r="F15" s="95">
        <v>171659.04</v>
      </c>
    </row>
    <row r="16" spans="1:19" s="69" customFormat="1" ht="24.75" customHeight="1" x14ac:dyDescent="0.3">
      <c r="A16" s="170" t="s">
        <v>137</v>
      </c>
      <c r="B16" s="171"/>
      <c r="C16" s="171"/>
      <c r="D16" s="171"/>
      <c r="E16" s="172"/>
      <c r="F16" s="95">
        <v>12183.6</v>
      </c>
    </row>
    <row r="17" spans="1:19" s="69" customFormat="1" ht="30" customHeight="1" x14ac:dyDescent="0.3">
      <c r="A17" s="170" t="s">
        <v>138</v>
      </c>
      <c r="B17" s="171"/>
      <c r="C17" s="171"/>
      <c r="D17" s="171"/>
      <c r="E17" s="172"/>
      <c r="F17" s="95">
        <v>31950</v>
      </c>
    </row>
    <row r="18" spans="1:19" s="98" customFormat="1" ht="30" customHeight="1" x14ac:dyDescent="0.3">
      <c r="A18" s="167" t="s">
        <v>139</v>
      </c>
      <c r="B18" s="168"/>
      <c r="C18" s="168"/>
      <c r="D18" s="168"/>
      <c r="E18" s="169"/>
      <c r="F18" s="99">
        <f>SUM(F19:F21)</f>
        <v>199641.63999999998</v>
      </c>
    </row>
    <row r="19" spans="1:19" s="69" customFormat="1" ht="30" customHeight="1" x14ac:dyDescent="0.3">
      <c r="A19" s="170" t="s">
        <v>136</v>
      </c>
      <c r="B19" s="171"/>
      <c r="C19" s="171"/>
      <c r="D19" s="171"/>
      <c r="E19" s="172"/>
      <c r="F19" s="95">
        <v>156817.34</v>
      </c>
    </row>
    <row r="20" spans="1:19" s="69" customFormat="1" ht="30" customHeight="1" x14ac:dyDescent="0.3">
      <c r="A20" s="170" t="s">
        <v>137</v>
      </c>
      <c r="B20" s="171"/>
      <c r="C20" s="171"/>
      <c r="D20" s="171"/>
      <c r="E20" s="172"/>
      <c r="F20" s="95">
        <v>11168.3</v>
      </c>
    </row>
    <row r="21" spans="1:19" s="72" customFormat="1" ht="30" customHeight="1" x14ac:dyDescent="0.25">
      <c r="A21" s="170" t="s">
        <v>138</v>
      </c>
      <c r="B21" s="171"/>
      <c r="C21" s="171"/>
      <c r="D21" s="171"/>
      <c r="E21" s="172"/>
      <c r="F21" s="95">
        <v>31656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0" customFormat="1" ht="30" customHeight="1" x14ac:dyDescent="0.25">
      <c r="A22" s="167" t="s">
        <v>140</v>
      </c>
      <c r="B22" s="168"/>
      <c r="C22" s="168"/>
      <c r="D22" s="168"/>
      <c r="E22" s="169"/>
      <c r="F22" s="99">
        <f>F12+F18</f>
        <v>355832.63900000008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67" t="s">
        <v>141</v>
      </c>
      <c r="B23" s="168"/>
      <c r="C23" s="168"/>
      <c r="D23" s="168"/>
      <c r="E23" s="169"/>
      <c r="F23" s="99">
        <f>Лист1!E70</f>
        <v>194870.01600000006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67" t="s">
        <v>238</v>
      </c>
      <c r="B24" s="168"/>
      <c r="C24" s="168"/>
      <c r="D24" s="168"/>
      <c r="E24" s="169"/>
      <c r="F24" s="99">
        <f>F22-F23</f>
        <v>160962.62300000002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67" t="s">
        <v>143</v>
      </c>
      <c r="B25" s="168"/>
      <c r="C25" s="168"/>
      <c r="D25" s="168"/>
      <c r="E25" s="169"/>
      <c r="F25" s="96">
        <f>F13+F14-F18</f>
        <v>52571.920000000013</v>
      </c>
      <c r="G25" s="98"/>
      <c r="H25" s="98">
        <f>45840.72+6731.2</f>
        <v>52571.92</v>
      </c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2" customFormat="1" ht="11.4" customHeight="1" x14ac:dyDescent="0.25">
      <c r="A26" s="73"/>
      <c r="B26" s="73"/>
      <c r="C26" s="73"/>
      <c r="D26" s="73"/>
      <c r="E26" s="73"/>
      <c r="F26" s="73"/>
    </row>
    <row r="27" spans="1:19" s="74" customFormat="1" ht="32.25" customHeight="1" x14ac:dyDescent="0.25">
      <c r="A27" s="166" t="s">
        <v>144</v>
      </c>
      <c r="B27" s="166"/>
      <c r="C27" s="166"/>
      <c r="D27" s="166"/>
    </row>
    <row r="28" spans="1:19" s="2" customFormat="1" ht="21.75" customHeight="1" x14ac:dyDescent="0.25">
      <c r="A28" s="173" t="s">
        <v>145</v>
      </c>
      <c r="B28" s="173"/>
      <c r="C28" s="173"/>
      <c r="D28" s="173"/>
    </row>
    <row r="29" spans="1:19" s="2" customFormat="1" ht="22.5" customHeight="1" x14ac:dyDescent="0.25">
      <c r="A29" s="166" t="s">
        <v>42</v>
      </c>
      <c r="B29" s="166"/>
      <c r="C29" s="166"/>
      <c r="D29" s="166"/>
    </row>
    <row r="30" spans="1:19" s="2" customFormat="1" ht="22.5" customHeight="1" x14ac:dyDescent="0.25">
      <c r="A30" s="166" t="s">
        <v>43</v>
      </c>
      <c r="B30" s="166"/>
      <c r="C30" s="166"/>
      <c r="D30" s="4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5"/>
  <sheetViews>
    <sheetView view="pageBreakPreview" topLeftCell="A33" zoomScaleNormal="100" zoomScaleSheetLayoutView="100" workbookViewId="0">
      <selection activeCell="A21" sqref="A21:E21"/>
    </sheetView>
  </sheetViews>
  <sheetFormatPr defaultRowHeight="14.4" x14ac:dyDescent="0.3"/>
  <cols>
    <col min="1" max="1" width="57.5546875" style="123" customWidth="1"/>
    <col min="2" max="2" width="13.88671875" style="123" customWidth="1"/>
    <col min="3" max="3" width="12.5546875" style="123" customWidth="1"/>
    <col min="4" max="4" width="13.44140625" style="123" customWidth="1"/>
    <col min="5" max="5" width="14.6640625" style="123" customWidth="1"/>
    <col min="6" max="255" width="8.109375" style="123" customWidth="1"/>
    <col min="256" max="256" width="8.6640625" style="11" customWidth="1"/>
    <col min="257" max="257" width="31.5546875" style="11" customWidth="1"/>
    <col min="258" max="258" width="13.88671875" style="11" customWidth="1"/>
    <col min="259" max="259" width="19.109375" style="11" customWidth="1"/>
    <col min="260" max="260" width="17.5546875" style="11" customWidth="1"/>
    <col min="261" max="261" width="14.6640625" style="11" customWidth="1"/>
    <col min="262" max="511" width="8.109375" style="11" customWidth="1"/>
    <col min="512" max="512" width="8.6640625" style="11" customWidth="1"/>
    <col min="513" max="513" width="31.5546875" style="11" customWidth="1"/>
    <col min="514" max="514" width="13.88671875" style="11" customWidth="1"/>
    <col min="515" max="515" width="19.109375" style="11" customWidth="1"/>
    <col min="516" max="516" width="17.5546875" style="11" customWidth="1"/>
    <col min="517" max="517" width="14.6640625" style="11" customWidth="1"/>
    <col min="518" max="767" width="8.109375" style="11" customWidth="1"/>
    <col min="768" max="768" width="8.6640625" style="11" customWidth="1"/>
    <col min="769" max="769" width="31.5546875" style="11" customWidth="1"/>
    <col min="770" max="770" width="13.88671875" style="11" customWidth="1"/>
    <col min="771" max="771" width="19.109375" style="11" customWidth="1"/>
    <col min="772" max="772" width="17.5546875" style="11" customWidth="1"/>
    <col min="773" max="773" width="14.6640625" style="11" customWidth="1"/>
    <col min="774" max="1023" width="8.109375" style="11" customWidth="1"/>
    <col min="1024" max="1024" width="8.6640625" style="11" customWidth="1"/>
    <col min="1025" max="1025" width="31.5546875" style="11" customWidth="1"/>
    <col min="1026" max="1026" width="13.88671875" style="11" customWidth="1"/>
    <col min="1027" max="1027" width="19.109375" style="11" customWidth="1"/>
    <col min="1028" max="1028" width="17.5546875" style="11" customWidth="1"/>
    <col min="1029" max="1029" width="14.6640625" style="11" customWidth="1"/>
    <col min="1030" max="1279" width="8.109375" style="11" customWidth="1"/>
    <col min="1280" max="1280" width="8.6640625" style="11" customWidth="1"/>
    <col min="1281" max="1281" width="31.5546875" style="11" customWidth="1"/>
    <col min="1282" max="1282" width="13.88671875" style="11" customWidth="1"/>
    <col min="1283" max="1283" width="19.109375" style="11" customWidth="1"/>
    <col min="1284" max="1284" width="17.5546875" style="11" customWidth="1"/>
    <col min="1285" max="1285" width="14.6640625" style="11" customWidth="1"/>
    <col min="1286" max="1535" width="8.109375" style="11" customWidth="1"/>
    <col min="1536" max="1536" width="8.6640625" style="11" customWidth="1"/>
    <col min="1537" max="1537" width="31.5546875" style="11" customWidth="1"/>
    <col min="1538" max="1538" width="13.88671875" style="11" customWidth="1"/>
    <col min="1539" max="1539" width="19.109375" style="11" customWidth="1"/>
    <col min="1540" max="1540" width="17.5546875" style="11" customWidth="1"/>
    <col min="1541" max="1541" width="14.6640625" style="11" customWidth="1"/>
    <col min="1542" max="1791" width="8.109375" style="11" customWidth="1"/>
    <col min="1792" max="1792" width="8.6640625" style="11" customWidth="1"/>
    <col min="1793" max="1793" width="31.5546875" style="11" customWidth="1"/>
    <col min="1794" max="1794" width="13.88671875" style="11" customWidth="1"/>
    <col min="1795" max="1795" width="19.109375" style="11" customWidth="1"/>
    <col min="1796" max="1796" width="17.5546875" style="11" customWidth="1"/>
    <col min="1797" max="1797" width="14.6640625" style="11" customWidth="1"/>
    <col min="1798" max="2047" width="8.109375" style="11" customWidth="1"/>
    <col min="2048" max="2048" width="8.6640625" style="11" customWidth="1"/>
    <col min="2049" max="2049" width="31.5546875" style="11" customWidth="1"/>
    <col min="2050" max="2050" width="13.88671875" style="11" customWidth="1"/>
    <col min="2051" max="2051" width="19.109375" style="11" customWidth="1"/>
    <col min="2052" max="2052" width="17.5546875" style="11" customWidth="1"/>
    <col min="2053" max="2053" width="14.6640625" style="11" customWidth="1"/>
    <col min="2054" max="2303" width="8.109375" style="11" customWidth="1"/>
    <col min="2304" max="2304" width="8.6640625" style="11" customWidth="1"/>
    <col min="2305" max="2305" width="31.5546875" style="11" customWidth="1"/>
    <col min="2306" max="2306" width="13.88671875" style="11" customWidth="1"/>
    <col min="2307" max="2307" width="19.109375" style="11" customWidth="1"/>
    <col min="2308" max="2308" width="17.5546875" style="11" customWidth="1"/>
    <col min="2309" max="2309" width="14.6640625" style="11" customWidth="1"/>
    <col min="2310" max="2559" width="8.109375" style="11" customWidth="1"/>
    <col min="2560" max="2560" width="8.6640625" style="11" customWidth="1"/>
    <col min="2561" max="2561" width="31.5546875" style="11" customWidth="1"/>
    <col min="2562" max="2562" width="13.88671875" style="11" customWidth="1"/>
    <col min="2563" max="2563" width="19.109375" style="11" customWidth="1"/>
    <col min="2564" max="2564" width="17.5546875" style="11" customWidth="1"/>
    <col min="2565" max="2565" width="14.6640625" style="11" customWidth="1"/>
    <col min="2566" max="2815" width="8.109375" style="11" customWidth="1"/>
    <col min="2816" max="2816" width="8.6640625" style="11" customWidth="1"/>
    <col min="2817" max="2817" width="31.5546875" style="11" customWidth="1"/>
    <col min="2818" max="2818" width="13.88671875" style="11" customWidth="1"/>
    <col min="2819" max="2819" width="19.109375" style="11" customWidth="1"/>
    <col min="2820" max="2820" width="17.5546875" style="11" customWidth="1"/>
    <col min="2821" max="2821" width="14.6640625" style="11" customWidth="1"/>
    <col min="2822" max="3071" width="8.109375" style="11" customWidth="1"/>
    <col min="3072" max="3072" width="8.6640625" style="11" customWidth="1"/>
    <col min="3073" max="3073" width="31.5546875" style="11" customWidth="1"/>
    <col min="3074" max="3074" width="13.88671875" style="11" customWidth="1"/>
    <col min="3075" max="3075" width="19.109375" style="11" customWidth="1"/>
    <col min="3076" max="3076" width="17.5546875" style="11" customWidth="1"/>
    <col min="3077" max="3077" width="14.6640625" style="11" customWidth="1"/>
    <col min="3078" max="3327" width="8.109375" style="11" customWidth="1"/>
    <col min="3328" max="3328" width="8.6640625" style="11" customWidth="1"/>
    <col min="3329" max="3329" width="31.5546875" style="11" customWidth="1"/>
    <col min="3330" max="3330" width="13.88671875" style="11" customWidth="1"/>
    <col min="3331" max="3331" width="19.109375" style="11" customWidth="1"/>
    <col min="3332" max="3332" width="17.5546875" style="11" customWidth="1"/>
    <col min="3333" max="3333" width="14.6640625" style="11" customWidth="1"/>
    <col min="3334" max="3583" width="8.109375" style="11" customWidth="1"/>
    <col min="3584" max="3584" width="8.6640625" style="11" customWidth="1"/>
    <col min="3585" max="3585" width="31.5546875" style="11" customWidth="1"/>
    <col min="3586" max="3586" width="13.88671875" style="11" customWidth="1"/>
    <col min="3587" max="3587" width="19.109375" style="11" customWidth="1"/>
    <col min="3588" max="3588" width="17.5546875" style="11" customWidth="1"/>
    <col min="3589" max="3589" width="14.6640625" style="11" customWidth="1"/>
    <col min="3590" max="3839" width="8.109375" style="11" customWidth="1"/>
    <col min="3840" max="3840" width="8.6640625" style="11" customWidth="1"/>
    <col min="3841" max="3841" width="31.5546875" style="11" customWidth="1"/>
    <col min="3842" max="3842" width="13.88671875" style="11" customWidth="1"/>
    <col min="3843" max="3843" width="19.109375" style="11" customWidth="1"/>
    <col min="3844" max="3844" width="17.5546875" style="11" customWidth="1"/>
    <col min="3845" max="3845" width="14.6640625" style="11" customWidth="1"/>
    <col min="3846" max="4095" width="8.109375" style="11" customWidth="1"/>
    <col min="4096" max="4096" width="8.6640625" style="11" customWidth="1"/>
    <col min="4097" max="4097" width="31.5546875" style="11" customWidth="1"/>
    <col min="4098" max="4098" width="13.88671875" style="11" customWidth="1"/>
    <col min="4099" max="4099" width="19.109375" style="11" customWidth="1"/>
    <col min="4100" max="4100" width="17.5546875" style="11" customWidth="1"/>
    <col min="4101" max="4101" width="14.6640625" style="11" customWidth="1"/>
    <col min="4102" max="4351" width="8.109375" style="11" customWidth="1"/>
    <col min="4352" max="4352" width="8.6640625" style="11" customWidth="1"/>
    <col min="4353" max="4353" width="31.5546875" style="11" customWidth="1"/>
    <col min="4354" max="4354" width="13.88671875" style="11" customWidth="1"/>
    <col min="4355" max="4355" width="19.109375" style="11" customWidth="1"/>
    <col min="4356" max="4356" width="17.5546875" style="11" customWidth="1"/>
    <col min="4357" max="4357" width="14.6640625" style="11" customWidth="1"/>
    <col min="4358" max="4607" width="8.109375" style="11" customWidth="1"/>
    <col min="4608" max="4608" width="8.6640625" style="11" customWidth="1"/>
    <col min="4609" max="4609" width="31.5546875" style="11" customWidth="1"/>
    <col min="4610" max="4610" width="13.88671875" style="11" customWidth="1"/>
    <col min="4611" max="4611" width="19.109375" style="11" customWidth="1"/>
    <col min="4612" max="4612" width="17.5546875" style="11" customWidth="1"/>
    <col min="4613" max="4613" width="14.6640625" style="11" customWidth="1"/>
    <col min="4614" max="4863" width="8.109375" style="11" customWidth="1"/>
    <col min="4864" max="4864" width="8.6640625" style="11" customWidth="1"/>
    <col min="4865" max="4865" width="31.5546875" style="11" customWidth="1"/>
    <col min="4866" max="4866" width="13.88671875" style="11" customWidth="1"/>
    <col min="4867" max="4867" width="19.109375" style="11" customWidth="1"/>
    <col min="4868" max="4868" width="17.5546875" style="11" customWidth="1"/>
    <col min="4869" max="4869" width="14.6640625" style="11" customWidth="1"/>
    <col min="4870" max="5119" width="8.109375" style="11" customWidth="1"/>
    <col min="5120" max="5120" width="8.6640625" style="11" customWidth="1"/>
    <col min="5121" max="5121" width="31.5546875" style="11" customWidth="1"/>
    <col min="5122" max="5122" width="13.88671875" style="11" customWidth="1"/>
    <col min="5123" max="5123" width="19.109375" style="11" customWidth="1"/>
    <col min="5124" max="5124" width="17.5546875" style="11" customWidth="1"/>
    <col min="5125" max="5125" width="14.6640625" style="11" customWidth="1"/>
    <col min="5126" max="5375" width="8.109375" style="11" customWidth="1"/>
    <col min="5376" max="5376" width="8.6640625" style="11" customWidth="1"/>
    <col min="5377" max="5377" width="31.5546875" style="11" customWidth="1"/>
    <col min="5378" max="5378" width="13.88671875" style="11" customWidth="1"/>
    <col min="5379" max="5379" width="19.109375" style="11" customWidth="1"/>
    <col min="5380" max="5380" width="17.5546875" style="11" customWidth="1"/>
    <col min="5381" max="5381" width="14.6640625" style="11" customWidth="1"/>
    <col min="5382" max="5631" width="8.109375" style="11" customWidth="1"/>
    <col min="5632" max="5632" width="8.6640625" style="11" customWidth="1"/>
    <col min="5633" max="5633" width="31.5546875" style="11" customWidth="1"/>
    <col min="5634" max="5634" width="13.88671875" style="11" customWidth="1"/>
    <col min="5635" max="5635" width="19.109375" style="11" customWidth="1"/>
    <col min="5636" max="5636" width="17.5546875" style="11" customWidth="1"/>
    <col min="5637" max="5637" width="14.6640625" style="11" customWidth="1"/>
    <col min="5638" max="5887" width="8.109375" style="11" customWidth="1"/>
    <col min="5888" max="5888" width="8.6640625" style="11" customWidth="1"/>
    <col min="5889" max="5889" width="31.5546875" style="11" customWidth="1"/>
    <col min="5890" max="5890" width="13.88671875" style="11" customWidth="1"/>
    <col min="5891" max="5891" width="19.109375" style="11" customWidth="1"/>
    <col min="5892" max="5892" width="17.5546875" style="11" customWidth="1"/>
    <col min="5893" max="5893" width="14.6640625" style="11" customWidth="1"/>
    <col min="5894" max="6143" width="8.109375" style="11" customWidth="1"/>
    <col min="6144" max="6144" width="8.6640625" style="11" customWidth="1"/>
    <col min="6145" max="6145" width="31.5546875" style="11" customWidth="1"/>
    <col min="6146" max="6146" width="13.88671875" style="11" customWidth="1"/>
    <col min="6147" max="6147" width="19.109375" style="11" customWidth="1"/>
    <col min="6148" max="6148" width="17.5546875" style="11" customWidth="1"/>
    <col min="6149" max="6149" width="14.6640625" style="11" customWidth="1"/>
    <col min="6150" max="6399" width="8.109375" style="11" customWidth="1"/>
    <col min="6400" max="6400" width="8.6640625" style="11" customWidth="1"/>
    <col min="6401" max="6401" width="31.5546875" style="11" customWidth="1"/>
    <col min="6402" max="6402" width="13.88671875" style="11" customWidth="1"/>
    <col min="6403" max="6403" width="19.109375" style="11" customWidth="1"/>
    <col min="6404" max="6404" width="17.5546875" style="11" customWidth="1"/>
    <col min="6405" max="6405" width="14.6640625" style="11" customWidth="1"/>
    <col min="6406" max="6655" width="8.109375" style="11" customWidth="1"/>
    <col min="6656" max="6656" width="8.6640625" style="11" customWidth="1"/>
    <col min="6657" max="6657" width="31.5546875" style="11" customWidth="1"/>
    <col min="6658" max="6658" width="13.88671875" style="11" customWidth="1"/>
    <col min="6659" max="6659" width="19.109375" style="11" customWidth="1"/>
    <col min="6660" max="6660" width="17.5546875" style="11" customWidth="1"/>
    <col min="6661" max="6661" width="14.6640625" style="11" customWidth="1"/>
    <col min="6662" max="6911" width="8.109375" style="11" customWidth="1"/>
    <col min="6912" max="6912" width="8.6640625" style="11" customWidth="1"/>
    <col min="6913" max="6913" width="31.5546875" style="11" customWidth="1"/>
    <col min="6914" max="6914" width="13.88671875" style="11" customWidth="1"/>
    <col min="6915" max="6915" width="19.109375" style="11" customWidth="1"/>
    <col min="6916" max="6916" width="17.5546875" style="11" customWidth="1"/>
    <col min="6917" max="6917" width="14.6640625" style="11" customWidth="1"/>
    <col min="6918" max="7167" width="8.109375" style="11" customWidth="1"/>
    <col min="7168" max="7168" width="8.6640625" style="11" customWidth="1"/>
    <col min="7169" max="7169" width="31.5546875" style="11" customWidth="1"/>
    <col min="7170" max="7170" width="13.88671875" style="11" customWidth="1"/>
    <col min="7171" max="7171" width="19.109375" style="11" customWidth="1"/>
    <col min="7172" max="7172" width="17.5546875" style="11" customWidth="1"/>
    <col min="7173" max="7173" width="14.6640625" style="11" customWidth="1"/>
    <col min="7174" max="7423" width="8.109375" style="11" customWidth="1"/>
    <col min="7424" max="7424" width="8.6640625" style="11" customWidth="1"/>
    <col min="7425" max="7425" width="31.5546875" style="11" customWidth="1"/>
    <col min="7426" max="7426" width="13.88671875" style="11" customWidth="1"/>
    <col min="7427" max="7427" width="19.109375" style="11" customWidth="1"/>
    <col min="7428" max="7428" width="17.5546875" style="11" customWidth="1"/>
    <col min="7429" max="7429" width="14.6640625" style="11" customWidth="1"/>
    <col min="7430" max="7679" width="8.109375" style="11" customWidth="1"/>
    <col min="7680" max="7680" width="8.6640625" style="11" customWidth="1"/>
    <col min="7681" max="7681" width="31.5546875" style="11" customWidth="1"/>
    <col min="7682" max="7682" width="13.88671875" style="11" customWidth="1"/>
    <col min="7683" max="7683" width="19.109375" style="11" customWidth="1"/>
    <col min="7684" max="7684" width="17.5546875" style="11" customWidth="1"/>
    <col min="7685" max="7685" width="14.6640625" style="11" customWidth="1"/>
    <col min="7686" max="7935" width="8.109375" style="11" customWidth="1"/>
    <col min="7936" max="7936" width="8.6640625" style="11" customWidth="1"/>
    <col min="7937" max="7937" width="31.5546875" style="11" customWidth="1"/>
    <col min="7938" max="7938" width="13.88671875" style="11" customWidth="1"/>
    <col min="7939" max="7939" width="19.109375" style="11" customWidth="1"/>
    <col min="7940" max="7940" width="17.5546875" style="11" customWidth="1"/>
    <col min="7941" max="7941" width="14.6640625" style="11" customWidth="1"/>
    <col min="7942" max="8191" width="8.109375" style="11" customWidth="1"/>
    <col min="8192" max="8192" width="8.6640625" style="11" customWidth="1"/>
    <col min="8193" max="8193" width="31.5546875" style="11" customWidth="1"/>
    <col min="8194" max="8194" width="13.88671875" style="11" customWidth="1"/>
    <col min="8195" max="8195" width="19.109375" style="11" customWidth="1"/>
    <col min="8196" max="8196" width="17.5546875" style="11" customWidth="1"/>
    <col min="8197" max="8197" width="14.6640625" style="11" customWidth="1"/>
    <col min="8198" max="8447" width="8.109375" style="11" customWidth="1"/>
    <col min="8448" max="8448" width="8.6640625" style="11" customWidth="1"/>
    <col min="8449" max="8449" width="31.5546875" style="11" customWidth="1"/>
    <col min="8450" max="8450" width="13.88671875" style="11" customWidth="1"/>
    <col min="8451" max="8451" width="19.109375" style="11" customWidth="1"/>
    <col min="8452" max="8452" width="17.5546875" style="11" customWidth="1"/>
    <col min="8453" max="8453" width="14.6640625" style="11" customWidth="1"/>
    <col min="8454" max="8703" width="8.109375" style="11" customWidth="1"/>
    <col min="8704" max="8704" width="8.6640625" style="11" customWidth="1"/>
    <col min="8705" max="8705" width="31.5546875" style="11" customWidth="1"/>
    <col min="8706" max="8706" width="13.88671875" style="11" customWidth="1"/>
    <col min="8707" max="8707" width="19.109375" style="11" customWidth="1"/>
    <col min="8708" max="8708" width="17.5546875" style="11" customWidth="1"/>
    <col min="8709" max="8709" width="14.6640625" style="11" customWidth="1"/>
    <col min="8710" max="8959" width="8.109375" style="11" customWidth="1"/>
    <col min="8960" max="8960" width="8.6640625" style="11" customWidth="1"/>
    <col min="8961" max="8961" width="31.5546875" style="11" customWidth="1"/>
    <col min="8962" max="8962" width="13.88671875" style="11" customWidth="1"/>
    <col min="8963" max="8963" width="19.109375" style="11" customWidth="1"/>
    <col min="8964" max="8964" width="17.5546875" style="11" customWidth="1"/>
    <col min="8965" max="8965" width="14.6640625" style="11" customWidth="1"/>
    <col min="8966" max="9215" width="8.109375" style="11" customWidth="1"/>
    <col min="9216" max="9216" width="8.6640625" style="11" customWidth="1"/>
    <col min="9217" max="9217" width="31.5546875" style="11" customWidth="1"/>
    <col min="9218" max="9218" width="13.88671875" style="11" customWidth="1"/>
    <col min="9219" max="9219" width="19.109375" style="11" customWidth="1"/>
    <col min="9220" max="9220" width="17.5546875" style="11" customWidth="1"/>
    <col min="9221" max="9221" width="14.6640625" style="11" customWidth="1"/>
    <col min="9222" max="9471" width="8.109375" style="11" customWidth="1"/>
    <col min="9472" max="9472" width="8.6640625" style="11" customWidth="1"/>
    <col min="9473" max="9473" width="31.5546875" style="11" customWidth="1"/>
    <col min="9474" max="9474" width="13.88671875" style="11" customWidth="1"/>
    <col min="9475" max="9475" width="19.109375" style="11" customWidth="1"/>
    <col min="9476" max="9476" width="17.5546875" style="11" customWidth="1"/>
    <col min="9477" max="9477" width="14.6640625" style="11" customWidth="1"/>
    <col min="9478" max="9727" width="8.109375" style="11" customWidth="1"/>
    <col min="9728" max="9728" width="8.6640625" style="11" customWidth="1"/>
    <col min="9729" max="9729" width="31.5546875" style="11" customWidth="1"/>
    <col min="9730" max="9730" width="13.88671875" style="11" customWidth="1"/>
    <col min="9731" max="9731" width="19.109375" style="11" customWidth="1"/>
    <col min="9732" max="9732" width="17.5546875" style="11" customWidth="1"/>
    <col min="9733" max="9733" width="14.6640625" style="11" customWidth="1"/>
    <col min="9734" max="9983" width="8.109375" style="11" customWidth="1"/>
    <col min="9984" max="9984" width="8.6640625" style="11" customWidth="1"/>
    <col min="9985" max="9985" width="31.5546875" style="11" customWidth="1"/>
    <col min="9986" max="9986" width="13.88671875" style="11" customWidth="1"/>
    <col min="9987" max="9987" width="19.109375" style="11" customWidth="1"/>
    <col min="9988" max="9988" width="17.5546875" style="11" customWidth="1"/>
    <col min="9989" max="9989" width="14.6640625" style="11" customWidth="1"/>
    <col min="9990" max="10239" width="8.109375" style="11" customWidth="1"/>
    <col min="10240" max="10240" width="8.6640625" style="11" customWidth="1"/>
    <col min="10241" max="10241" width="31.5546875" style="11" customWidth="1"/>
    <col min="10242" max="10242" width="13.88671875" style="11" customWidth="1"/>
    <col min="10243" max="10243" width="19.109375" style="11" customWidth="1"/>
    <col min="10244" max="10244" width="17.5546875" style="11" customWidth="1"/>
    <col min="10245" max="10245" width="14.6640625" style="11" customWidth="1"/>
    <col min="10246" max="10495" width="8.109375" style="11" customWidth="1"/>
    <col min="10496" max="10496" width="8.6640625" style="11" customWidth="1"/>
    <col min="10497" max="10497" width="31.5546875" style="11" customWidth="1"/>
    <col min="10498" max="10498" width="13.88671875" style="11" customWidth="1"/>
    <col min="10499" max="10499" width="19.109375" style="11" customWidth="1"/>
    <col min="10500" max="10500" width="17.5546875" style="11" customWidth="1"/>
    <col min="10501" max="10501" width="14.6640625" style="11" customWidth="1"/>
    <col min="10502" max="10751" width="8.109375" style="11" customWidth="1"/>
    <col min="10752" max="10752" width="8.6640625" style="11" customWidth="1"/>
    <col min="10753" max="10753" width="31.5546875" style="11" customWidth="1"/>
    <col min="10754" max="10754" width="13.88671875" style="11" customWidth="1"/>
    <col min="10755" max="10755" width="19.109375" style="11" customWidth="1"/>
    <col min="10756" max="10756" width="17.5546875" style="11" customWidth="1"/>
    <col min="10757" max="10757" width="14.6640625" style="11" customWidth="1"/>
    <col min="10758" max="11007" width="8.109375" style="11" customWidth="1"/>
    <col min="11008" max="11008" width="8.6640625" style="11" customWidth="1"/>
    <col min="11009" max="11009" width="31.5546875" style="11" customWidth="1"/>
    <col min="11010" max="11010" width="13.88671875" style="11" customWidth="1"/>
    <col min="11011" max="11011" width="19.109375" style="11" customWidth="1"/>
    <col min="11012" max="11012" width="17.5546875" style="11" customWidth="1"/>
    <col min="11013" max="11013" width="14.6640625" style="11" customWidth="1"/>
    <col min="11014" max="11263" width="8.109375" style="11" customWidth="1"/>
    <col min="11264" max="11264" width="8.6640625" style="11" customWidth="1"/>
    <col min="11265" max="11265" width="31.5546875" style="11" customWidth="1"/>
    <col min="11266" max="11266" width="13.88671875" style="11" customWidth="1"/>
    <col min="11267" max="11267" width="19.109375" style="11" customWidth="1"/>
    <col min="11268" max="11268" width="17.5546875" style="11" customWidth="1"/>
    <col min="11269" max="11269" width="14.6640625" style="11" customWidth="1"/>
    <col min="11270" max="11519" width="8.109375" style="11" customWidth="1"/>
    <col min="11520" max="11520" width="8.6640625" style="11" customWidth="1"/>
    <col min="11521" max="11521" width="31.5546875" style="11" customWidth="1"/>
    <col min="11522" max="11522" width="13.88671875" style="11" customWidth="1"/>
    <col min="11523" max="11523" width="19.109375" style="11" customWidth="1"/>
    <col min="11524" max="11524" width="17.5546875" style="11" customWidth="1"/>
    <col min="11525" max="11525" width="14.6640625" style="11" customWidth="1"/>
    <col min="11526" max="11775" width="8.109375" style="11" customWidth="1"/>
    <col min="11776" max="11776" width="8.6640625" style="11" customWidth="1"/>
    <col min="11777" max="11777" width="31.5546875" style="11" customWidth="1"/>
    <col min="11778" max="11778" width="13.88671875" style="11" customWidth="1"/>
    <col min="11779" max="11779" width="19.109375" style="11" customWidth="1"/>
    <col min="11780" max="11780" width="17.5546875" style="11" customWidth="1"/>
    <col min="11781" max="11781" width="14.6640625" style="11" customWidth="1"/>
    <col min="11782" max="12031" width="8.109375" style="11" customWidth="1"/>
    <col min="12032" max="12032" width="8.6640625" style="11" customWidth="1"/>
    <col min="12033" max="12033" width="31.5546875" style="11" customWidth="1"/>
    <col min="12034" max="12034" width="13.88671875" style="11" customWidth="1"/>
    <col min="12035" max="12035" width="19.109375" style="11" customWidth="1"/>
    <col min="12036" max="12036" width="17.5546875" style="11" customWidth="1"/>
    <col min="12037" max="12037" width="14.6640625" style="11" customWidth="1"/>
    <col min="12038" max="12287" width="8.109375" style="11" customWidth="1"/>
    <col min="12288" max="12288" width="8.6640625" style="11" customWidth="1"/>
    <col min="12289" max="12289" width="31.5546875" style="11" customWidth="1"/>
    <col min="12290" max="12290" width="13.88671875" style="11" customWidth="1"/>
    <col min="12291" max="12291" width="19.109375" style="11" customWidth="1"/>
    <col min="12292" max="12292" width="17.5546875" style="11" customWidth="1"/>
    <col min="12293" max="12293" width="14.6640625" style="11" customWidth="1"/>
    <col min="12294" max="12543" width="8.109375" style="11" customWidth="1"/>
    <col min="12544" max="12544" width="8.6640625" style="11" customWidth="1"/>
    <col min="12545" max="12545" width="31.5546875" style="11" customWidth="1"/>
    <col min="12546" max="12546" width="13.88671875" style="11" customWidth="1"/>
    <col min="12547" max="12547" width="19.109375" style="11" customWidth="1"/>
    <col min="12548" max="12548" width="17.5546875" style="11" customWidth="1"/>
    <col min="12549" max="12549" width="14.6640625" style="11" customWidth="1"/>
    <col min="12550" max="12799" width="8.109375" style="11" customWidth="1"/>
    <col min="12800" max="12800" width="8.6640625" style="11" customWidth="1"/>
    <col min="12801" max="12801" width="31.5546875" style="11" customWidth="1"/>
    <col min="12802" max="12802" width="13.88671875" style="11" customWidth="1"/>
    <col min="12803" max="12803" width="19.109375" style="11" customWidth="1"/>
    <col min="12804" max="12804" width="17.5546875" style="11" customWidth="1"/>
    <col min="12805" max="12805" width="14.6640625" style="11" customWidth="1"/>
    <col min="12806" max="13055" width="8.109375" style="11" customWidth="1"/>
    <col min="13056" max="13056" width="8.6640625" style="11" customWidth="1"/>
    <col min="13057" max="13057" width="31.5546875" style="11" customWidth="1"/>
    <col min="13058" max="13058" width="13.88671875" style="11" customWidth="1"/>
    <col min="13059" max="13059" width="19.109375" style="11" customWidth="1"/>
    <col min="13060" max="13060" width="17.5546875" style="11" customWidth="1"/>
    <col min="13061" max="13061" width="14.6640625" style="11" customWidth="1"/>
    <col min="13062" max="13311" width="8.109375" style="11" customWidth="1"/>
    <col min="13312" max="13312" width="8.6640625" style="11" customWidth="1"/>
    <col min="13313" max="13313" width="31.5546875" style="11" customWidth="1"/>
    <col min="13314" max="13314" width="13.88671875" style="11" customWidth="1"/>
    <col min="13315" max="13315" width="19.109375" style="11" customWidth="1"/>
    <col min="13316" max="13316" width="17.5546875" style="11" customWidth="1"/>
    <col min="13317" max="13317" width="14.6640625" style="11" customWidth="1"/>
    <col min="13318" max="13567" width="8.109375" style="11" customWidth="1"/>
    <col min="13568" max="13568" width="8.6640625" style="11" customWidth="1"/>
    <col min="13569" max="13569" width="31.5546875" style="11" customWidth="1"/>
    <col min="13570" max="13570" width="13.88671875" style="11" customWidth="1"/>
    <col min="13571" max="13571" width="19.109375" style="11" customWidth="1"/>
    <col min="13572" max="13572" width="17.5546875" style="11" customWidth="1"/>
    <col min="13573" max="13573" width="14.6640625" style="11" customWidth="1"/>
    <col min="13574" max="13823" width="8.109375" style="11" customWidth="1"/>
    <col min="13824" max="13824" width="8.6640625" style="11" customWidth="1"/>
    <col min="13825" max="13825" width="31.5546875" style="11" customWidth="1"/>
    <col min="13826" max="13826" width="13.88671875" style="11" customWidth="1"/>
    <col min="13827" max="13827" width="19.109375" style="11" customWidth="1"/>
    <col min="13828" max="13828" width="17.5546875" style="11" customWidth="1"/>
    <col min="13829" max="13829" width="14.6640625" style="11" customWidth="1"/>
    <col min="13830" max="14079" width="8.109375" style="11" customWidth="1"/>
    <col min="14080" max="14080" width="8.6640625" style="11" customWidth="1"/>
    <col min="14081" max="14081" width="31.5546875" style="11" customWidth="1"/>
    <col min="14082" max="14082" width="13.88671875" style="11" customWidth="1"/>
    <col min="14083" max="14083" width="19.109375" style="11" customWidth="1"/>
    <col min="14084" max="14084" width="17.5546875" style="11" customWidth="1"/>
    <col min="14085" max="14085" width="14.6640625" style="11" customWidth="1"/>
    <col min="14086" max="14335" width="8.109375" style="11" customWidth="1"/>
    <col min="14336" max="14336" width="8.6640625" style="11" customWidth="1"/>
    <col min="14337" max="14337" width="31.5546875" style="11" customWidth="1"/>
    <col min="14338" max="14338" width="13.88671875" style="11" customWidth="1"/>
    <col min="14339" max="14339" width="19.109375" style="11" customWidth="1"/>
    <col min="14340" max="14340" width="17.5546875" style="11" customWidth="1"/>
    <col min="14341" max="14341" width="14.6640625" style="11" customWidth="1"/>
    <col min="14342" max="14591" width="8.109375" style="11" customWidth="1"/>
    <col min="14592" max="14592" width="8.6640625" style="11" customWidth="1"/>
    <col min="14593" max="14593" width="31.5546875" style="11" customWidth="1"/>
    <col min="14594" max="14594" width="13.88671875" style="11" customWidth="1"/>
    <col min="14595" max="14595" width="19.109375" style="11" customWidth="1"/>
    <col min="14596" max="14596" width="17.5546875" style="11" customWidth="1"/>
    <col min="14597" max="14597" width="14.6640625" style="11" customWidth="1"/>
    <col min="14598" max="14847" width="8.109375" style="11" customWidth="1"/>
    <col min="14848" max="14848" width="8.6640625" style="11" customWidth="1"/>
    <col min="14849" max="14849" width="31.5546875" style="11" customWidth="1"/>
    <col min="14850" max="14850" width="13.88671875" style="11" customWidth="1"/>
    <col min="14851" max="14851" width="19.109375" style="11" customWidth="1"/>
    <col min="14852" max="14852" width="17.5546875" style="11" customWidth="1"/>
    <col min="14853" max="14853" width="14.6640625" style="11" customWidth="1"/>
    <col min="14854" max="15103" width="8.109375" style="11" customWidth="1"/>
    <col min="15104" max="15104" width="8.6640625" style="11" customWidth="1"/>
    <col min="15105" max="15105" width="31.5546875" style="11" customWidth="1"/>
    <col min="15106" max="15106" width="13.88671875" style="11" customWidth="1"/>
    <col min="15107" max="15107" width="19.109375" style="11" customWidth="1"/>
    <col min="15108" max="15108" width="17.5546875" style="11" customWidth="1"/>
    <col min="15109" max="15109" width="14.6640625" style="11" customWidth="1"/>
    <col min="15110" max="15359" width="8.109375" style="11" customWidth="1"/>
    <col min="15360" max="15360" width="8.6640625" style="11" customWidth="1"/>
    <col min="15361" max="15361" width="31.5546875" style="11" customWidth="1"/>
    <col min="15362" max="15362" width="13.88671875" style="11" customWidth="1"/>
    <col min="15363" max="15363" width="19.109375" style="11" customWidth="1"/>
    <col min="15364" max="15364" width="17.5546875" style="11" customWidth="1"/>
    <col min="15365" max="15365" width="14.6640625" style="11" customWidth="1"/>
    <col min="15366" max="15615" width="8.109375" style="11" customWidth="1"/>
    <col min="15616" max="15616" width="8.6640625" style="11" customWidth="1"/>
    <col min="15617" max="15617" width="31.5546875" style="11" customWidth="1"/>
    <col min="15618" max="15618" width="13.88671875" style="11" customWidth="1"/>
    <col min="15619" max="15619" width="19.109375" style="11" customWidth="1"/>
    <col min="15620" max="15620" width="17.5546875" style="11" customWidth="1"/>
    <col min="15621" max="15621" width="14.6640625" style="11" customWidth="1"/>
    <col min="15622" max="15871" width="8.109375" style="11" customWidth="1"/>
    <col min="15872" max="15872" width="8.6640625" style="11" customWidth="1"/>
    <col min="15873" max="15873" width="31.5546875" style="11" customWidth="1"/>
    <col min="15874" max="15874" width="13.88671875" style="11" customWidth="1"/>
    <col min="15875" max="15875" width="19.109375" style="11" customWidth="1"/>
    <col min="15876" max="15876" width="17.5546875" style="11" customWidth="1"/>
    <col min="15877" max="15877" width="14.6640625" style="11" customWidth="1"/>
    <col min="15878" max="16127" width="8.109375" style="11" customWidth="1"/>
    <col min="16128" max="16128" width="8.6640625" style="11" customWidth="1"/>
    <col min="16129" max="16129" width="31.5546875" style="11" customWidth="1"/>
    <col min="16130" max="16130" width="13.88671875" style="11" customWidth="1"/>
    <col min="16131" max="16131" width="19.109375" style="11" customWidth="1"/>
    <col min="16132" max="16132" width="17.5546875" style="11" customWidth="1"/>
    <col min="16133" max="16133" width="14.6640625" style="11" customWidth="1"/>
    <col min="16134" max="16384" width="8.109375" style="11" customWidth="1"/>
  </cols>
  <sheetData>
    <row r="1" spans="1:5" s="123" customFormat="1" ht="23.25" customHeight="1" x14ac:dyDescent="0.3">
      <c r="A1" s="191"/>
      <c r="B1" s="191"/>
      <c r="C1" s="191"/>
      <c r="D1" s="191"/>
      <c r="E1" s="191"/>
    </row>
    <row r="2" spans="1:5" s="123" customFormat="1" ht="13.8" x14ac:dyDescent="0.3">
      <c r="A2" s="191" t="s">
        <v>184</v>
      </c>
      <c r="B2" s="191"/>
      <c r="C2" s="191"/>
      <c r="D2" s="191"/>
      <c r="E2" s="191"/>
    </row>
    <row r="3" spans="1:5" s="123" customFormat="1" ht="15.75" customHeight="1" x14ac:dyDescent="0.3">
      <c r="B3" s="191" t="s">
        <v>230</v>
      </c>
      <c r="C3" s="191"/>
      <c r="D3" s="191"/>
      <c r="E3" s="191"/>
    </row>
    <row r="4" spans="1:5" s="123" customFormat="1" ht="13.8" x14ac:dyDescent="0.3">
      <c r="A4" s="193" t="s">
        <v>185</v>
      </c>
      <c r="B4" s="193"/>
      <c r="C4" s="193"/>
      <c r="D4" s="193"/>
      <c r="E4" s="193"/>
    </row>
    <row r="5" spans="1:5" s="123" customFormat="1" ht="13.8" x14ac:dyDescent="0.3">
      <c r="A5" s="193" t="s">
        <v>186</v>
      </c>
      <c r="B5" s="193"/>
      <c r="C5" s="193"/>
      <c r="D5" s="193"/>
      <c r="E5" s="193"/>
    </row>
    <row r="6" spans="1:5" s="123" customFormat="1" ht="26.25" customHeight="1" x14ac:dyDescent="0.3">
      <c r="A6" s="191" t="s">
        <v>187</v>
      </c>
      <c r="B6" s="191"/>
      <c r="C6" s="191"/>
      <c r="D6" s="191"/>
      <c r="E6" s="123" t="s">
        <v>239</v>
      </c>
    </row>
    <row r="7" spans="1:5" s="123" customFormat="1" ht="13.8" x14ac:dyDescent="0.3">
      <c r="A7" s="191"/>
      <c r="B7" s="191"/>
      <c r="C7" s="191"/>
      <c r="D7" s="191"/>
      <c r="E7" s="191"/>
    </row>
    <row r="8" spans="1:5" s="123" customFormat="1" ht="28.5" customHeight="1" x14ac:dyDescent="0.3">
      <c r="A8" s="192" t="s">
        <v>189</v>
      </c>
      <c r="B8" s="192"/>
      <c r="C8" s="192"/>
      <c r="D8" s="192"/>
      <c r="E8" s="192"/>
    </row>
    <row r="9" spans="1:5" s="123" customFormat="1" ht="29.25" customHeight="1" x14ac:dyDescent="0.3">
      <c r="A9" s="192" t="s">
        <v>190</v>
      </c>
      <c r="B9" s="192"/>
      <c r="C9" s="192"/>
      <c r="D9" s="192"/>
      <c r="E9" s="192"/>
    </row>
    <row r="10" spans="1:5" s="123" customFormat="1" ht="30" customHeight="1" x14ac:dyDescent="0.3">
      <c r="A10" s="192" t="s">
        <v>191</v>
      </c>
      <c r="B10" s="192"/>
      <c r="C10" s="192"/>
      <c r="D10" s="192"/>
      <c r="E10" s="192"/>
    </row>
    <row r="11" spans="1:5" s="123" customFormat="1" ht="30" customHeight="1" x14ac:dyDescent="0.3">
      <c r="A11" s="192" t="s">
        <v>192</v>
      </c>
      <c r="B11" s="192"/>
      <c r="C11" s="192"/>
      <c r="D11" s="192"/>
      <c r="E11" s="192"/>
    </row>
    <row r="12" spans="1:5" s="123" customFormat="1" ht="29.25" customHeight="1" x14ac:dyDescent="0.3">
      <c r="A12" s="192" t="s">
        <v>193</v>
      </c>
      <c r="B12" s="192"/>
      <c r="C12" s="192"/>
      <c r="D12" s="192"/>
      <c r="E12" s="192"/>
    </row>
    <row r="13" spans="1:5" s="123" customFormat="1" ht="28.5" customHeight="1" x14ac:dyDescent="0.3">
      <c r="A13" s="192" t="s">
        <v>194</v>
      </c>
      <c r="B13" s="192"/>
      <c r="C13" s="192"/>
      <c r="D13" s="192"/>
      <c r="E13" s="192"/>
    </row>
    <row r="14" spans="1:5" s="123" customFormat="1" ht="15.75" customHeight="1" x14ac:dyDescent="0.3">
      <c r="A14" s="191"/>
      <c r="B14" s="191"/>
      <c r="C14" s="191"/>
      <c r="D14" s="191"/>
      <c r="E14" s="191"/>
    </row>
    <row r="15" spans="1:5" s="123" customFormat="1" ht="124.2" x14ac:dyDescent="0.3">
      <c r="A15" s="124" t="s">
        <v>2</v>
      </c>
      <c r="B15" s="125" t="s">
        <v>196</v>
      </c>
      <c r="C15" s="125" t="s">
        <v>0</v>
      </c>
      <c r="D15" s="125" t="s">
        <v>195</v>
      </c>
      <c r="E15" s="125" t="s">
        <v>1</v>
      </c>
    </row>
    <row r="16" spans="1:5" s="123" customFormat="1" ht="13.8" x14ac:dyDescent="0.3">
      <c r="A16" s="129" t="s">
        <v>8</v>
      </c>
      <c r="B16" s="126"/>
      <c r="C16" s="126"/>
      <c r="D16" s="126"/>
      <c r="E16" s="126"/>
    </row>
    <row r="17" spans="1:5" s="123" customFormat="1" ht="13.8" x14ac:dyDescent="0.3">
      <c r="A17" s="124" t="s">
        <v>52</v>
      </c>
      <c r="B17" s="42" t="s">
        <v>110</v>
      </c>
      <c r="C17" s="42" t="s">
        <v>11</v>
      </c>
      <c r="D17" s="42">
        <v>0.13</v>
      </c>
      <c r="E17" s="42">
        <v>2054.9899999999998</v>
      </c>
    </row>
    <row r="18" spans="1:5" s="123" customFormat="1" ht="27.6" x14ac:dyDescent="0.3">
      <c r="A18" s="129" t="s">
        <v>197</v>
      </c>
      <c r="B18" s="126"/>
      <c r="C18" s="126"/>
      <c r="D18" s="126"/>
      <c r="E18" s="126"/>
    </row>
    <row r="19" spans="1:5" s="123" customFormat="1" ht="13.8" x14ac:dyDescent="0.3">
      <c r="A19" s="124" t="s">
        <v>90</v>
      </c>
      <c r="B19" s="42" t="s">
        <v>22</v>
      </c>
      <c r="C19" s="42" t="s">
        <v>12</v>
      </c>
      <c r="D19" s="42">
        <f>E19</f>
        <v>1771.51</v>
      </c>
      <c r="E19" s="42">
        <v>1771.51</v>
      </c>
    </row>
    <row r="20" spans="1:5" s="123" customFormat="1" ht="13.8" x14ac:dyDescent="0.3">
      <c r="A20" s="124" t="s">
        <v>240</v>
      </c>
      <c r="B20" s="42" t="s">
        <v>22</v>
      </c>
      <c r="C20" s="42" t="s">
        <v>12</v>
      </c>
      <c r="D20" s="42">
        <f t="shared" ref="D20:D27" si="0">E20</f>
        <v>3504.6</v>
      </c>
      <c r="E20" s="42">
        <v>3504.6</v>
      </c>
    </row>
    <row r="21" spans="1:5" s="123" customFormat="1" ht="27.6" x14ac:dyDescent="0.3">
      <c r="A21" s="124" t="s">
        <v>153</v>
      </c>
      <c r="B21" s="42" t="s">
        <v>22</v>
      </c>
      <c r="C21" s="42" t="s">
        <v>72</v>
      </c>
      <c r="D21" s="42">
        <f t="shared" si="0"/>
        <v>984.75</v>
      </c>
      <c r="E21" s="42">
        <v>984.75</v>
      </c>
    </row>
    <row r="22" spans="1:5" s="123" customFormat="1" ht="13.8" x14ac:dyDescent="0.3">
      <c r="A22" s="124" t="s">
        <v>241</v>
      </c>
      <c r="B22" s="42" t="s">
        <v>22</v>
      </c>
      <c r="C22" s="42" t="s">
        <v>13</v>
      </c>
      <c r="D22" s="42">
        <f t="shared" si="0"/>
        <v>4637.08</v>
      </c>
      <c r="E22" s="42">
        <v>4637.08</v>
      </c>
    </row>
    <row r="23" spans="1:5" s="123" customFormat="1" ht="27.6" x14ac:dyDescent="0.3">
      <c r="A23" s="124" t="s">
        <v>242</v>
      </c>
      <c r="B23" s="42">
        <v>0.01</v>
      </c>
      <c r="C23" s="42" t="s">
        <v>17</v>
      </c>
      <c r="D23" s="42">
        <f>E23/B23</f>
        <v>11113</v>
      </c>
      <c r="E23" s="42">
        <v>111.13</v>
      </c>
    </row>
    <row r="24" spans="1:5" s="123" customFormat="1" ht="13.8" x14ac:dyDescent="0.3">
      <c r="A24" s="124" t="s">
        <v>243</v>
      </c>
      <c r="B24" s="42">
        <v>1</v>
      </c>
      <c r="C24" s="42" t="s">
        <v>13</v>
      </c>
      <c r="D24" s="42">
        <f t="shared" si="0"/>
        <v>2039.86</v>
      </c>
      <c r="E24" s="42">
        <v>2039.86</v>
      </c>
    </row>
    <row r="25" spans="1:5" s="123" customFormat="1" ht="13.8" x14ac:dyDescent="0.3">
      <c r="A25" s="124" t="s">
        <v>244</v>
      </c>
      <c r="B25" s="42">
        <v>1</v>
      </c>
      <c r="C25" s="42" t="s">
        <v>13</v>
      </c>
      <c r="D25" s="42">
        <f t="shared" si="0"/>
        <v>2888.48</v>
      </c>
      <c r="E25" s="42">
        <v>2888.48</v>
      </c>
    </row>
    <row r="26" spans="1:5" s="123" customFormat="1" ht="13.8" x14ac:dyDescent="0.3">
      <c r="A26" s="124" t="s">
        <v>198</v>
      </c>
      <c r="B26" s="42" t="s">
        <v>178</v>
      </c>
      <c r="C26" s="42" t="s">
        <v>12</v>
      </c>
      <c r="D26" s="42">
        <f t="shared" si="0"/>
        <v>63388.480000000003</v>
      </c>
      <c r="E26" s="42">
        <v>63388.480000000003</v>
      </c>
    </row>
    <row r="27" spans="1:5" s="123" customFormat="1" ht="13.8" x14ac:dyDescent="0.3">
      <c r="A27" s="124" t="s">
        <v>199</v>
      </c>
      <c r="B27" s="42" t="s">
        <v>178</v>
      </c>
      <c r="C27" s="42" t="s">
        <v>12</v>
      </c>
      <c r="D27" s="42">
        <f t="shared" si="0"/>
        <v>1475.22</v>
      </c>
      <c r="E27" s="42">
        <v>1475.22</v>
      </c>
    </row>
    <row r="28" spans="1:5" s="123" customFormat="1" ht="27.6" x14ac:dyDescent="0.3">
      <c r="A28" s="129" t="s">
        <v>201</v>
      </c>
      <c r="B28" s="126"/>
      <c r="C28" s="126"/>
      <c r="D28" s="126"/>
      <c r="E28" s="126"/>
    </row>
    <row r="29" spans="1:5" s="123" customFormat="1" ht="13.8" x14ac:dyDescent="0.3">
      <c r="A29" s="124" t="s">
        <v>245</v>
      </c>
      <c r="B29" s="42">
        <v>1</v>
      </c>
      <c r="C29" s="42" t="s">
        <v>15</v>
      </c>
      <c r="D29" s="42">
        <f>E29/B29</f>
        <v>724.61</v>
      </c>
      <c r="E29" s="42">
        <v>724.61</v>
      </c>
    </row>
    <row r="30" spans="1:5" s="123" customFormat="1" ht="27.6" x14ac:dyDescent="0.3">
      <c r="A30" s="124" t="s">
        <v>246</v>
      </c>
      <c r="B30" s="42" t="s">
        <v>22</v>
      </c>
      <c r="C30" s="42" t="s">
        <v>16</v>
      </c>
      <c r="D30" s="42">
        <f>E30</f>
        <v>1443.99</v>
      </c>
      <c r="E30" s="42">
        <v>1443.99</v>
      </c>
    </row>
    <row r="31" spans="1:5" s="123" customFormat="1" ht="27.6" x14ac:dyDescent="0.3">
      <c r="A31" s="124" t="s">
        <v>247</v>
      </c>
      <c r="B31" s="42">
        <v>0.01</v>
      </c>
      <c r="C31" s="42" t="s">
        <v>17</v>
      </c>
      <c r="D31" s="42">
        <f t="shared" ref="D31:D59" si="1">E31/B31</f>
        <v>30407</v>
      </c>
      <c r="E31" s="42">
        <v>304.07</v>
      </c>
    </row>
    <row r="32" spans="1:5" s="123" customFormat="1" ht="27.6" x14ac:dyDescent="0.3">
      <c r="A32" s="124" t="s">
        <v>248</v>
      </c>
      <c r="B32" s="42">
        <v>0.02</v>
      </c>
      <c r="C32" s="42" t="s">
        <v>15</v>
      </c>
      <c r="D32" s="42">
        <f t="shared" si="1"/>
        <v>85525.5</v>
      </c>
      <c r="E32" s="42">
        <v>1710.51</v>
      </c>
    </row>
    <row r="33" spans="1:5" s="123" customFormat="1" ht="13.8" x14ac:dyDescent="0.3">
      <c r="A33" s="124" t="s">
        <v>249</v>
      </c>
      <c r="B33" s="42">
        <v>3</v>
      </c>
      <c r="C33" s="42" t="s">
        <v>78</v>
      </c>
      <c r="D33" s="42">
        <f t="shared" si="1"/>
        <v>100.70666666666666</v>
      </c>
      <c r="E33" s="42">
        <v>302.12</v>
      </c>
    </row>
    <row r="34" spans="1:5" s="123" customFormat="1" ht="13.8" x14ac:dyDescent="0.3">
      <c r="A34" s="124" t="s">
        <v>55</v>
      </c>
      <c r="B34" s="42">
        <v>1</v>
      </c>
      <c r="C34" s="42" t="s">
        <v>14</v>
      </c>
      <c r="D34" s="42">
        <f t="shared" si="1"/>
        <v>1012.36</v>
      </c>
      <c r="E34" s="42">
        <v>1012.36</v>
      </c>
    </row>
    <row r="35" spans="1:5" s="123" customFormat="1" ht="13.8" x14ac:dyDescent="0.3">
      <c r="A35" s="124" t="s">
        <v>250</v>
      </c>
      <c r="B35" s="42">
        <v>0.17</v>
      </c>
      <c r="C35" s="42" t="s">
        <v>16</v>
      </c>
      <c r="D35" s="42">
        <f t="shared" si="1"/>
        <v>1813.705882352941</v>
      </c>
      <c r="E35" s="42">
        <v>308.33</v>
      </c>
    </row>
    <row r="36" spans="1:5" s="123" customFormat="1" ht="13.8" x14ac:dyDescent="0.3">
      <c r="A36" s="124" t="s">
        <v>204</v>
      </c>
      <c r="B36" s="42">
        <v>2</v>
      </c>
      <c r="C36" s="42" t="s">
        <v>205</v>
      </c>
      <c r="D36" s="42">
        <f t="shared" si="1"/>
        <v>1114.48</v>
      </c>
      <c r="E36" s="42">
        <v>2228.96</v>
      </c>
    </row>
    <row r="37" spans="1:5" s="123" customFormat="1" ht="13.8" x14ac:dyDescent="0.3">
      <c r="A37" s="124" t="s">
        <v>74</v>
      </c>
      <c r="B37" s="42">
        <v>0.02</v>
      </c>
      <c r="C37" s="42" t="s">
        <v>75</v>
      </c>
      <c r="D37" s="42">
        <f t="shared" si="1"/>
        <v>28811</v>
      </c>
      <c r="E37" s="42">
        <v>576.22</v>
      </c>
    </row>
    <row r="38" spans="1:5" s="123" customFormat="1" ht="27.6" x14ac:dyDescent="0.3">
      <c r="A38" s="124" t="s">
        <v>57</v>
      </c>
      <c r="B38" s="42">
        <v>1.502</v>
      </c>
      <c r="C38" s="42" t="s">
        <v>16</v>
      </c>
      <c r="D38" s="42">
        <f t="shared" si="1"/>
        <v>2019.6604527296938</v>
      </c>
      <c r="E38" s="42">
        <v>3033.53</v>
      </c>
    </row>
    <row r="39" spans="1:5" s="123" customFormat="1" ht="13.8" x14ac:dyDescent="0.3">
      <c r="A39" s="124" t="s">
        <v>160</v>
      </c>
      <c r="B39" s="42">
        <v>0.05</v>
      </c>
      <c r="C39" s="42" t="s">
        <v>15</v>
      </c>
      <c r="D39" s="42">
        <f t="shared" si="1"/>
        <v>17462.8</v>
      </c>
      <c r="E39" s="42">
        <v>873.14</v>
      </c>
    </row>
    <row r="40" spans="1:5" s="123" customFormat="1" ht="27.6" x14ac:dyDescent="0.3">
      <c r="A40" s="124" t="s">
        <v>60</v>
      </c>
      <c r="B40" s="42">
        <v>6</v>
      </c>
      <c r="C40" s="42" t="s">
        <v>18</v>
      </c>
      <c r="D40" s="42">
        <f t="shared" si="1"/>
        <v>251.73666666666668</v>
      </c>
      <c r="E40" s="42">
        <v>1510.42</v>
      </c>
    </row>
    <row r="41" spans="1:5" s="123" customFormat="1" ht="13.8" x14ac:dyDescent="0.3">
      <c r="A41" s="124" t="s">
        <v>251</v>
      </c>
      <c r="B41" s="42">
        <v>3</v>
      </c>
      <c r="C41" s="42" t="s">
        <v>78</v>
      </c>
      <c r="D41" s="42">
        <f t="shared" si="1"/>
        <v>80.876666666666665</v>
      </c>
      <c r="E41" s="42">
        <v>242.63</v>
      </c>
    </row>
    <row r="42" spans="1:5" s="123" customFormat="1" ht="13.8" x14ac:dyDescent="0.3">
      <c r="A42" s="124" t="s">
        <v>210</v>
      </c>
      <c r="B42" s="42">
        <v>1</v>
      </c>
      <c r="C42" s="42" t="s">
        <v>13</v>
      </c>
      <c r="D42" s="42">
        <f t="shared" si="1"/>
        <v>4397.99</v>
      </c>
      <c r="E42" s="42">
        <v>4397.99</v>
      </c>
    </row>
    <row r="43" spans="1:5" s="123" customFormat="1" ht="13.8" x14ac:dyDescent="0.3">
      <c r="A43" s="124" t="s">
        <v>85</v>
      </c>
      <c r="B43" s="42">
        <v>1</v>
      </c>
      <c r="C43" s="42" t="s">
        <v>14</v>
      </c>
      <c r="D43" s="42">
        <f>E43</f>
        <v>4407.03</v>
      </c>
      <c r="E43" s="42">
        <v>4407.03</v>
      </c>
    </row>
    <row r="44" spans="1:5" s="123" customFormat="1" ht="13.8" x14ac:dyDescent="0.3">
      <c r="A44" s="124" t="s">
        <v>161</v>
      </c>
      <c r="B44" s="42">
        <v>1</v>
      </c>
      <c r="C44" s="42" t="s">
        <v>19</v>
      </c>
      <c r="D44" s="42">
        <f t="shared" si="1"/>
        <v>868.12</v>
      </c>
      <c r="E44" s="42">
        <v>868.12</v>
      </c>
    </row>
    <row r="45" spans="1:5" s="123" customFormat="1" ht="13.8" x14ac:dyDescent="0.3">
      <c r="A45" s="124" t="s">
        <v>212</v>
      </c>
      <c r="B45" s="42">
        <v>0.01</v>
      </c>
      <c r="C45" s="42" t="s">
        <v>19</v>
      </c>
      <c r="D45" s="42">
        <f t="shared" si="1"/>
        <v>30424</v>
      </c>
      <c r="E45" s="42">
        <v>304.24</v>
      </c>
    </row>
    <row r="46" spans="1:5" s="123" customFormat="1" ht="13.8" x14ac:dyDescent="0.3">
      <c r="A46" s="124" t="s">
        <v>64</v>
      </c>
      <c r="B46" s="42">
        <v>30</v>
      </c>
      <c r="C46" s="42" t="s">
        <v>19</v>
      </c>
      <c r="D46" s="42">
        <f t="shared" si="1"/>
        <v>299.62399999999997</v>
      </c>
      <c r="E46" s="42">
        <v>8988.7199999999993</v>
      </c>
    </row>
    <row r="47" spans="1:5" s="123" customFormat="1" ht="27.6" x14ac:dyDescent="0.3">
      <c r="A47" s="129" t="s">
        <v>213</v>
      </c>
      <c r="B47" s="126"/>
      <c r="C47" s="126"/>
      <c r="D47" s="42"/>
      <c r="E47" s="126"/>
    </row>
    <row r="48" spans="1:5" s="123" customFormat="1" ht="13.8" x14ac:dyDescent="0.3">
      <c r="A48" s="124" t="s">
        <v>252</v>
      </c>
      <c r="B48" s="42">
        <v>3.3000000000000002E-2</v>
      </c>
      <c r="C48" s="42" t="s">
        <v>253</v>
      </c>
      <c r="D48" s="42">
        <f t="shared" si="1"/>
        <v>19534.242424242424</v>
      </c>
      <c r="E48" s="42">
        <v>644.63</v>
      </c>
    </row>
    <row r="49" spans="1:5" s="123" customFormat="1" ht="27.6" x14ac:dyDescent="0.3">
      <c r="A49" s="124" t="s">
        <v>246</v>
      </c>
      <c r="B49" s="42" t="s">
        <v>22</v>
      </c>
      <c r="C49" s="42" t="s">
        <v>16</v>
      </c>
      <c r="D49" s="42">
        <f>E49</f>
        <v>1782.93</v>
      </c>
      <c r="E49" s="42">
        <v>1782.93</v>
      </c>
    </row>
    <row r="50" spans="1:5" s="123" customFormat="1" ht="13.8" x14ac:dyDescent="0.3">
      <c r="A50" s="124" t="s">
        <v>254</v>
      </c>
      <c r="B50" s="42">
        <v>5.0000000000000001E-3</v>
      </c>
      <c r="C50" s="42" t="s">
        <v>72</v>
      </c>
      <c r="D50" s="42">
        <f t="shared" si="1"/>
        <v>172298</v>
      </c>
      <c r="E50" s="42">
        <v>861.49</v>
      </c>
    </row>
    <row r="51" spans="1:5" s="123" customFormat="1" ht="13.8" x14ac:dyDescent="0.3">
      <c r="A51" s="124" t="s">
        <v>255</v>
      </c>
      <c r="B51" s="42">
        <v>1.7999999999999999E-2</v>
      </c>
      <c r="C51" s="42" t="s">
        <v>256</v>
      </c>
      <c r="D51" s="42">
        <f t="shared" si="1"/>
        <v>685</v>
      </c>
      <c r="E51" s="42">
        <v>12.33</v>
      </c>
    </row>
    <row r="52" spans="1:5" s="123" customFormat="1" ht="13.8" x14ac:dyDescent="0.3">
      <c r="A52" s="124" t="s">
        <v>257</v>
      </c>
      <c r="B52" s="42">
        <v>6.5000000000000002E-2</v>
      </c>
      <c r="C52" s="42" t="s">
        <v>256</v>
      </c>
      <c r="D52" s="42">
        <f t="shared" si="1"/>
        <v>2427.6923076923076</v>
      </c>
      <c r="E52" s="42">
        <v>157.80000000000001</v>
      </c>
    </row>
    <row r="53" spans="1:5" s="123" customFormat="1" ht="13.8" x14ac:dyDescent="0.3">
      <c r="A53" s="124" t="s">
        <v>258</v>
      </c>
      <c r="B53" s="42">
        <v>0.1</v>
      </c>
      <c r="C53" s="42" t="s">
        <v>102</v>
      </c>
      <c r="D53" s="42">
        <f t="shared" si="1"/>
        <v>2250.3999999999996</v>
      </c>
      <c r="E53" s="42">
        <v>225.04</v>
      </c>
    </row>
    <row r="54" spans="1:5" s="123" customFormat="1" ht="27.6" x14ac:dyDescent="0.3">
      <c r="A54" s="124" t="s">
        <v>65</v>
      </c>
      <c r="B54" s="42">
        <v>0.752</v>
      </c>
      <c r="C54" s="42" t="s">
        <v>16</v>
      </c>
      <c r="D54" s="42">
        <f t="shared" si="1"/>
        <v>2021.7686170212764</v>
      </c>
      <c r="E54" s="42">
        <v>1520.37</v>
      </c>
    </row>
    <row r="55" spans="1:5" s="123" customFormat="1" ht="27.6" x14ac:dyDescent="0.3">
      <c r="A55" s="124" t="s">
        <v>94</v>
      </c>
      <c r="B55" s="42">
        <v>0.751</v>
      </c>
      <c r="C55" s="42" t="s">
        <v>16</v>
      </c>
      <c r="D55" s="42">
        <f t="shared" si="1"/>
        <v>2008.0958721704394</v>
      </c>
      <c r="E55" s="42">
        <v>1508.08</v>
      </c>
    </row>
    <row r="56" spans="1:5" s="123" customFormat="1" ht="13.8" x14ac:dyDescent="0.3">
      <c r="A56" s="124" t="s">
        <v>259</v>
      </c>
      <c r="B56" s="42">
        <v>3</v>
      </c>
      <c r="C56" s="42" t="s">
        <v>13</v>
      </c>
      <c r="D56" s="42">
        <f t="shared" si="1"/>
        <v>598.39333333333332</v>
      </c>
      <c r="E56" s="42">
        <v>1795.18</v>
      </c>
    </row>
    <row r="57" spans="1:5" s="123" customFormat="1" ht="27.6" x14ac:dyDescent="0.3">
      <c r="A57" s="124" t="s">
        <v>95</v>
      </c>
      <c r="B57" s="42">
        <v>57</v>
      </c>
      <c r="C57" s="42" t="s">
        <v>88</v>
      </c>
      <c r="D57" s="42">
        <f t="shared" si="1"/>
        <v>58.982280701754384</v>
      </c>
      <c r="E57" s="42">
        <v>3361.99</v>
      </c>
    </row>
    <row r="58" spans="1:5" s="123" customFormat="1" ht="13.8" x14ac:dyDescent="0.3">
      <c r="A58" s="124" t="s">
        <v>164</v>
      </c>
      <c r="B58" s="42" t="s">
        <v>83</v>
      </c>
      <c r="C58" s="42" t="s">
        <v>16</v>
      </c>
      <c r="D58" s="42">
        <f>E58</f>
        <v>8317.1</v>
      </c>
      <c r="E58" s="42">
        <v>8317.1</v>
      </c>
    </row>
    <row r="59" spans="1:5" s="123" customFormat="1" ht="13.8" x14ac:dyDescent="0.3">
      <c r="A59" s="124" t="s">
        <v>260</v>
      </c>
      <c r="B59" s="42">
        <v>1</v>
      </c>
      <c r="C59" s="42" t="s">
        <v>13</v>
      </c>
      <c r="D59" s="42">
        <f t="shared" si="1"/>
        <v>708.5</v>
      </c>
      <c r="E59" s="42">
        <v>708.5</v>
      </c>
    </row>
    <row r="60" spans="1:5" s="123" customFormat="1" ht="27.6" x14ac:dyDescent="0.3">
      <c r="A60" s="129" t="s">
        <v>80</v>
      </c>
      <c r="B60" s="126"/>
      <c r="C60" s="126"/>
      <c r="D60" s="126"/>
      <c r="E60" s="126"/>
    </row>
    <row r="61" spans="1:5" s="123" customFormat="1" ht="27.6" x14ac:dyDescent="0.3">
      <c r="A61" s="124" t="s">
        <v>81</v>
      </c>
      <c r="B61" s="42" t="s">
        <v>177</v>
      </c>
      <c r="C61" s="42" t="s">
        <v>11</v>
      </c>
      <c r="D61" s="42">
        <f>E61</f>
        <v>3660.41</v>
      </c>
      <c r="E61" s="42">
        <v>3660.41</v>
      </c>
    </row>
    <row r="62" spans="1:5" s="123" customFormat="1" ht="27.6" x14ac:dyDescent="0.3">
      <c r="A62" s="129" t="s">
        <v>261</v>
      </c>
      <c r="B62" s="126"/>
      <c r="C62" s="126"/>
      <c r="D62" s="42"/>
      <c r="E62" s="126"/>
    </row>
    <row r="63" spans="1:5" s="123" customFormat="1" ht="27.6" x14ac:dyDescent="0.3">
      <c r="A63" s="124" t="s">
        <v>262</v>
      </c>
      <c r="B63" s="42" t="s">
        <v>22</v>
      </c>
      <c r="C63" s="42" t="s">
        <v>11</v>
      </c>
      <c r="D63" s="42">
        <f t="shared" ref="D63:D67" si="2">E63</f>
        <v>316.14999999999998</v>
      </c>
      <c r="E63" s="42">
        <v>316.14999999999998</v>
      </c>
    </row>
    <row r="64" spans="1:5" s="123" customFormat="1" ht="13.8" x14ac:dyDescent="0.3">
      <c r="A64" s="129" t="s">
        <v>263</v>
      </c>
      <c r="B64" s="126"/>
      <c r="C64" s="126"/>
      <c r="D64" s="42"/>
      <c r="E64" s="126"/>
    </row>
    <row r="65" spans="1:5" s="123" customFormat="1" ht="13.8" x14ac:dyDescent="0.3">
      <c r="A65" s="124" t="s">
        <v>264</v>
      </c>
      <c r="B65" s="42" t="s">
        <v>83</v>
      </c>
      <c r="C65" s="42" t="s">
        <v>13</v>
      </c>
      <c r="D65" s="42">
        <f t="shared" si="2"/>
        <v>8140</v>
      </c>
      <c r="E65" s="42">
        <v>8140</v>
      </c>
    </row>
    <row r="66" spans="1:5" s="123" customFormat="1" ht="13.8" x14ac:dyDescent="0.3">
      <c r="A66" s="124" t="s">
        <v>265</v>
      </c>
      <c r="B66" s="42" t="s">
        <v>83</v>
      </c>
      <c r="C66" s="42" t="s">
        <v>13</v>
      </c>
      <c r="D66" s="42">
        <f t="shared" si="2"/>
        <v>21704.33</v>
      </c>
      <c r="E66" s="42">
        <v>21704.33</v>
      </c>
    </row>
    <row r="67" spans="1:5" s="123" customFormat="1" ht="13.8" x14ac:dyDescent="0.3">
      <c r="A67" s="124" t="s">
        <v>266</v>
      </c>
      <c r="B67" s="42" t="s">
        <v>83</v>
      </c>
      <c r="C67" s="42" t="s">
        <v>13</v>
      </c>
      <c r="D67" s="42">
        <f t="shared" si="2"/>
        <v>6345.14</v>
      </c>
      <c r="E67" s="42">
        <v>6345.14</v>
      </c>
    </row>
    <row r="68" spans="1:5" s="37" customFormat="1" ht="13.8" x14ac:dyDescent="0.3">
      <c r="A68" s="38" t="s">
        <v>10</v>
      </c>
      <c r="B68" s="41"/>
      <c r="C68" s="41"/>
      <c r="D68" s="41"/>
      <c r="E68" s="41"/>
    </row>
    <row r="69" spans="1:5" s="37" customFormat="1" ht="13.8" x14ac:dyDescent="0.3">
      <c r="A69" s="39" t="s">
        <v>69</v>
      </c>
      <c r="B69" s="42" t="s">
        <v>110</v>
      </c>
      <c r="C69" s="42" t="s">
        <v>11</v>
      </c>
      <c r="D69" s="42">
        <f>E69</f>
        <v>17715.456000000006</v>
      </c>
      <c r="E69" s="42">
        <f>SUM(E17:E67)*10%</f>
        <v>17715.456000000006</v>
      </c>
    </row>
    <row r="70" spans="1:5" s="123" customFormat="1" ht="13.8" x14ac:dyDescent="0.3">
      <c r="A70" s="127" t="s">
        <v>24</v>
      </c>
      <c r="B70" s="42"/>
      <c r="C70" s="42"/>
      <c r="D70" s="42"/>
      <c r="E70" s="128">
        <f>SUM(E17:E69)</f>
        <v>194870.01600000006</v>
      </c>
    </row>
    <row r="71" spans="1:5" s="123" customFormat="1" ht="13.8" x14ac:dyDescent="0.3">
      <c r="A71" s="191"/>
      <c r="B71" s="191"/>
      <c r="C71" s="191"/>
      <c r="D71" s="191"/>
      <c r="E71" s="191"/>
    </row>
    <row r="72" spans="1:5" s="123" customFormat="1" ht="13.8" x14ac:dyDescent="0.3">
      <c r="A72" s="191"/>
      <c r="B72" s="191"/>
      <c r="C72" s="191"/>
      <c r="D72" s="191"/>
      <c r="E72" s="191"/>
    </row>
    <row r="73" spans="1:5" s="123" customFormat="1" ht="39.75" customHeight="1" x14ac:dyDescent="0.3">
      <c r="A73" s="192" t="s">
        <v>267</v>
      </c>
      <c r="B73" s="192"/>
      <c r="C73" s="192"/>
      <c r="D73" s="192"/>
      <c r="E73" s="192"/>
    </row>
    <row r="74" spans="1:5" s="123" customFormat="1" ht="27.75" customHeight="1" x14ac:dyDescent="0.3">
      <c r="A74" s="192" t="s">
        <v>225</v>
      </c>
      <c r="B74" s="192"/>
      <c r="C74" s="192"/>
      <c r="D74" s="192"/>
      <c r="E74" s="192"/>
    </row>
    <row r="75" spans="1:5" s="123" customFormat="1" ht="24" customHeight="1" x14ac:dyDescent="0.3">
      <c r="A75" s="192" t="s">
        <v>226</v>
      </c>
      <c r="B75" s="192"/>
      <c r="C75" s="192"/>
      <c r="D75" s="192"/>
      <c r="E75" s="192"/>
    </row>
    <row r="76" spans="1:5" s="123" customFormat="1" ht="30.75" customHeight="1" x14ac:dyDescent="0.3">
      <c r="A76" s="192" t="s">
        <v>227</v>
      </c>
      <c r="B76" s="192"/>
      <c r="C76" s="192"/>
      <c r="D76" s="192"/>
      <c r="E76" s="192"/>
    </row>
    <row r="77" spans="1:5" s="123" customFormat="1" ht="13.8" x14ac:dyDescent="0.3">
      <c r="A77" s="191"/>
      <c r="B77" s="191"/>
      <c r="C77" s="191"/>
      <c r="D77" s="191"/>
      <c r="E77" s="191"/>
    </row>
    <row r="78" spans="1:5" s="123" customFormat="1" ht="24.75" customHeight="1" x14ac:dyDescent="0.3">
      <c r="B78" s="192"/>
      <c r="C78" s="192"/>
      <c r="D78" s="192"/>
      <c r="E78" s="192"/>
    </row>
    <row r="79" spans="1:5" s="123" customFormat="1" ht="18.75" customHeight="1" x14ac:dyDescent="0.3">
      <c r="A79" s="191" t="s">
        <v>228</v>
      </c>
      <c r="B79" s="191"/>
      <c r="C79" s="191"/>
      <c r="D79" s="191"/>
      <c r="E79" s="191"/>
    </row>
    <row r="80" spans="1:5" s="123" customFormat="1" ht="15.75" customHeight="1" x14ac:dyDescent="0.3">
      <c r="A80" s="191" t="s">
        <v>268</v>
      </c>
      <c r="B80" s="191"/>
      <c r="C80" s="191"/>
      <c r="D80" s="191"/>
      <c r="E80" s="191"/>
    </row>
    <row r="81" spans="1:5" s="123" customFormat="1" ht="10.5" customHeight="1" x14ac:dyDescent="0.3">
      <c r="B81" s="191"/>
      <c r="C81" s="191"/>
      <c r="D81" s="191" t="s">
        <v>26</v>
      </c>
      <c r="E81" s="191"/>
    </row>
    <row r="82" spans="1:5" s="123" customFormat="1" ht="13.8" x14ac:dyDescent="0.3">
      <c r="A82" s="191"/>
      <c r="B82" s="191"/>
      <c r="C82" s="191"/>
      <c r="D82" s="191"/>
      <c r="E82" s="191"/>
    </row>
    <row r="83" spans="1:5" s="123" customFormat="1" ht="13.8" x14ac:dyDescent="0.3">
      <c r="A83" s="191" t="s">
        <v>229</v>
      </c>
      <c r="B83" s="191"/>
      <c r="C83" s="191"/>
      <c r="D83" s="191"/>
      <c r="E83" s="191"/>
    </row>
    <row r="84" spans="1:5" s="123" customFormat="1" ht="10.5" customHeight="1" x14ac:dyDescent="0.3">
      <c r="B84" s="191"/>
      <c r="C84" s="191"/>
      <c r="D84" s="191" t="s">
        <v>26</v>
      </c>
      <c r="E84" s="191"/>
    </row>
    <row r="85" spans="1:5" s="123" customFormat="1" ht="11.25" customHeight="1" x14ac:dyDescent="0.3">
      <c r="A85" s="191"/>
      <c r="B85" s="191"/>
      <c r="C85" s="191"/>
      <c r="D85" s="191"/>
      <c r="E85" s="191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80:E80"/>
    <mergeCell ref="A71:E71"/>
    <mergeCell ref="A72:E72"/>
    <mergeCell ref="A73:E73"/>
    <mergeCell ref="A74:E74"/>
    <mergeCell ref="A75:E75"/>
    <mergeCell ref="A76:E76"/>
    <mergeCell ref="A77:E77"/>
    <mergeCell ref="B78:E78"/>
    <mergeCell ref="A79:E79"/>
    <mergeCell ref="A85:E85"/>
    <mergeCell ref="B81:C81"/>
    <mergeCell ref="D81:E81"/>
    <mergeCell ref="A82:E82"/>
    <mergeCell ref="A83:E83"/>
    <mergeCell ref="B84:C84"/>
    <mergeCell ref="D84:E8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workbookViewId="0">
      <selection activeCell="J5" sqref="J5"/>
    </sheetView>
  </sheetViews>
  <sheetFormatPr defaultRowHeight="14.4" x14ac:dyDescent="0.3"/>
  <cols>
    <col min="1" max="1" width="12.5546875" customWidth="1"/>
    <col min="2" max="2" width="14.5546875" customWidth="1"/>
    <col min="3" max="3" width="19.5546875" customWidth="1"/>
    <col min="4" max="4" width="14.44140625" customWidth="1"/>
    <col min="5" max="5" width="18.33203125" customWidth="1"/>
    <col min="6" max="6" width="16.33203125" customWidth="1"/>
  </cols>
  <sheetData>
    <row r="1" spans="1:20" s="2" customFormat="1" ht="35.25" customHeight="1" x14ac:dyDescent="0.35">
      <c r="A1" s="158" t="s">
        <v>269</v>
      </c>
      <c r="B1" s="158"/>
      <c r="C1" s="158"/>
      <c r="D1" s="158"/>
      <c r="E1" s="158"/>
      <c r="F1" s="158"/>
    </row>
    <row r="2" spans="1:20" s="2" customFormat="1" ht="13.8" x14ac:dyDescent="0.25">
      <c r="A2" s="44"/>
      <c r="B2" s="44"/>
      <c r="C2" s="44"/>
      <c r="D2" s="44"/>
      <c r="E2" s="44"/>
      <c r="F2" s="44"/>
    </row>
    <row r="3" spans="1:20" s="2" customFormat="1" ht="19.5" customHeight="1" x14ac:dyDescent="0.25">
      <c r="A3" s="45" t="s">
        <v>270</v>
      </c>
      <c r="B3" s="45"/>
      <c r="C3" s="45"/>
      <c r="D3" s="45"/>
      <c r="E3" s="45"/>
      <c r="F3" s="46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</row>
    <row r="4" spans="1:20" s="2" customFormat="1" ht="19.5" customHeight="1" x14ac:dyDescent="0.25">
      <c r="A4" s="45"/>
      <c r="B4" s="45"/>
      <c r="C4" s="45"/>
      <c r="D4" s="45"/>
      <c r="E4" s="45"/>
      <c r="F4" s="46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20" s="2" customFormat="1" ht="36.75" customHeight="1" x14ac:dyDescent="0.25">
      <c r="A5" s="174" t="s">
        <v>121</v>
      </c>
      <c r="B5" s="174"/>
      <c r="C5" s="174"/>
      <c r="D5" s="174"/>
      <c r="E5" s="174"/>
      <c r="F5" s="174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7"/>
    </row>
    <row r="6" spans="1:20" s="57" customFormat="1" ht="27.75" customHeight="1" x14ac:dyDescent="0.25">
      <c r="A6" s="101" t="s">
        <v>122</v>
      </c>
      <c r="B6" s="102">
        <v>3</v>
      </c>
      <c r="C6" s="101" t="s">
        <v>123</v>
      </c>
      <c r="D6" s="119">
        <v>1230</v>
      </c>
      <c r="E6" s="101" t="s">
        <v>124</v>
      </c>
      <c r="F6" s="104">
        <v>782.9</v>
      </c>
      <c r="G6" s="48"/>
      <c r="H6" s="50"/>
      <c r="I6" s="51"/>
      <c r="J6" s="52"/>
      <c r="K6" s="53"/>
      <c r="L6" s="54"/>
      <c r="M6" s="54"/>
      <c r="N6" s="54"/>
      <c r="O6" s="48"/>
      <c r="P6" s="48"/>
      <c r="Q6" s="152"/>
      <c r="R6" s="152"/>
      <c r="S6" s="150"/>
      <c r="T6" s="147"/>
    </row>
    <row r="7" spans="1:20" s="59" customFormat="1" ht="32.25" customHeight="1" x14ac:dyDescent="0.25">
      <c r="A7" s="101" t="s">
        <v>125</v>
      </c>
      <c r="B7" s="102">
        <v>2</v>
      </c>
      <c r="C7" s="101" t="s">
        <v>126</v>
      </c>
      <c r="D7" s="119">
        <v>87.3</v>
      </c>
      <c r="E7" s="101" t="s">
        <v>127</v>
      </c>
      <c r="F7" s="104">
        <v>505.1</v>
      </c>
      <c r="G7" s="48"/>
      <c r="H7" s="50"/>
      <c r="I7" s="51"/>
      <c r="J7" s="52"/>
      <c r="K7" s="53"/>
      <c r="L7" s="54"/>
      <c r="M7" s="54"/>
      <c r="N7" s="54"/>
      <c r="O7" s="48"/>
      <c r="P7" s="48"/>
      <c r="Q7" s="152"/>
      <c r="R7" s="152"/>
      <c r="S7" s="66"/>
      <c r="T7" s="151"/>
    </row>
    <row r="8" spans="1:20" s="59" customFormat="1" ht="45" customHeight="1" x14ac:dyDescent="0.25">
      <c r="A8" s="131" t="s">
        <v>128</v>
      </c>
      <c r="B8" s="102">
        <v>17</v>
      </c>
      <c r="C8" s="101" t="s">
        <v>129</v>
      </c>
      <c r="D8" s="104">
        <v>106.2</v>
      </c>
      <c r="E8" s="101" t="s">
        <v>130</v>
      </c>
      <c r="F8" s="104">
        <v>140.1</v>
      </c>
      <c r="G8" s="48"/>
      <c r="H8" s="50"/>
      <c r="I8" s="51"/>
      <c r="J8" s="52"/>
      <c r="K8" s="130"/>
      <c r="L8" s="54"/>
      <c r="M8" s="54"/>
      <c r="N8" s="54"/>
      <c r="O8" s="48"/>
      <c r="P8" s="48"/>
      <c r="Q8" s="152"/>
      <c r="R8" s="152"/>
      <c r="S8" s="66"/>
      <c r="T8" s="151"/>
    </row>
    <row r="9" spans="1:20" s="59" customFormat="1" ht="33.75" customHeight="1" x14ac:dyDescent="0.25">
      <c r="A9" s="60"/>
      <c r="B9" s="52"/>
      <c r="C9" s="49"/>
      <c r="D9" s="62"/>
      <c r="E9" s="63"/>
      <c r="F9" s="64"/>
      <c r="G9" s="48"/>
      <c r="H9" s="50"/>
      <c r="I9" s="51"/>
      <c r="J9" s="52"/>
      <c r="K9" s="130"/>
      <c r="L9" s="54"/>
      <c r="M9" s="54"/>
      <c r="N9" s="54"/>
      <c r="O9" s="48"/>
      <c r="P9" s="48"/>
      <c r="Q9" s="149"/>
      <c r="R9" s="149"/>
      <c r="S9" s="66"/>
      <c r="T9" s="151"/>
    </row>
    <row r="10" spans="1:20" s="69" customFormat="1" ht="15" customHeight="1" thickBot="1" x14ac:dyDescent="0.3">
      <c r="A10" s="67"/>
      <c r="B10" s="67"/>
      <c r="C10" s="67"/>
      <c r="D10" s="67"/>
      <c r="E10" s="67"/>
      <c r="F10" s="13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s="69" customFormat="1" ht="30" customHeight="1" x14ac:dyDescent="0.3">
      <c r="A11" s="178" t="s">
        <v>131</v>
      </c>
      <c r="B11" s="179"/>
      <c r="C11" s="179"/>
      <c r="D11" s="179"/>
      <c r="E11" s="180"/>
      <c r="F11" s="70" t="s">
        <v>132</v>
      </c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20" s="98" customFormat="1" ht="30" customHeight="1" x14ac:dyDescent="0.3">
      <c r="A12" s="167" t="s">
        <v>133</v>
      </c>
      <c r="B12" s="168"/>
      <c r="C12" s="168"/>
      <c r="D12" s="168"/>
      <c r="E12" s="169"/>
      <c r="F12" s="96">
        <v>160962.62300000002</v>
      </c>
      <c r="G12" s="135"/>
    </row>
    <row r="13" spans="1:20" s="98" customFormat="1" ht="30" customHeight="1" x14ac:dyDescent="0.3">
      <c r="A13" s="167" t="s">
        <v>134</v>
      </c>
      <c r="B13" s="168"/>
      <c r="C13" s="168"/>
      <c r="D13" s="168"/>
      <c r="E13" s="169"/>
      <c r="F13" s="96">
        <v>52571.920000000013</v>
      </c>
    </row>
    <row r="14" spans="1:20" s="98" customFormat="1" ht="30" customHeight="1" x14ac:dyDescent="0.3">
      <c r="A14" s="167" t="s">
        <v>135</v>
      </c>
      <c r="B14" s="168"/>
      <c r="C14" s="168"/>
      <c r="D14" s="168"/>
      <c r="E14" s="169"/>
      <c r="F14" s="99">
        <f>SUM(F15:F17)</f>
        <v>221642.64</v>
      </c>
    </row>
    <row r="15" spans="1:20" s="69" customFormat="1" ht="28.5" customHeight="1" x14ac:dyDescent="0.3">
      <c r="A15" s="170" t="s">
        <v>136</v>
      </c>
      <c r="B15" s="171"/>
      <c r="C15" s="171"/>
      <c r="D15" s="171"/>
      <c r="E15" s="172"/>
      <c r="F15" s="95">
        <v>171659.04</v>
      </c>
    </row>
    <row r="16" spans="1:20" s="69" customFormat="1" ht="24.75" customHeight="1" x14ac:dyDescent="0.3">
      <c r="A16" s="170" t="s">
        <v>137</v>
      </c>
      <c r="B16" s="171"/>
      <c r="C16" s="171"/>
      <c r="D16" s="171"/>
      <c r="E16" s="172"/>
      <c r="F16" s="95">
        <v>12183.6</v>
      </c>
    </row>
    <row r="17" spans="1:19" s="69" customFormat="1" ht="30" customHeight="1" x14ac:dyDescent="0.3">
      <c r="A17" s="170" t="s">
        <v>138</v>
      </c>
      <c r="B17" s="171"/>
      <c r="C17" s="171"/>
      <c r="D17" s="171"/>
      <c r="E17" s="172"/>
      <c r="F17" s="95">
        <v>37800</v>
      </c>
    </row>
    <row r="18" spans="1:19" s="98" customFormat="1" ht="30" customHeight="1" x14ac:dyDescent="0.3">
      <c r="A18" s="167" t="s">
        <v>139</v>
      </c>
      <c r="B18" s="168"/>
      <c r="C18" s="168"/>
      <c r="D18" s="168"/>
      <c r="E18" s="169"/>
      <c r="F18" s="99">
        <f>SUM(F19:F21)</f>
        <v>232611.24</v>
      </c>
    </row>
    <row r="19" spans="1:19" s="69" customFormat="1" ht="30" customHeight="1" x14ac:dyDescent="0.3">
      <c r="A19" s="170" t="s">
        <v>136</v>
      </c>
      <c r="B19" s="171"/>
      <c r="C19" s="171"/>
      <c r="D19" s="171"/>
      <c r="E19" s="172"/>
      <c r="F19" s="95">
        <v>185018.23999999999</v>
      </c>
    </row>
    <row r="20" spans="1:19" s="69" customFormat="1" ht="30" customHeight="1" x14ac:dyDescent="0.3">
      <c r="A20" s="170" t="s">
        <v>137</v>
      </c>
      <c r="B20" s="171"/>
      <c r="C20" s="171"/>
      <c r="D20" s="171"/>
      <c r="E20" s="172"/>
      <c r="F20" s="95">
        <v>10153</v>
      </c>
    </row>
    <row r="21" spans="1:19" s="72" customFormat="1" ht="30" customHeight="1" x14ac:dyDescent="0.25">
      <c r="A21" s="170" t="s">
        <v>138</v>
      </c>
      <c r="B21" s="171"/>
      <c r="C21" s="171"/>
      <c r="D21" s="171"/>
      <c r="E21" s="172"/>
      <c r="F21" s="95">
        <v>37440</v>
      </c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</row>
    <row r="22" spans="1:19" s="100" customFormat="1" ht="30" customHeight="1" x14ac:dyDescent="0.25">
      <c r="A22" s="167" t="s">
        <v>140</v>
      </c>
      <c r="B22" s="168"/>
      <c r="C22" s="168"/>
      <c r="D22" s="168"/>
      <c r="E22" s="169"/>
      <c r="F22" s="99">
        <f>F12+F18</f>
        <v>393573.86300000001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67" t="s">
        <v>141</v>
      </c>
      <c r="B23" s="168"/>
      <c r="C23" s="168"/>
      <c r="D23" s="168"/>
      <c r="E23" s="169"/>
      <c r="F23" s="99">
        <f>акт21!E71</f>
        <v>275680.12999999995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67" t="s">
        <v>238</v>
      </c>
      <c r="B24" s="168"/>
      <c r="C24" s="168"/>
      <c r="D24" s="168"/>
      <c r="E24" s="169"/>
      <c r="F24" s="99">
        <f>F22-F23</f>
        <v>117893.73300000007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67" t="s">
        <v>143</v>
      </c>
      <c r="B25" s="168"/>
      <c r="C25" s="168"/>
      <c r="D25" s="168"/>
      <c r="E25" s="169"/>
      <c r="F25" s="96">
        <f>F13+F14-F18</f>
        <v>41603.320000000065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2" customFormat="1" ht="11.4" customHeight="1" x14ac:dyDescent="0.25">
      <c r="A26" s="73"/>
      <c r="B26" s="73"/>
      <c r="C26" s="73"/>
      <c r="D26" s="73"/>
      <c r="E26" s="73"/>
      <c r="F26" s="73"/>
    </row>
    <row r="27" spans="1:19" s="74" customFormat="1" ht="32.25" customHeight="1" x14ac:dyDescent="0.25">
      <c r="A27" s="166" t="s">
        <v>144</v>
      </c>
      <c r="B27" s="166"/>
      <c r="C27" s="166"/>
      <c r="D27" s="166"/>
    </row>
    <row r="28" spans="1:19" s="2" customFormat="1" ht="21.75" hidden="1" customHeight="1" x14ac:dyDescent="0.25">
      <c r="A28" s="173" t="s">
        <v>289</v>
      </c>
      <c r="B28" s="173"/>
      <c r="C28" s="173"/>
      <c r="D28" s="173"/>
    </row>
    <row r="29" spans="1:19" s="2" customFormat="1" ht="22.5" customHeight="1" x14ac:dyDescent="0.25">
      <c r="A29" s="166" t="s">
        <v>42</v>
      </c>
      <c r="B29" s="166"/>
      <c r="C29" s="166"/>
      <c r="D29" s="166"/>
    </row>
    <row r="30" spans="1:19" s="2" customFormat="1" ht="22.5" customHeight="1" x14ac:dyDescent="0.25">
      <c r="A30" s="166" t="s">
        <v>43</v>
      </c>
      <c r="B30" s="166"/>
      <c r="C30" s="166"/>
      <c r="D30" s="44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0866141732283472" right="0.51181102362204722" top="0.55118110236220474" bottom="0.55118110236220474" header="0" footer="0.11811023622047245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3"/>
  <sheetViews>
    <sheetView topLeftCell="A3" workbookViewId="0">
      <selection activeCell="D83" sqref="A1:E83"/>
    </sheetView>
  </sheetViews>
  <sheetFormatPr defaultColWidth="8.109375" defaultRowHeight="13.8" x14ac:dyDescent="0.3"/>
  <cols>
    <col min="1" max="1" width="61.44140625" style="133" customWidth="1"/>
    <col min="2" max="5" width="15.88671875" style="133" customWidth="1"/>
    <col min="6" max="6" width="9.44140625" style="133" bestFit="1" customWidth="1"/>
    <col min="7" max="255" width="8.109375" style="133"/>
    <col min="256" max="256" width="8.6640625" style="133" customWidth="1"/>
    <col min="257" max="257" width="31.5546875" style="133" customWidth="1"/>
    <col min="258" max="258" width="13.88671875" style="133" customWidth="1"/>
    <col min="259" max="259" width="19.109375" style="133" customWidth="1"/>
    <col min="260" max="260" width="17.5546875" style="133" customWidth="1"/>
    <col min="261" max="261" width="14.6640625" style="133" customWidth="1"/>
    <col min="262" max="511" width="8.109375" style="133"/>
    <col min="512" max="512" width="8.6640625" style="133" customWidth="1"/>
    <col min="513" max="513" width="31.5546875" style="133" customWidth="1"/>
    <col min="514" max="514" width="13.88671875" style="133" customWidth="1"/>
    <col min="515" max="515" width="19.109375" style="133" customWidth="1"/>
    <col min="516" max="516" width="17.5546875" style="133" customWidth="1"/>
    <col min="517" max="517" width="14.6640625" style="133" customWidth="1"/>
    <col min="518" max="767" width="8.109375" style="133"/>
    <col min="768" max="768" width="8.6640625" style="133" customWidth="1"/>
    <col min="769" max="769" width="31.5546875" style="133" customWidth="1"/>
    <col min="770" max="770" width="13.88671875" style="133" customWidth="1"/>
    <col min="771" max="771" width="19.109375" style="133" customWidth="1"/>
    <col min="772" max="772" width="17.5546875" style="133" customWidth="1"/>
    <col min="773" max="773" width="14.6640625" style="133" customWidth="1"/>
    <col min="774" max="1023" width="8.109375" style="133"/>
    <col min="1024" max="1024" width="8.6640625" style="133" customWidth="1"/>
    <col min="1025" max="1025" width="31.5546875" style="133" customWidth="1"/>
    <col min="1026" max="1026" width="13.88671875" style="133" customWidth="1"/>
    <col min="1027" max="1027" width="19.109375" style="133" customWidth="1"/>
    <col min="1028" max="1028" width="17.5546875" style="133" customWidth="1"/>
    <col min="1029" max="1029" width="14.6640625" style="133" customWidth="1"/>
    <col min="1030" max="1279" width="8.109375" style="133"/>
    <col min="1280" max="1280" width="8.6640625" style="133" customWidth="1"/>
    <col min="1281" max="1281" width="31.5546875" style="133" customWidth="1"/>
    <col min="1282" max="1282" width="13.88671875" style="133" customWidth="1"/>
    <col min="1283" max="1283" width="19.109375" style="133" customWidth="1"/>
    <col min="1284" max="1284" width="17.5546875" style="133" customWidth="1"/>
    <col min="1285" max="1285" width="14.6640625" style="133" customWidth="1"/>
    <col min="1286" max="1535" width="8.109375" style="133"/>
    <col min="1536" max="1536" width="8.6640625" style="133" customWidth="1"/>
    <col min="1537" max="1537" width="31.5546875" style="133" customWidth="1"/>
    <col min="1538" max="1538" width="13.88671875" style="133" customWidth="1"/>
    <col min="1539" max="1539" width="19.109375" style="133" customWidth="1"/>
    <col min="1540" max="1540" width="17.5546875" style="133" customWidth="1"/>
    <col min="1541" max="1541" width="14.6640625" style="133" customWidth="1"/>
    <col min="1542" max="1791" width="8.109375" style="133"/>
    <col min="1792" max="1792" width="8.6640625" style="133" customWidth="1"/>
    <col min="1793" max="1793" width="31.5546875" style="133" customWidth="1"/>
    <col min="1794" max="1794" width="13.88671875" style="133" customWidth="1"/>
    <col min="1795" max="1795" width="19.109375" style="133" customWidth="1"/>
    <col min="1796" max="1796" width="17.5546875" style="133" customWidth="1"/>
    <col min="1797" max="1797" width="14.6640625" style="133" customWidth="1"/>
    <col min="1798" max="2047" width="8.109375" style="133"/>
    <col min="2048" max="2048" width="8.6640625" style="133" customWidth="1"/>
    <col min="2049" max="2049" width="31.5546875" style="133" customWidth="1"/>
    <col min="2050" max="2050" width="13.88671875" style="133" customWidth="1"/>
    <col min="2051" max="2051" width="19.109375" style="133" customWidth="1"/>
    <col min="2052" max="2052" width="17.5546875" style="133" customWidth="1"/>
    <col min="2053" max="2053" width="14.6640625" style="133" customWidth="1"/>
    <col min="2054" max="2303" width="8.109375" style="133"/>
    <col min="2304" max="2304" width="8.6640625" style="133" customWidth="1"/>
    <col min="2305" max="2305" width="31.5546875" style="133" customWidth="1"/>
    <col min="2306" max="2306" width="13.88671875" style="133" customWidth="1"/>
    <col min="2307" max="2307" width="19.109375" style="133" customWidth="1"/>
    <col min="2308" max="2308" width="17.5546875" style="133" customWidth="1"/>
    <col min="2309" max="2309" width="14.6640625" style="133" customWidth="1"/>
    <col min="2310" max="2559" width="8.109375" style="133"/>
    <col min="2560" max="2560" width="8.6640625" style="133" customWidth="1"/>
    <col min="2561" max="2561" width="31.5546875" style="133" customWidth="1"/>
    <col min="2562" max="2562" width="13.88671875" style="133" customWidth="1"/>
    <col min="2563" max="2563" width="19.109375" style="133" customWidth="1"/>
    <col min="2564" max="2564" width="17.5546875" style="133" customWidth="1"/>
    <col min="2565" max="2565" width="14.6640625" style="133" customWidth="1"/>
    <col min="2566" max="2815" width="8.109375" style="133"/>
    <col min="2816" max="2816" width="8.6640625" style="133" customWidth="1"/>
    <col min="2817" max="2817" width="31.5546875" style="133" customWidth="1"/>
    <col min="2818" max="2818" width="13.88671875" style="133" customWidth="1"/>
    <col min="2819" max="2819" width="19.109375" style="133" customWidth="1"/>
    <col min="2820" max="2820" width="17.5546875" style="133" customWidth="1"/>
    <col min="2821" max="2821" width="14.6640625" style="133" customWidth="1"/>
    <col min="2822" max="3071" width="8.109375" style="133"/>
    <col min="3072" max="3072" width="8.6640625" style="133" customWidth="1"/>
    <col min="3073" max="3073" width="31.5546875" style="133" customWidth="1"/>
    <col min="3074" max="3074" width="13.88671875" style="133" customWidth="1"/>
    <col min="3075" max="3075" width="19.109375" style="133" customWidth="1"/>
    <col min="3076" max="3076" width="17.5546875" style="133" customWidth="1"/>
    <col min="3077" max="3077" width="14.6640625" style="133" customWidth="1"/>
    <col min="3078" max="3327" width="8.109375" style="133"/>
    <col min="3328" max="3328" width="8.6640625" style="133" customWidth="1"/>
    <col min="3329" max="3329" width="31.5546875" style="133" customWidth="1"/>
    <col min="3330" max="3330" width="13.88671875" style="133" customWidth="1"/>
    <col min="3331" max="3331" width="19.109375" style="133" customWidth="1"/>
    <col min="3332" max="3332" width="17.5546875" style="133" customWidth="1"/>
    <col min="3333" max="3333" width="14.6640625" style="133" customWidth="1"/>
    <col min="3334" max="3583" width="8.109375" style="133"/>
    <col min="3584" max="3584" width="8.6640625" style="133" customWidth="1"/>
    <col min="3585" max="3585" width="31.5546875" style="133" customWidth="1"/>
    <col min="3586" max="3586" width="13.88671875" style="133" customWidth="1"/>
    <col min="3587" max="3587" width="19.109375" style="133" customWidth="1"/>
    <col min="3588" max="3588" width="17.5546875" style="133" customWidth="1"/>
    <col min="3589" max="3589" width="14.6640625" style="133" customWidth="1"/>
    <col min="3590" max="3839" width="8.109375" style="133"/>
    <col min="3840" max="3840" width="8.6640625" style="133" customWidth="1"/>
    <col min="3841" max="3841" width="31.5546875" style="133" customWidth="1"/>
    <col min="3842" max="3842" width="13.88671875" style="133" customWidth="1"/>
    <col min="3843" max="3843" width="19.109375" style="133" customWidth="1"/>
    <col min="3844" max="3844" width="17.5546875" style="133" customWidth="1"/>
    <col min="3845" max="3845" width="14.6640625" style="133" customWidth="1"/>
    <col min="3846" max="4095" width="8.109375" style="133"/>
    <col min="4096" max="4096" width="8.6640625" style="133" customWidth="1"/>
    <col min="4097" max="4097" width="31.5546875" style="133" customWidth="1"/>
    <col min="4098" max="4098" width="13.88671875" style="133" customWidth="1"/>
    <col min="4099" max="4099" width="19.109375" style="133" customWidth="1"/>
    <col min="4100" max="4100" width="17.5546875" style="133" customWidth="1"/>
    <col min="4101" max="4101" width="14.6640625" style="133" customWidth="1"/>
    <col min="4102" max="4351" width="8.109375" style="133"/>
    <col min="4352" max="4352" width="8.6640625" style="133" customWidth="1"/>
    <col min="4353" max="4353" width="31.5546875" style="133" customWidth="1"/>
    <col min="4354" max="4354" width="13.88671875" style="133" customWidth="1"/>
    <col min="4355" max="4355" width="19.109375" style="133" customWidth="1"/>
    <col min="4356" max="4356" width="17.5546875" style="133" customWidth="1"/>
    <col min="4357" max="4357" width="14.6640625" style="133" customWidth="1"/>
    <col min="4358" max="4607" width="8.109375" style="133"/>
    <col min="4608" max="4608" width="8.6640625" style="133" customWidth="1"/>
    <col min="4609" max="4609" width="31.5546875" style="133" customWidth="1"/>
    <col min="4610" max="4610" width="13.88671875" style="133" customWidth="1"/>
    <col min="4611" max="4611" width="19.109375" style="133" customWidth="1"/>
    <col min="4612" max="4612" width="17.5546875" style="133" customWidth="1"/>
    <col min="4613" max="4613" width="14.6640625" style="133" customWidth="1"/>
    <col min="4614" max="4863" width="8.109375" style="133"/>
    <col min="4864" max="4864" width="8.6640625" style="133" customWidth="1"/>
    <col min="4865" max="4865" width="31.5546875" style="133" customWidth="1"/>
    <col min="4866" max="4866" width="13.88671875" style="133" customWidth="1"/>
    <col min="4867" max="4867" width="19.109375" style="133" customWidth="1"/>
    <col min="4868" max="4868" width="17.5546875" style="133" customWidth="1"/>
    <col min="4869" max="4869" width="14.6640625" style="133" customWidth="1"/>
    <col min="4870" max="5119" width="8.109375" style="133"/>
    <col min="5120" max="5120" width="8.6640625" style="133" customWidth="1"/>
    <col min="5121" max="5121" width="31.5546875" style="133" customWidth="1"/>
    <col min="5122" max="5122" width="13.88671875" style="133" customWidth="1"/>
    <col min="5123" max="5123" width="19.109375" style="133" customWidth="1"/>
    <col min="5124" max="5124" width="17.5546875" style="133" customWidth="1"/>
    <col min="5125" max="5125" width="14.6640625" style="133" customWidth="1"/>
    <col min="5126" max="5375" width="8.109375" style="133"/>
    <col min="5376" max="5376" width="8.6640625" style="133" customWidth="1"/>
    <col min="5377" max="5377" width="31.5546875" style="133" customWidth="1"/>
    <col min="5378" max="5378" width="13.88671875" style="133" customWidth="1"/>
    <col min="5379" max="5379" width="19.109375" style="133" customWidth="1"/>
    <col min="5380" max="5380" width="17.5546875" style="133" customWidth="1"/>
    <col min="5381" max="5381" width="14.6640625" style="133" customWidth="1"/>
    <col min="5382" max="5631" width="8.109375" style="133"/>
    <col min="5632" max="5632" width="8.6640625" style="133" customWidth="1"/>
    <col min="5633" max="5633" width="31.5546875" style="133" customWidth="1"/>
    <col min="5634" max="5634" width="13.88671875" style="133" customWidth="1"/>
    <col min="5635" max="5635" width="19.109375" style="133" customWidth="1"/>
    <col min="5636" max="5636" width="17.5546875" style="133" customWidth="1"/>
    <col min="5637" max="5637" width="14.6640625" style="133" customWidth="1"/>
    <col min="5638" max="5887" width="8.109375" style="133"/>
    <col min="5888" max="5888" width="8.6640625" style="133" customWidth="1"/>
    <col min="5889" max="5889" width="31.5546875" style="133" customWidth="1"/>
    <col min="5890" max="5890" width="13.88671875" style="133" customWidth="1"/>
    <col min="5891" max="5891" width="19.109375" style="133" customWidth="1"/>
    <col min="5892" max="5892" width="17.5546875" style="133" customWidth="1"/>
    <col min="5893" max="5893" width="14.6640625" style="133" customWidth="1"/>
    <col min="5894" max="6143" width="8.109375" style="133"/>
    <col min="6144" max="6144" width="8.6640625" style="133" customWidth="1"/>
    <col min="6145" max="6145" width="31.5546875" style="133" customWidth="1"/>
    <col min="6146" max="6146" width="13.88671875" style="133" customWidth="1"/>
    <col min="6147" max="6147" width="19.109375" style="133" customWidth="1"/>
    <col min="6148" max="6148" width="17.5546875" style="133" customWidth="1"/>
    <col min="6149" max="6149" width="14.6640625" style="133" customWidth="1"/>
    <col min="6150" max="6399" width="8.109375" style="133"/>
    <col min="6400" max="6400" width="8.6640625" style="133" customWidth="1"/>
    <col min="6401" max="6401" width="31.5546875" style="133" customWidth="1"/>
    <col min="6402" max="6402" width="13.88671875" style="133" customWidth="1"/>
    <col min="6403" max="6403" width="19.109375" style="133" customWidth="1"/>
    <col min="6404" max="6404" width="17.5546875" style="133" customWidth="1"/>
    <col min="6405" max="6405" width="14.6640625" style="133" customWidth="1"/>
    <col min="6406" max="6655" width="8.109375" style="133"/>
    <col min="6656" max="6656" width="8.6640625" style="133" customWidth="1"/>
    <col min="6657" max="6657" width="31.5546875" style="133" customWidth="1"/>
    <col min="6658" max="6658" width="13.88671875" style="133" customWidth="1"/>
    <col min="6659" max="6659" width="19.109375" style="133" customWidth="1"/>
    <col min="6660" max="6660" width="17.5546875" style="133" customWidth="1"/>
    <col min="6661" max="6661" width="14.6640625" style="133" customWidth="1"/>
    <col min="6662" max="6911" width="8.109375" style="133"/>
    <col min="6912" max="6912" width="8.6640625" style="133" customWidth="1"/>
    <col min="6913" max="6913" width="31.5546875" style="133" customWidth="1"/>
    <col min="6914" max="6914" width="13.88671875" style="133" customWidth="1"/>
    <col min="6915" max="6915" width="19.109375" style="133" customWidth="1"/>
    <col min="6916" max="6916" width="17.5546875" style="133" customWidth="1"/>
    <col min="6917" max="6917" width="14.6640625" style="133" customWidth="1"/>
    <col min="6918" max="7167" width="8.109375" style="133"/>
    <col min="7168" max="7168" width="8.6640625" style="133" customWidth="1"/>
    <col min="7169" max="7169" width="31.5546875" style="133" customWidth="1"/>
    <col min="7170" max="7170" width="13.88671875" style="133" customWidth="1"/>
    <col min="7171" max="7171" width="19.109375" style="133" customWidth="1"/>
    <col min="7172" max="7172" width="17.5546875" style="133" customWidth="1"/>
    <col min="7173" max="7173" width="14.6640625" style="133" customWidth="1"/>
    <col min="7174" max="7423" width="8.109375" style="133"/>
    <col min="7424" max="7424" width="8.6640625" style="133" customWidth="1"/>
    <col min="7425" max="7425" width="31.5546875" style="133" customWidth="1"/>
    <col min="7426" max="7426" width="13.88671875" style="133" customWidth="1"/>
    <col min="7427" max="7427" width="19.109375" style="133" customWidth="1"/>
    <col min="7428" max="7428" width="17.5546875" style="133" customWidth="1"/>
    <col min="7429" max="7429" width="14.6640625" style="133" customWidth="1"/>
    <col min="7430" max="7679" width="8.109375" style="133"/>
    <col min="7680" max="7680" width="8.6640625" style="133" customWidth="1"/>
    <col min="7681" max="7681" width="31.5546875" style="133" customWidth="1"/>
    <col min="7682" max="7682" width="13.88671875" style="133" customWidth="1"/>
    <col min="7683" max="7683" width="19.109375" style="133" customWidth="1"/>
    <col min="7684" max="7684" width="17.5546875" style="133" customWidth="1"/>
    <col min="7685" max="7685" width="14.6640625" style="133" customWidth="1"/>
    <col min="7686" max="7935" width="8.109375" style="133"/>
    <col min="7936" max="7936" width="8.6640625" style="133" customWidth="1"/>
    <col min="7937" max="7937" width="31.5546875" style="133" customWidth="1"/>
    <col min="7938" max="7938" width="13.88671875" style="133" customWidth="1"/>
    <col min="7939" max="7939" width="19.109375" style="133" customWidth="1"/>
    <col min="7940" max="7940" width="17.5546875" style="133" customWidth="1"/>
    <col min="7941" max="7941" width="14.6640625" style="133" customWidth="1"/>
    <col min="7942" max="8191" width="8.109375" style="133"/>
    <col min="8192" max="8192" width="8.6640625" style="133" customWidth="1"/>
    <col min="8193" max="8193" width="31.5546875" style="133" customWidth="1"/>
    <col min="8194" max="8194" width="13.88671875" style="133" customWidth="1"/>
    <col min="8195" max="8195" width="19.109375" style="133" customWidth="1"/>
    <col min="8196" max="8196" width="17.5546875" style="133" customWidth="1"/>
    <col min="8197" max="8197" width="14.6640625" style="133" customWidth="1"/>
    <col min="8198" max="8447" width="8.109375" style="133"/>
    <col min="8448" max="8448" width="8.6640625" style="133" customWidth="1"/>
    <col min="8449" max="8449" width="31.5546875" style="133" customWidth="1"/>
    <col min="8450" max="8450" width="13.88671875" style="133" customWidth="1"/>
    <col min="8451" max="8451" width="19.109375" style="133" customWidth="1"/>
    <col min="8452" max="8452" width="17.5546875" style="133" customWidth="1"/>
    <col min="8453" max="8453" width="14.6640625" style="133" customWidth="1"/>
    <col min="8454" max="8703" width="8.109375" style="133"/>
    <col min="8704" max="8704" width="8.6640625" style="133" customWidth="1"/>
    <col min="8705" max="8705" width="31.5546875" style="133" customWidth="1"/>
    <col min="8706" max="8706" width="13.88671875" style="133" customWidth="1"/>
    <col min="8707" max="8707" width="19.109375" style="133" customWidth="1"/>
    <col min="8708" max="8708" width="17.5546875" style="133" customWidth="1"/>
    <col min="8709" max="8709" width="14.6640625" style="133" customWidth="1"/>
    <col min="8710" max="8959" width="8.109375" style="133"/>
    <col min="8960" max="8960" width="8.6640625" style="133" customWidth="1"/>
    <col min="8961" max="8961" width="31.5546875" style="133" customWidth="1"/>
    <col min="8962" max="8962" width="13.88671875" style="133" customWidth="1"/>
    <col min="8963" max="8963" width="19.109375" style="133" customWidth="1"/>
    <col min="8964" max="8964" width="17.5546875" style="133" customWidth="1"/>
    <col min="8965" max="8965" width="14.6640625" style="133" customWidth="1"/>
    <col min="8966" max="9215" width="8.109375" style="133"/>
    <col min="9216" max="9216" width="8.6640625" style="133" customWidth="1"/>
    <col min="9217" max="9217" width="31.5546875" style="133" customWidth="1"/>
    <col min="9218" max="9218" width="13.88671875" style="133" customWidth="1"/>
    <col min="9219" max="9219" width="19.109375" style="133" customWidth="1"/>
    <col min="9220" max="9220" width="17.5546875" style="133" customWidth="1"/>
    <col min="9221" max="9221" width="14.6640625" style="133" customWidth="1"/>
    <col min="9222" max="9471" width="8.109375" style="133"/>
    <col min="9472" max="9472" width="8.6640625" style="133" customWidth="1"/>
    <col min="9473" max="9473" width="31.5546875" style="133" customWidth="1"/>
    <col min="9474" max="9474" width="13.88671875" style="133" customWidth="1"/>
    <col min="9475" max="9475" width="19.109375" style="133" customWidth="1"/>
    <col min="9476" max="9476" width="17.5546875" style="133" customWidth="1"/>
    <col min="9477" max="9477" width="14.6640625" style="133" customWidth="1"/>
    <col min="9478" max="9727" width="8.109375" style="133"/>
    <col min="9728" max="9728" width="8.6640625" style="133" customWidth="1"/>
    <col min="9729" max="9729" width="31.5546875" style="133" customWidth="1"/>
    <col min="9730" max="9730" width="13.88671875" style="133" customWidth="1"/>
    <col min="9731" max="9731" width="19.109375" style="133" customWidth="1"/>
    <col min="9732" max="9732" width="17.5546875" style="133" customWidth="1"/>
    <col min="9733" max="9733" width="14.6640625" style="133" customWidth="1"/>
    <col min="9734" max="9983" width="8.109375" style="133"/>
    <col min="9984" max="9984" width="8.6640625" style="133" customWidth="1"/>
    <col min="9985" max="9985" width="31.5546875" style="133" customWidth="1"/>
    <col min="9986" max="9986" width="13.88671875" style="133" customWidth="1"/>
    <col min="9987" max="9987" width="19.109375" style="133" customWidth="1"/>
    <col min="9988" max="9988" width="17.5546875" style="133" customWidth="1"/>
    <col min="9989" max="9989" width="14.6640625" style="133" customWidth="1"/>
    <col min="9990" max="10239" width="8.109375" style="133"/>
    <col min="10240" max="10240" width="8.6640625" style="133" customWidth="1"/>
    <col min="10241" max="10241" width="31.5546875" style="133" customWidth="1"/>
    <col min="10242" max="10242" width="13.88671875" style="133" customWidth="1"/>
    <col min="10243" max="10243" width="19.109375" style="133" customWidth="1"/>
    <col min="10244" max="10244" width="17.5546875" style="133" customWidth="1"/>
    <col min="10245" max="10245" width="14.6640625" style="133" customWidth="1"/>
    <col min="10246" max="10495" width="8.109375" style="133"/>
    <col min="10496" max="10496" width="8.6640625" style="133" customWidth="1"/>
    <col min="10497" max="10497" width="31.5546875" style="133" customWidth="1"/>
    <col min="10498" max="10498" width="13.88671875" style="133" customWidth="1"/>
    <col min="10499" max="10499" width="19.109375" style="133" customWidth="1"/>
    <col min="10500" max="10500" width="17.5546875" style="133" customWidth="1"/>
    <col min="10501" max="10501" width="14.6640625" style="133" customWidth="1"/>
    <col min="10502" max="10751" width="8.109375" style="133"/>
    <col min="10752" max="10752" width="8.6640625" style="133" customWidth="1"/>
    <col min="10753" max="10753" width="31.5546875" style="133" customWidth="1"/>
    <col min="10754" max="10754" width="13.88671875" style="133" customWidth="1"/>
    <col min="10755" max="10755" width="19.109375" style="133" customWidth="1"/>
    <col min="10756" max="10756" width="17.5546875" style="133" customWidth="1"/>
    <col min="10757" max="10757" width="14.6640625" style="133" customWidth="1"/>
    <col min="10758" max="11007" width="8.109375" style="133"/>
    <col min="11008" max="11008" width="8.6640625" style="133" customWidth="1"/>
    <col min="11009" max="11009" width="31.5546875" style="133" customWidth="1"/>
    <col min="11010" max="11010" width="13.88671875" style="133" customWidth="1"/>
    <col min="11011" max="11011" width="19.109375" style="133" customWidth="1"/>
    <col min="11012" max="11012" width="17.5546875" style="133" customWidth="1"/>
    <col min="11013" max="11013" width="14.6640625" style="133" customWidth="1"/>
    <col min="11014" max="11263" width="8.109375" style="133"/>
    <col min="11264" max="11264" width="8.6640625" style="133" customWidth="1"/>
    <col min="11265" max="11265" width="31.5546875" style="133" customWidth="1"/>
    <col min="11266" max="11266" width="13.88671875" style="133" customWidth="1"/>
    <col min="11267" max="11267" width="19.109375" style="133" customWidth="1"/>
    <col min="11268" max="11268" width="17.5546875" style="133" customWidth="1"/>
    <col min="11269" max="11269" width="14.6640625" style="133" customWidth="1"/>
    <col min="11270" max="11519" width="8.109375" style="133"/>
    <col min="11520" max="11520" width="8.6640625" style="133" customWidth="1"/>
    <col min="11521" max="11521" width="31.5546875" style="133" customWidth="1"/>
    <col min="11522" max="11522" width="13.88671875" style="133" customWidth="1"/>
    <col min="11523" max="11523" width="19.109375" style="133" customWidth="1"/>
    <col min="11524" max="11524" width="17.5546875" style="133" customWidth="1"/>
    <col min="11525" max="11525" width="14.6640625" style="133" customWidth="1"/>
    <col min="11526" max="11775" width="8.109375" style="133"/>
    <col min="11776" max="11776" width="8.6640625" style="133" customWidth="1"/>
    <col min="11777" max="11777" width="31.5546875" style="133" customWidth="1"/>
    <col min="11778" max="11778" width="13.88671875" style="133" customWidth="1"/>
    <col min="11779" max="11779" width="19.109375" style="133" customWidth="1"/>
    <col min="11780" max="11780" width="17.5546875" style="133" customWidth="1"/>
    <col min="11781" max="11781" width="14.6640625" style="133" customWidth="1"/>
    <col min="11782" max="12031" width="8.109375" style="133"/>
    <col min="12032" max="12032" width="8.6640625" style="133" customWidth="1"/>
    <col min="12033" max="12033" width="31.5546875" style="133" customWidth="1"/>
    <col min="12034" max="12034" width="13.88671875" style="133" customWidth="1"/>
    <col min="12035" max="12035" width="19.109375" style="133" customWidth="1"/>
    <col min="12036" max="12036" width="17.5546875" style="133" customWidth="1"/>
    <col min="12037" max="12037" width="14.6640625" style="133" customWidth="1"/>
    <col min="12038" max="12287" width="8.109375" style="133"/>
    <col min="12288" max="12288" width="8.6640625" style="133" customWidth="1"/>
    <col min="12289" max="12289" width="31.5546875" style="133" customWidth="1"/>
    <col min="12290" max="12290" width="13.88671875" style="133" customWidth="1"/>
    <col min="12291" max="12291" width="19.109375" style="133" customWidth="1"/>
    <col min="12292" max="12292" width="17.5546875" style="133" customWidth="1"/>
    <col min="12293" max="12293" width="14.6640625" style="133" customWidth="1"/>
    <col min="12294" max="12543" width="8.109375" style="133"/>
    <col min="12544" max="12544" width="8.6640625" style="133" customWidth="1"/>
    <col min="12545" max="12545" width="31.5546875" style="133" customWidth="1"/>
    <col min="12546" max="12546" width="13.88671875" style="133" customWidth="1"/>
    <col min="12547" max="12547" width="19.109375" style="133" customWidth="1"/>
    <col min="12548" max="12548" width="17.5546875" style="133" customWidth="1"/>
    <col min="12549" max="12549" width="14.6640625" style="133" customWidth="1"/>
    <col min="12550" max="12799" width="8.109375" style="133"/>
    <col min="12800" max="12800" width="8.6640625" style="133" customWidth="1"/>
    <col min="12801" max="12801" width="31.5546875" style="133" customWidth="1"/>
    <col min="12802" max="12802" width="13.88671875" style="133" customWidth="1"/>
    <col min="12803" max="12803" width="19.109375" style="133" customWidth="1"/>
    <col min="12804" max="12804" width="17.5546875" style="133" customWidth="1"/>
    <col min="12805" max="12805" width="14.6640625" style="133" customWidth="1"/>
    <col min="12806" max="13055" width="8.109375" style="133"/>
    <col min="13056" max="13056" width="8.6640625" style="133" customWidth="1"/>
    <col min="13057" max="13057" width="31.5546875" style="133" customWidth="1"/>
    <col min="13058" max="13058" width="13.88671875" style="133" customWidth="1"/>
    <col min="13059" max="13059" width="19.109375" style="133" customWidth="1"/>
    <col min="13060" max="13060" width="17.5546875" style="133" customWidth="1"/>
    <col min="13061" max="13061" width="14.6640625" style="133" customWidth="1"/>
    <col min="13062" max="13311" width="8.109375" style="133"/>
    <col min="13312" max="13312" width="8.6640625" style="133" customWidth="1"/>
    <col min="13313" max="13313" width="31.5546875" style="133" customWidth="1"/>
    <col min="13314" max="13314" width="13.88671875" style="133" customWidth="1"/>
    <col min="13315" max="13315" width="19.109375" style="133" customWidth="1"/>
    <col min="13316" max="13316" width="17.5546875" style="133" customWidth="1"/>
    <col min="13317" max="13317" width="14.6640625" style="133" customWidth="1"/>
    <col min="13318" max="13567" width="8.109375" style="133"/>
    <col min="13568" max="13568" width="8.6640625" style="133" customWidth="1"/>
    <col min="13569" max="13569" width="31.5546875" style="133" customWidth="1"/>
    <col min="13570" max="13570" width="13.88671875" style="133" customWidth="1"/>
    <col min="13571" max="13571" width="19.109375" style="133" customWidth="1"/>
    <col min="13572" max="13572" width="17.5546875" style="133" customWidth="1"/>
    <col min="13573" max="13573" width="14.6640625" style="133" customWidth="1"/>
    <col min="13574" max="13823" width="8.109375" style="133"/>
    <col min="13824" max="13824" width="8.6640625" style="133" customWidth="1"/>
    <col min="13825" max="13825" width="31.5546875" style="133" customWidth="1"/>
    <col min="13826" max="13826" width="13.88671875" style="133" customWidth="1"/>
    <col min="13827" max="13827" width="19.109375" style="133" customWidth="1"/>
    <col min="13828" max="13828" width="17.5546875" style="133" customWidth="1"/>
    <col min="13829" max="13829" width="14.6640625" style="133" customWidth="1"/>
    <col min="13830" max="14079" width="8.109375" style="133"/>
    <col min="14080" max="14080" width="8.6640625" style="133" customWidth="1"/>
    <col min="14081" max="14081" width="31.5546875" style="133" customWidth="1"/>
    <col min="14082" max="14082" width="13.88671875" style="133" customWidth="1"/>
    <col min="14083" max="14083" width="19.109375" style="133" customWidth="1"/>
    <col min="14084" max="14084" width="17.5546875" style="133" customWidth="1"/>
    <col min="14085" max="14085" width="14.6640625" style="133" customWidth="1"/>
    <col min="14086" max="14335" width="8.109375" style="133"/>
    <col min="14336" max="14336" width="8.6640625" style="133" customWidth="1"/>
    <col min="14337" max="14337" width="31.5546875" style="133" customWidth="1"/>
    <col min="14338" max="14338" width="13.88671875" style="133" customWidth="1"/>
    <col min="14339" max="14339" width="19.109375" style="133" customWidth="1"/>
    <col min="14340" max="14340" width="17.5546875" style="133" customWidth="1"/>
    <col min="14341" max="14341" width="14.6640625" style="133" customWidth="1"/>
    <col min="14342" max="14591" width="8.109375" style="133"/>
    <col min="14592" max="14592" width="8.6640625" style="133" customWidth="1"/>
    <col min="14593" max="14593" width="31.5546875" style="133" customWidth="1"/>
    <col min="14594" max="14594" width="13.88671875" style="133" customWidth="1"/>
    <col min="14595" max="14595" width="19.109375" style="133" customWidth="1"/>
    <col min="14596" max="14596" width="17.5546875" style="133" customWidth="1"/>
    <col min="14597" max="14597" width="14.6640625" style="133" customWidth="1"/>
    <col min="14598" max="14847" width="8.109375" style="133"/>
    <col min="14848" max="14848" width="8.6640625" style="133" customWidth="1"/>
    <col min="14849" max="14849" width="31.5546875" style="133" customWidth="1"/>
    <col min="14850" max="14850" width="13.88671875" style="133" customWidth="1"/>
    <col min="14851" max="14851" width="19.109375" style="133" customWidth="1"/>
    <col min="14852" max="14852" width="17.5546875" style="133" customWidth="1"/>
    <col min="14853" max="14853" width="14.6640625" style="133" customWidth="1"/>
    <col min="14854" max="15103" width="8.109375" style="133"/>
    <col min="15104" max="15104" width="8.6640625" style="133" customWidth="1"/>
    <col min="15105" max="15105" width="31.5546875" style="133" customWidth="1"/>
    <col min="15106" max="15106" width="13.88671875" style="133" customWidth="1"/>
    <col min="15107" max="15107" width="19.109375" style="133" customWidth="1"/>
    <col min="15108" max="15108" width="17.5546875" style="133" customWidth="1"/>
    <col min="15109" max="15109" width="14.6640625" style="133" customWidth="1"/>
    <col min="15110" max="15359" width="8.109375" style="133"/>
    <col min="15360" max="15360" width="8.6640625" style="133" customWidth="1"/>
    <col min="15361" max="15361" width="31.5546875" style="133" customWidth="1"/>
    <col min="15362" max="15362" width="13.88671875" style="133" customWidth="1"/>
    <col min="15363" max="15363" width="19.109375" style="133" customWidth="1"/>
    <col min="15364" max="15364" width="17.5546875" style="133" customWidth="1"/>
    <col min="15365" max="15365" width="14.6640625" style="133" customWidth="1"/>
    <col min="15366" max="15615" width="8.109375" style="133"/>
    <col min="15616" max="15616" width="8.6640625" style="133" customWidth="1"/>
    <col min="15617" max="15617" width="31.5546875" style="133" customWidth="1"/>
    <col min="15618" max="15618" width="13.88671875" style="133" customWidth="1"/>
    <col min="15619" max="15619" width="19.109375" style="133" customWidth="1"/>
    <col min="15620" max="15620" width="17.5546875" style="133" customWidth="1"/>
    <col min="15621" max="15621" width="14.6640625" style="133" customWidth="1"/>
    <col min="15622" max="15871" width="8.109375" style="133"/>
    <col min="15872" max="15872" width="8.6640625" style="133" customWidth="1"/>
    <col min="15873" max="15873" width="31.5546875" style="133" customWidth="1"/>
    <col min="15874" max="15874" width="13.88671875" style="133" customWidth="1"/>
    <col min="15875" max="15875" width="19.109375" style="133" customWidth="1"/>
    <col min="15876" max="15876" width="17.5546875" style="133" customWidth="1"/>
    <col min="15877" max="15877" width="14.6640625" style="133" customWidth="1"/>
    <col min="15878" max="16127" width="8.109375" style="133"/>
    <col min="16128" max="16128" width="8.6640625" style="133" customWidth="1"/>
    <col min="16129" max="16129" width="31.5546875" style="133" customWidth="1"/>
    <col min="16130" max="16130" width="13.88671875" style="133" customWidth="1"/>
    <col min="16131" max="16131" width="19.109375" style="133" customWidth="1"/>
    <col min="16132" max="16132" width="17.5546875" style="133" customWidth="1"/>
    <col min="16133" max="16133" width="14.6640625" style="133" customWidth="1"/>
    <col min="16134" max="16384" width="8.109375" style="133"/>
  </cols>
  <sheetData>
    <row r="1" spans="1:5" ht="23.25" hidden="1" customHeight="1" x14ac:dyDescent="0.3">
      <c r="A1" s="191"/>
      <c r="B1" s="191"/>
      <c r="C1" s="191"/>
      <c r="D1" s="191"/>
      <c r="E1" s="191"/>
    </row>
    <row r="2" spans="1:5" hidden="1" x14ac:dyDescent="0.3">
      <c r="A2" s="191" t="s">
        <v>184</v>
      </c>
      <c r="B2" s="191"/>
      <c r="C2" s="191"/>
      <c r="D2" s="191"/>
      <c r="E2" s="191"/>
    </row>
    <row r="3" spans="1:5" ht="15.75" customHeight="1" x14ac:dyDescent="0.3">
      <c r="A3" s="193" t="s">
        <v>230</v>
      </c>
      <c r="B3" s="193"/>
      <c r="C3" s="193"/>
      <c r="D3" s="193"/>
      <c r="E3" s="193"/>
    </row>
    <row r="4" spans="1:5" x14ac:dyDescent="0.3">
      <c r="A4" s="193" t="s">
        <v>185</v>
      </c>
      <c r="B4" s="193"/>
      <c r="C4" s="193"/>
      <c r="D4" s="193"/>
      <c r="E4" s="193"/>
    </row>
    <row r="5" spans="1:5" x14ac:dyDescent="0.3">
      <c r="A5" s="193" t="s">
        <v>186</v>
      </c>
      <c r="B5" s="193"/>
      <c r="C5" s="193"/>
      <c r="D5" s="193"/>
      <c r="E5" s="193"/>
    </row>
    <row r="6" spans="1:5" ht="26.25" customHeight="1" x14ac:dyDescent="0.3">
      <c r="A6" s="191" t="s">
        <v>187</v>
      </c>
      <c r="B6" s="191"/>
      <c r="C6" s="191"/>
      <c r="D6" s="191"/>
      <c r="E6" s="133" t="s">
        <v>271</v>
      </c>
    </row>
    <row r="7" spans="1:5" x14ac:dyDescent="0.3">
      <c r="A7" s="191"/>
      <c r="B7" s="191"/>
      <c r="C7" s="191"/>
      <c r="D7" s="191"/>
      <c r="E7" s="191"/>
    </row>
    <row r="8" spans="1:5" ht="28.5" customHeight="1" x14ac:dyDescent="0.3">
      <c r="A8" s="192" t="s">
        <v>189</v>
      </c>
      <c r="B8" s="192"/>
      <c r="C8" s="192"/>
      <c r="D8" s="192"/>
      <c r="E8" s="192"/>
    </row>
    <row r="9" spans="1:5" ht="29.25" customHeight="1" x14ac:dyDescent="0.3">
      <c r="A9" s="192" t="s">
        <v>190</v>
      </c>
      <c r="B9" s="192"/>
      <c r="C9" s="192"/>
      <c r="D9" s="192"/>
      <c r="E9" s="192"/>
    </row>
    <row r="10" spans="1:5" ht="30" customHeight="1" x14ac:dyDescent="0.3">
      <c r="A10" s="192" t="s">
        <v>191</v>
      </c>
      <c r="B10" s="192"/>
      <c r="C10" s="192"/>
      <c r="D10" s="192"/>
      <c r="E10" s="192"/>
    </row>
    <row r="11" spans="1:5" ht="30" customHeight="1" x14ac:dyDescent="0.3">
      <c r="A11" s="192" t="s">
        <v>192</v>
      </c>
      <c r="B11" s="192"/>
      <c r="C11" s="192"/>
      <c r="D11" s="192"/>
      <c r="E11" s="192"/>
    </row>
    <row r="12" spans="1:5" ht="29.25" customHeight="1" x14ac:dyDescent="0.3">
      <c r="A12" s="192" t="s">
        <v>193</v>
      </c>
      <c r="B12" s="192"/>
      <c r="C12" s="192"/>
      <c r="D12" s="192"/>
      <c r="E12" s="192"/>
    </row>
    <row r="13" spans="1:5" ht="28.5" customHeight="1" x14ac:dyDescent="0.3">
      <c r="A13" s="192" t="s">
        <v>194</v>
      </c>
      <c r="B13" s="192"/>
      <c r="C13" s="192"/>
      <c r="D13" s="192"/>
      <c r="E13" s="192"/>
    </row>
    <row r="14" spans="1:5" ht="15.75" customHeight="1" thickBot="1" x14ac:dyDescent="0.35">
      <c r="A14" s="191"/>
      <c r="B14" s="191"/>
      <c r="C14" s="191"/>
      <c r="D14" s="191"/>
      <c r="E14" s="191"/>
    </row>
    <row r="15" spans="1:5" ht="110.4" x14ac:dyDescent="0.3">
      <c r="A15" s="201" t="s">
        <v>2</v>
      </c>
      <c r="B15" s="202" t="s">
        <v>196</v>
      </c>
      <c r="C15" s="202" t="s">
        <v>0</v>
      </c>
      <c r="D15" s="202" t="s">
        <v>195</v>
      </c>
      <c r="E15" s="203" t="s">
        <v>1</v>
      </c>
    </row>
    <row r="16" spans="1:5" x14ac:dyDescent="0.3">
      <c r="A16" s="204" t="s">
        <v>8</v>
      </c>
      <c r="B16" s="196"/>
      <c r="C16" s="196"/>
      <c r="D16" s="196"/>
      <c r="E16" s="205"/>
    </row>
    <row r="17" spans="1:5" ht="15" customHeight="1" x14ac:dyDescent="0.3">
      <c r="A17" s="206" t="s">
        <v>52</v>
      </c>
      <c r="B17" s="145" t="s">
        <v>21</v>
      </c>
      <c r="C17" s="145" t="s">
        <v>11</v>
      </c>
      <c r="D17" s="146">
        <v>0.14000000000000001</v>
      </c>
      <c r="E17" s="207">
        <v>2066.4</v>
      </c>
    </row>
    <row r="18" spans="1:5" ht="15" customHeight="1" x14ac:dyDescent="0.3">
      <c r="A18" s="208" t="s">
        <v>197</v>
      </c>
      <c r="B18" s="197"/>
      <c r="C18" s="197"/>
      <c r="D18" s="197"/>
      <c r="E18" s="209"/>
    </row>
    <row r="19" spans="1:5" ht="15" customHeight="1" x14ac:dyDescent="0.3">
      <c r="A19" s="206" t="s">
        <v>198</v>
      </c>
      <c r="B19" s="145" t="s">
        <v>178</v>
      </c>
      <c r="C19" s="145" t="s">
        <v>12</v>
      </c>
      <c r="D19" s="146">
        <f t="shared" ref="D19:D22" si="0">E19</f>
        <v>63388.56</v>
      </c>
      <c r="E19" s="207">
        <v>63388.56</v>
      </c>
    </row>
    <row r="20" spans="1:5" ht="27.6" x14ac:dyDescent="0.3">
      <c r="A20" s="206" t="s">
        <v>176</v>
      </c>
      <c r="B20" s="145" t="s">
        <v>22</v>
      </c>
      <c r="C20" s="145" t="s">
        <v>11</v>
      </c>
      <c r="D20" s="146">
        <f t="shared" si="0"/>
        <v>2228.81</v>
      </c>
      <c r="E20" s="207">
        <f>1353.81+875</f>
        <v>2228.81</v>
      </c>
    </row>
    <row r="21" spans="1:5" ht="27.6" x14ac:dyDescent="0.3">
      <c r="A21" s="206" t="s">
        <v>200</v>
      </c>
      <c r="B21" s="145" t="s">
        <v>22</v>
      </c>
      <c r="C21" s="145" t="s">
        <v>11</v>
      </c>
      <c r="D21" s="146">
        <f t="shared" si="0"/>
        <v>2355.71</v>
      </c>
      <c r="E21" s="207">
        <f>1541.56+814.15</f>
        <v>2355.71</v>
      </c>
    </row>
    <row r="22" spans="1:5" s="148" customFormat="1" ht="27.6" x14ac:dyDescent="0.3">
      <c r="A22" s="210" t="s">
        <v>153</v>
      </c>
      <c r="B22" s="42" t="s">
        <v>22</v>
      </c>
      <c r="C22" s="42" t="s">
        <v>72</v>
      </c>
      <c r="D22" s="42">
        <f t="shared" si="0"/>
        <v>984.75</v>
      </c>
      <c r="E22" s="211">
        <v>984.75</v>
      </c>
    </row>
    <row r="23" spans="1:5" ht="15" customHeight="1" x14ac:dyDescent="0.3">
      <c r="A23" s="208" t="s">
        <v>201</v>
      </c>
      <c r="B23" s="197"/>
      <c r="C23" s="197"/>
      <c r="D23" s="197"/>
      <c r="E23" s="209"/>
    </row>
    <row r="24" spans="1:5" ht="27.6" x14ac:dyDescent="0.3">
      <c r="A24" s="206" t="s">
        <v>272</v>
      </c>
      <c r="B24" s="146">
        <v>0.05</v>
      </c>
      <c r="C24" s="145" t="s">
        <v>15</v>
      </c>
      <c r="D24" s="146">
        <f>E24/B24</f>
        <v>66134.599999999991</v>
      </c>
      <c r="E24" s="207">
        <v>3306.73</v>
      </c>
    </row>
    <row r="25" spans="1:5" ht="27.6" x14ac:dyDescent="0.3">
      <c r="A25" s="206" t="s">
        <v>273</v>
      </c>
      <c r="B25" s="146">
        <v>0.05</v>
      </c>
      <c r="C25" s="145" t="s">
        <v>15</v>
      </c>
      <c r="D25" s="146">
        <f t="shared" ref="D25:D45" si="1">E25/B25</f>
        <v>42766.8</v>
      </c>
      <c r="E25" s="207">
        <v>2138.34</v>
      </c>
    </row>
    <row r="26" spans="1:5" ht="18" customHeight="1" x14ac:dyDescent="0.3">
      <c r="A26" s="206" t="s">
        <v>274</v>
      </c>
      <c r="B26" s="198">
        <v>1</v>
      </c>
      <c r="C26" s="145" t="s">
        <v>13</v>
      </c>
      <c r="D26" s="146">
        <f t="shared" si="1"/>
        <v>847.34</v>
      </c>
      <c r="E26" s="207">
        <v>847.34</v>
      </c>
    </row>
    <row r="27" spans="1:5" x14ac:dyDescent="0.3">
      <c r="A27" s="206" t="s">
        <v>275</v>
      </c>
      <c r="B27" s="146">
        <v>0.01</v>
      </c>
      <c r="C27" s="145" t="s">
        <v>17</v>
      </c>
      <c r="D27" s="146">
        <f t="shared" si="1"/>
        <v>63950</v>
      </c>
      <c r="E27" s="207">
        <v>639.5</v>
      </c>
    </row>
    <row r="28" spans="1:5" x14ac:dyDescent="0.3">
      <c r="A28" s="206" t="s">
        <v>249</v>
      </c>
      <c r="B28" s="198">
        <v>4</v>
      </c>
      <c r="C28" s="145" t="s">
        <v>78</v>
      </c>
      <c r="D28" s="146">
        <f t="shared" si="1"/>
        <v>98.872500000000002</v>
      </c>
      <c r="E28" s="207">
        <v>395.49</v>
      </c>
    </row>
    <row r="29" spans="1:5" x14ac:dyDescent="0.3">
      <c r="A29" s="206" t="s">
        <v>55</v>
      </c>
      <c r="B29" s="198">
        <v>1</v>
      </c>
      <c r="C29" s="145" t="s">
        <v>14</v>
      </c>
      <c r="D29" s="146">
        <f t="shared" si="1"/>
        <v>1005.22</v>
      </c>
      <c r="E29" s="207">
        <v>1005.22</v>
      </c>
    </row>
    <row r="30" spans="1:5" x14ac:dyDescent="0.3">
      <c r="A30" s="206" t="s">
        <v>56</v>
      </c>
      <c r="B30" s="198">
        <v>1</v>
      </c>
      <c r="C30" s="145" t="s">
        <v>15</v>
      </c>
      <c r="D30" s="146">
        <f t="shared" si="1"/>
        <v>828.19</v>
      </c>
      <c r="E30" s="207">
        <v>828.19</v>
      </c>
    </row>
    <row r="31" spans="1:5" x14ac:dyDescent="0.3">
      <c r="A31" s="206" t="s">
        <v>203</v>
      </c>
      <c r="B31" s="198">
        <v>1</v>
      </c>
      <c r="C31" s="145" t="s">
        <v>13</v>
      </c>
      <c r="D31" s="146">
        <f t="shared" si="1"/>
        <v>149.54</v>
      </c>
      <c r="E31" s="207">
        <v>149.54</v>
      </c>
    </row>
    <row r="32" spans="1:5" x14ac:dyDescent="0.3">
      <c r="A32" s="206" t="s">
        <v>204</v>
      </c>
      <c r="B32" s="198">
        <v>4</v>
      </c>
      <c r="C32" s="145" t="s">
        <v>205</v>
      </c>
      <c r="D32" s="146">
        <f t="shared" si="1"/>
        <v>1090.43</v>
      </c>
      <c r="E32" s="207">
        <v>4361.72</v>
      </c>
    </row>
    <row r="33" spans="1:5" ht="27.6" x14ac:dyDescent="0.3">
      <c r="A33" s="206" t="s">
        <v>276</v>
      </c>
      <c r="B33" s="146">
        <v>0.14000000000000001</v>
      </c>
      <c r="C33" s="145" t="s">
        <v>16</v>
      </c>
      <c r="D33" s="146">
        <f t="shared" si="1"/>
        <v>4022.4999999999995</v>
      </c>
      <c r="E33" s="207">
        <v>563.15</v>
      </c>
    </row>
    <row r="34" spans="1:5" x14ac:dyDescent="0.3">
      <c r="A34" s="206" t="s">
        <v>74</v>
      </c>
      <c r="B34" s="146">
        <v>0.05</v>
      </c>
      <c r="C34" s="145" t="s">
        <v>75</v>
      </c>
      <c r="D34" s="146">
        <f t="shared" si="1"/>
        <v>29572.399999999998</v>
      </c>
      <c r="E34" s="207">
        <v>1478.62</v>
      </c>
    </row>
    <row r="35" spans="1:5" ht="27.6" x14ac:dyDescent="0.3">
      <c r="A35" s="206" t="s">
        <v>57</v>
      </c>
      <c r="B35" s="199">
        <f>2*0.751</f>
        <v>1.502</v>
      </c>
      <c r="C35" s="145" t="s">
        <v>16</v>
      </c>
      <c r="D35" s="146">
        <f t="shared" si="1"/>
        <v>2005.7656458055924</v>
      </c>
      <c r="E35" s="207">
        <f>2*1506.33</f>
        <v>3012.66</v>
      </c>
    </row>
    <row r="36" spans="1:5" x14ac:dyDescent="0.3">
      <c r="A36" s="206" t="s">
        <v>208</v>
      </c>
      <c r="B36" s="199">
        <v>1.4999999999999999E-2</v>
      </c>
      <c r="C36" s="145" t="s">
        <v>209</v>
      </c>
      <c r="D36" s="146">
        <f t="shared" si="1"/>
        <v>77801.333333333328</v>
      </c>
      <c r="E36" s="207">
        <v>1167.02</v>
      </c>
    </row>
    <row r="37" spans="1:5" x14ac:dyDescent="0.3">
      <c r="A37" s="206" t="s">
        <v>277</v>
      </c>
      <c r="B37" s="198">
        <v>1</v>
      </c>
      <c r="C37" s="145" t="s">
        <v>14</v>
      </c>
      <c r="D37" s="146">
        <f t="shared" si="1"/>
        <v>611.75</v>
      </c>
      <c r="E37" s="207">
        <v>611.75</v>
      </c>
    </row>
    <row r="38" spans="1:5" x14ac:dyDescent="0.3">
      <c r="A38" s="206" t="s">
        <v>160</v>
      </c>
      <c r="B38" s="146">
        <v>0.04</v>
      </c>
      <c r="C38" s="145" t="s">
        <v>15</v>
      </c>
      <c r="D38" s="146">
        <f t="shared" si="1"/>
        <v>17529.75</v>
      </c>
      <c r="E38" s="207">
        <v>701.19</v>
      </c>
    </row>
    <row r="39" spans="1:5" ht="27.6" x14ac:dyDescent="0.3">
      <c r="A39" s="206" t="s">
        <v>60</v>
      </c>
      <c r="B39" s="198">
        <v>3</v>
      </c>
      <c r="C39" s="145" t="s">
        <v>18</v>
      </c>
      <c r="D39" s="146">
        <f t="shared" si="1"/>
        <v>253.75666666666666</v>
      </c>
      <c r="E39" s="207">
        <v>761.27</v>
      </c>
    </row>
    <row r="40" spans="1:5" x14ac:dyDescent="0.3">
      <c r="A40" s="206" t="s">
        <v>251</v>
      </c>
      <c r="B40" s="198">
        <v>4</v>
      </c>
      <c r="C40" s="145" t="s">
        <v>78</v>
      </c>
      <c r="D40" s="146">
        <f t="shared" si="1"/>
        <v>79.17</v>
      </c>
      <c r="E40" s="207">
        <v>316.68</v>
      </c>
    </row>
    <row r="41" spans="1:5" x14ac:dyDescent="0.3">
      <c r="A41" s="206" t="s">
        <v>61</v>
      </c>
      <c r="B41" s="198">
        <v>1</v>
      </c>
      <c r="C41" s="145" t="s">
        <v>13</v>
      </c>
      <c r="D41" s="146">
        <f t="shared" si="1"/>
        <v>4474.1099999999997</v>
      </c>
      <c r="E41" s="207">
        <v>4474.1099999999997</v>
      </c>
    </row>
    <row r="42" spans="1:5" x14ac:dyDescent="0.3">
      <c r="A42" s="206" t="s">
        <v>85</v>
      </c>
      <c r="B42" s="198">
        <v>1</v>
      </c>
      <c r="C42" s="145" t="s">
        <v>14</v>
      </c>
      <c r="D42" s="146">
        <f t="shared" si="1"/>
        <v>3649.47</v>
      </c>
      <c r="E42" s="207">
        <v>3649.47</v>
      </c>
    </row>
    <row r="43" spans="1:5" x14ac:dyDescent="0.3">
      <c r="A43" s="206" t="s">
        <v>161</v>
      </c>
      <c r="B43" s="198">
        <v>1</v>
      </c>
      <c r="C43" s="145" t="s">
        <v>19</v>
      </c>
      <c r="D43" s="146">
        <f t="shared" si="1"/>
        <v>857.06</v>
      </c>
      <c r="E43" s="207">
        <v>857.06</v>
      </c>
    </row>
    <row r="44" spans="1:5" x14ac:dyDescent="0.3">
      <c r="A44" s="206" t="s">
        <v>212</v>
      </c>
      <c r="B44" s="198">
        <v>1</v>
      </c>
      <c r="C44" s="145" t="s">
        <v>19</v>
      </c>
      <c r="D44" s="146">
        <f t="shared" si="1"/>
        <v>598.84</v>
      </c>
      <c r="E44" s="207">
        <v>598.84</v>
      </c>
    </row>
    <row r="45" spans="1:5" x14ac:dyDescent="0.3">
      <c r="A45" s="206" t="s">
        <v>64</v>
      </c>
      <c r="B45" s="198">
        <v>36</v>
      </c>
      <c r="C45" s="145" t="s">
        <v>19</v>
      </c>
      <c r="D45" s="146">
        <f t="shared" si="1"/>
        <v>302.36638888888888</v>
      </c>
      <c r="E45" s="207">
        <v>10885.19</v>
      </c>
    </row>
    <row r="46" spans="1:5" ht="15" customHeight="1" x14ac:dyDescent="0.3">
      <c r="A46" s="208" t="s">
        <v>213</v>
      </c>
      <c r="B46" s="197"/>
      <c r="C46" s="197"/>
      <c r="D46" s="197"/>
      <c r="E46" s="209"/>
    </row>
    <row r="47" spans="1:5" x14ac:dyDescent="0.3">
      <c r="A47" s="206" t="s">
        <v>278</v>
      </c>
      <c r="B47" s="199">
        <v>4.0000000000000001E-3</v>
      </c>
      <c r="C47" s="145" t="s">
        <v>256</v>
      </c>
      <c r="D47" s="146">
        <f>E47/B47</f>
        <v>4545</v>
      </c>
      <c r="E47" s="207">
        <v>18.18</v>
      </c>
    </row>
    <row r="48" spans="1:5" x14ac:dyDescent="0.3">
      <c r="A48" s="206" t="s">
        <v>279</v>
      </c>
      <c r="B48" s="146">
        <v>0.01</v>
      </c>
      <c r="C48" s="145" t="s">
        <v>17</v>
      </c>
      <c r="D48" s="146">
        <f t="shared" ref="D48:D56" si="2">E48/B48</f>
        <v>47335</v>
      </c>
      <c r="E48" s="207">
        <v>473.35</v>
      </c>
    </row>
    <row r="49" spans="1:7" x14ac:dyDescent="0.3">
      <c r="A49" s="206" t="s">
        <v>280</v>
      </c>
      <c r="B49" s="146">
        <v>0.17</v>
      </c>
      <c r="C49" s="145" t="s">
        <v>16</v>
      </c>
      <c r="D49" s="146">
        <f t="shared" si="2"/>
        <v>2143.3529411764703</v>
      </c>
      <c r="E49" s="207">
        <v>364.37</v>
      </c>
    </row>
    <row r="50" spans="1:7" ht="27.6" x14ac:dyDescent="0.3">
      <c r="A50" s="206" t="s">
        <v>65</v>
      </c>
      <c r="B50" s="199">
        <v>0.751</v>
      </c>
      <c r="C50" s="145" t="s">
        <v>16</v>
      </c>
      <c r="D50" s="146">
        <f t="shared" si="2"/>
        <v>2012.0239680426098</v>
      </c>
      <c r="E50" s="207">
        <v>1511.03</v>
      </c>
    </row>
    <row r="51" spans="1:7" ht="27.6" x14ac:dyDescent="0.3">
      <c r="A51" s="206" t="s">
        <v>281</v>
      </c>
      <c r="B51" s="146">
        <v>0.75</v>
      </c>
      <c r="C51" s="145" t="s">
        <v>16</v>
      </c>
      <c r="D51" s="146">
        <f t="shared" si="2"/>
        <v>2022.1066666666666</v>
      </c>
      <c r="E51" s="207">
        <v>1516.58</v>
      </c>
    </row>
    <row r="52" spans="1:7" ht="27.6" x14ac:dyDescent="0.3">
      <c r="A52" s="206" t="s">
        <v>282</v>
      </c>
      <c r="B52" s="199">
        <f>2*1.566</f>
        <v>3.1320000000000001</v>
      </c>
      <c r="C52" s="145" t="s">
        <v>16</v>
      </c>
      <c r="D52" s="146">
        <f t="shared" si="2"/>
        <v>1831.162196679438</v>
      </c>
      <c r="E52" s="207">
        <f>2*2867.6</f>
        <v>5735.2</v>
      </c>
    </row>
    <row r="53" spans="1:7" x14ac:dyDescent="0.3">
      <c r="A53" s="206" t="s">
        <v>283</v>
      </c>
      <c r="B53" s="198">
        <v>60</v>
      </c>
      <c r="C53" s="145" t="s">
        <v>82</v>
      </c>
      <c r="D53" s="146">
        <f t="shared" si="2"/>
        <v>85.615333333333339</v>
      </c>
      <c r="E53" s="207">
        <v>5136.92</v>
      </c>
    </row>
    <row r="54" spans="1:7" x14ac:dyDescent="0.3">
      <c r="A54" s="206" t="s">
        <v>284</v>
      </c>
      <c r="B54" s="198">
        <v>15</v>
      </c>
      <c r="C54" s="145" t="s">
        <v>82</v>
      </c>
      <c r="D54" s="146">
        <f t="shared" si="2"/>
        <v>75.035333333333327</v>
      </c>
      <c r="E54" s="207">
        <v>1125.53</v>
      </c>
    </row>
    <row r="55" spans="1:7" ht="27.6" x14ac:dyDescent="0.3">
      <c r="A55" s="206" t="s">
        <v>97</v>
      </c>
      <c r="B55" s="199">
        <v>1.288</v>
      </c>
      <c r="C55" s="145" t="s">
        <v>16</v>
      </c>
      <c r="D55" s="146">
        <f t="shared" si="2"/>
        <v>1947.2670807453414</v>
      </c>
      <c r="E55" s="207">
        <v>2508.08</v>
      </c>
    </row>
    <row r="56" spans="1:7" ht="27.6" x14ac:dyDescent="0.3">
      <c r="A56" s="206" t="s">
        <v>165</v>
      </c>
      <c r="B56" s="146">
        <v>0.04</v>
      </c>
      <c r="C56" s="145" t="s">
        <v>17</v>
      </c>
      <c r="D56" s="146">
        <f t="shared" si="2"/>
        <v>51120</v>
      </c>
      <c r="E56" s="207">
        <v>2044.8</v>
      </c>
    </row>
    <row r="57" spans="1:7" ht="15" customHeight="1" x14ac:dyDescent="0.3">
      <c r="A57" s="208" t="s">
        <v>80</v>
      </c>
      <c r="B57" s="197"/>
      <c r="C57" s="197"/>
      <c r="D57" s="197"/>
      <c r="E57" s="209"/>
    </row>
    <row r="58" spans="1:7" ht="27.6" x14ac:dyDescent="0.3">
      <c r="A58" s="206" t="s">
        <v>81</v>
      </c>
      <c r="B58" s="145" t="s">
        <v>177</v>
      </c>
      <c r="C58" s="145" t="s">
        <v>11</v>
      </c>
      <c r="D58" s="146">
        <f>E58</f>
        <v>3766.25</v>
      </c>
      <c r="E58" s="207">
        <v>3766.25</v>
      </c>
    </row>
    <row r="59" spans="1:7" ht="15" customHeight="1" x14ac:dyDescent="0.3">
      <c r="A59" s="208" t="s">
        <v>261</v>
      </c>
      <c r="B59" s="197"/>
      <c r="C59" s="197"/>
      <c r="D59" s="197"/>
      <c r="E59" s="209"/>
    </row>
    <row r="60" spans="1:7" ht="15" customHeight="1" x14ac:dyDescent="0.3">
      <c r="A60" s="206" t="s">
        <v>224</v>
      </c>
      <c r="B60" s="145" t="s">
        <v>22</v>
      </c>
      <c r="C60" s="145" t="s">
        <v>11</v>
      </c>
      <c r="D60" s="146">
        <f>E60</f>
        <v>695.54</v>
      </c>
      <c r="E60" s="207">
        <v>695.54</v>
      </c>
    </row>
    <row r="61" spans="1:7" ht="27.6" x14ac:dyDescent="0.3">
      <c r="A61" s="206" t="s">
        <v>262</v>
      </c>
      <c r="B61" s="145" t="s">
        <v>22</v>
      </c>
      <c r="C61" s="145" t="s">
        <v>11</v>
      </c>
      <c r="D61" s="146">
        <f>E61</f>
        <v>308.25</v>
      </c>
      <c r="E61" s="207">
        <v>308.25</v>
      </c>
    </row>
    <row r="62" spans="1:7" ht="14.4" thickBot="1" x14ac:dyDescent="0.35">
      <c r="A62" s="208" t="s">
        <v>263</v>
      </c>
      <c r="B62" s="197"/>
      <c r="C62" s="197"/>
      <c r="D62" s="197"/>
      <c r="E62" s="209"/>
    </row>
    <row r="63" spans="1:7" ht="15.75" customHeight="1" x14ac:dyDescent="0.3">
      <c r="A63" s="206" t="s">
        <v>292</v>
      </c>
      <c r="B63" s="145" t="s">
        <v>22</v>
      </c>
      <c r="C63" s="145" t="s">
        <v>13</v>
      </c>
      <c r="D63" s="146">
        <f>E63</f>
        <v>6673.11</v>
      </c>
      <c r="E63" s="207">
        <v>6673.11</v>
      </c>
      <c r="F63" s="137">
        <f>SUM(E17:E65)</f>
        <v>250618.29999999996</v>
      </c>
      <c r="G63" s="136" t="s">
        <v>285</v>
      </c>
    </row>
    <row r="64" spans="1:7" s="134" customFormat="1" ht="15.75" customHeight="1" x14ac:dyDescent="0.3">
      <c r="A64" s="206" t="s">
        <v>290</v>
      </c>
      <c r="B64" s="145" t="s">
        <v>22</v>
      </c>
      <c r="C64" s="145" t="s">
        <v>13</v>
      </c>
      <c r="D64" s="146">
        <f>E64</f>
        <v>11467.8</v>
      </c>
      <c r="E64" s="207">
        <v>11467.8</v>
      </c>
      <c r="F64" s="137"/>
      <c r="G64" s="147"/>
    </row>
    <row r="65" spans="1:7" s="134" customFormat="1" ht="35.25" customHeight="1" x14ac:dyDescent="0.3">
      <c r="A65" s="206" t="s">
        <v>291</v>
      </c>
      <c r="B65" s="145" t="s">
        <v>22</v>
      </c>
      <c r="C65" s="145" t="s">
        <v>13</v>
      </c>
      <c r="D65" s="146">
        <f>E65</f>
        <v>93500</v>
      </c>
      <c r="E65" s="207">
        <v>93500</v>
      </c>
      <c r="F65" s="137"/>
      <c r="G65" s="147"/>
    </row>
    <row r="66" spans="1:7" s="37" customFormat="1" x14ac:dyDescent="0.3">
      <c r="A66" s="212" t="s">
        <v>10</v>
      </c>
      <c r="B66" s="200"/>
      <c r="C66" s="200"/>
      <c r="D66" s="200"/>
      <c r="E66" s="213"/>
    </row>
    <row r="67" spans="1:7" s="37" customFormat="1" x14ac:dyDescent="0.3">
      <c r="A67" s="214" t="s">
        <v>69</v>
      </c>
      <c r="B67" s="42" t="s">
        <v>110</v>
      </c>
      <c r="C67" s="42" t="s">
        <v>11</v>
      </c>
      <c r="D67" s="42">
        <f>E67</f>
        <v>25061.829999999998</v>
      </c>
      <c r="E67" s="211">
        <f>SUM(E17:E65)*10%</f>
        <v>25061.829999999998</v>
      </c>
    </row>
    <row r="68" spans="1:7" ht="14.4" thickBot="1" x14ac:dyDescent="0.35">
      <c r="A68" s="215" t="s">
        <v>24</v>
      </c>
      <c r="B68" s="216"/>
      <c r="C68" s="216"/>
      <c r="D68" s="216"/>
      <c r="E68" s="217">
        <f>F63+E67</f>
        <v>275680.12999999995</v>
      </c>
    </row>
    <row r="69" spans="1:7" x14ac:dyDescent="0.3">
      <c r="A69" s="191"/>
      <c r="B69" s="191"/>
      <c r="C69" s="191"/>
      <c r="D69" s="191"/>
      <c r="E69" s="191"/>
    </row>
    <row r="70" spans="1:7" x14ac:dyDescent="0.3">
      <c r="A70" s="191"/>
      <c r="B70" s="191"/>
      <c r="C70" s="191"/>
      <c r="D70" s="191"/>
      <c r="E70" s="191"/>
    </row>
    <row r="71" spans="1:7" s="140" customFormat="1" ht="21.75" customHeight="1" x14ac:dyDescent="0.3">
      <c r="A71" s="195" t="s">
        <v>287</v>
      </c>
      <c r="B71" s="195"/>
      <c r="C71" s="195"/>
      <c r="D71" s="195"/>
      <c r="E71" s="138">
        <f>E68</f>
        <v>275680.12999999995</v>
      </c>
      <c r="F71" s="139"/>
    </row>
    <row r="72" spans="1:7" s="140" customFormat="1" ht="20.25" customHeight="1" x14ac:dyDescent="0.3">
      <c r="A72" s="194" t="str">
        <f>[1]!Сумма_прописью(E71)</f>
        <v>Двести семьдесят пять тысяч шестьсот восемьдесят рублей 13 копеек.</v>
      </c>
      <c r="B72" s="194"/>
      <c r="C72" s="194"/>
      <c r="D72" s="194"/>
      <c r="E72" s="194"/>
      <c r="F72" s="141"/>
    </row>
    <row r="73" spans="1:7" s="140" customFormat="1" ht="24.75" customHeight="1" x14ac:dyDescent="0.3">
      <c r="A73" s="195" t="s">
        <v>225</v>
      </c>
      <c r="B73" s="195"/>
      <c r="C73" s="195"/>
      <c r="D73" s="195"/>
      <c r="E73" s="195"/>
      <c r="F73" s="142"/>
    </row>
    <row r="74" spans="1:7" s="140" customFormat="1" ht="24" customHeight="1" x14ac:dyDescent="0.3">
      <c r="A74" s="195" t="s">
        <v>226</v>
      </c>
      <c r="B74" s="195"/>
      <c r="C74" s="195"/>
      <c r="D74" s="195"/>
      <c r="E74" s="195"/>
      <c r="F74" s="142"/>
    </row>
    <row r="75" spans="1:7" s="140" customFormat="1" ht="30.75" customHeight="1" x14ac:dyDescent="0.3">
      <c r="A75" s="195" t="s">
        <v>227</v>
      </c>
      <c r="B75" s="195"/>
      <c r="C75" s="195"/>
      <c r="D75" s="195"/>
      <c r="E75" s="195"/>
      <c r="F75" s="142"/>
    </row>
    <row r="76" spans="1:7" s="140" customFormat="1" x14ac:dyDescent="0.3">
      <c r="A76" s="143"/>
      <c r="B76" s="143"/>
      <c r="C76" s="143"/>
      <c r="D76" s="143"/>
      <c r="E76" s="143"/>
      <c r="F76" s="143"/>
    </row>
    <row r="77" spans="1:7" s="140" customFormat="1" ht="24.75" customHeight="1" x14ac:dyDescent="0.3">
      <c r="A77" s="195" t="s">
        <v>286</v>
      </c>
      <c r="B77" s="195"/>
      <c r="C77" s="195"/>
      <c r="D77" s="195"/>
      <c r="E77" s="195"/>
      <c r="F77" s="142"/>
    </row>
    <row r="78" spans="1:7" ht="18.75" customHeight="1" x14ac:dyDescent="0.3">
      <c r="A78" s="144" t="s">
        <v>228</v>
      </c>
      <c r="B78" s="144"/>
      <c r="C78" s="144"/>
      <c r="D78" s="144"/>
      <c r="E78" s="144"/>
    </row>
    <row r="79" spans="1:7" ht="24.75" customHeight="1" x14ac:dyDescent="0.3">
      <c r="A79" s="144" t="s">
        <v>288</v>
      </c>
      <c r="B79" s="144"/>
      <c r="C79" s="144"/>
      <c r="D79" s="144"/>
      <c r="E79" s="144"/>
    </row>
    <row r="80" spans="1:7" ht="15" customHeight="1" x14ac:dyDescent="0.3">
      <c r="B80" s="144"/>
      <c r="C80" s="144"/>
      <c r="D80" s="144" t="s">
        <v>26</v>
      </c>
      <c r="E80" s="144"/>
    </row>
    <row r="81" spans="1:5" x14ac:dyDescent="0.3">
      <c r="A81" s="191"/>
      <c r="B81" s="191"/>
      <c r="C81" s="191"/>
      <c r="D81" s="191"/>
      <c r="E81" s="191"/>
    </row>
    <row r="82" spans="1:5" x14ac:dyDescent="0.3">
      <c r="A82" s="191" t="s">
        <v>229</v>
      </c>
      <c r="B82" s="191"/>
      <c r="C82" s="191"/>
      <c r="D82" s="191"/>
      <c r="E82" s="191"/>
    </row>
    <row r="83" spans="1:5" ht="13.5" customHeight="1" x14ac:dyDescent="0.3">
      <c r="B83" s="191"/>
      <c r="C83" s="191"/>
      <c r="D83" s="191" t="s">
        <v>26</v>
      </c>
      <c r="E83" s="191"/>
    </row>
  </sheetData>
  <mergeCells count="34">
    <mergeCell ref="A81:E81"/>
    <mergeCell ref="A71:D71"/>
    <mergeCell ref="A82:E82"/>
    <mergeCell ref="B83:C83"/>
    <mergeCell ref="D83:E83"/>
    <mergeCell ref="A75:E75"/>
    <mergeCell ref="A77:E77"/>
    <mergeCell ref="A69:E69"/>
    <mergeCell ref="A70:E70"/>
    <mergeCell ref="A72:E72"/>
    <mergeCell ref="A73:E73"/>
    <mergeCell ref="A74:E74"/>
    <mergeCell ref="A66:E66"/>
    <mergeCell ref="A62:D62"/>
    <mergeCell ref="A59:D59"/>
    <mergeCell ref="A57:D57"/>
    <mergeCell ref="A46:D46"/>
    <mergeCell ref="A7:E7"/>
    <mergeCell ref="A8:E8"/>
    <mergeCell ref="A9:E9"/>
    <mergeCell ref="A5:E5"/>
    <mergeCell ref="A23:D23"/>
    <mergeCell ref="A18:D18"/>
    <mergeCell ref="A16:D16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2022-09-07T01:30:33Z</dcterms:modified>
</cp:coreProperties>
</file>