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645" windowWidth="15810" windowHeight="1189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Акт!$A$1:$E$70</definedName>
    <definedName name="_xlnm.Print_Area" localSheetId="3">'Акт (2)'!$A$1:$E$71</definedName>
    <definedName name="_xlnm.Print_Area" localSheetId="9">акт21!$A$3:$E$77</definedName>
    <definedName name="_xlnm.Print_Area" localSheetId="7">Лист1!$A$3:$E$87</definedName>
    <definedName name="_xlnm.Print_Area" localSheetId="5">Лист3!$A$2:$E$106</definedName>
  </definedNames>
  <calcPr calcId="145621"/>
</workbook>
</file>

<file path=xl/calcChain.xml><?xml version="1.0" encoding="utf-8"?>
<calcChain xmlns="http://schemas.openxmlformats.org/spreadsheetml/2006/main">
  <c r="F23" i="9" l="1"/>
  <c r="E61" i="10"/>
  <c r="D61" i="10" s="1"/>
  <c r="G61" i="10"/>
  <c r="D51" i="10"/>
  <c r="D50" i="10"/>
  <c r="D35" i="10"/>
  <c r="D49" i="10"/>
  <c r="D48" i="10"/>
  <c r="D47" i="10"/>
  <c r="D46" i="10"/>
  <c r="D44" i="10"/>
  <c r="D43" i="10"/>
  <c r="D42" i="10"/>
  <c r="D41" i="10"/>
  <c r="D40" i="10"/>
  <c r="D39" i="10"/>
  <c r="D38" i="10"/>
  <c r="D37" i="10"/>
  <c r="D36" i="10"/>
  <c r="D34" i="10"/>
  <c r="D33" i="10"/>
  <c r="D32" i="10"/>
  <c r="D31" i="10"/>
  <c r="D30" i="10"/>
  <c r="D29" i="10"/>
  <c r="D28" i="10"/>
  <c r="D27" i="10"/>
  <c r="D26" i="10"/>
  <c r="D25" i="10"/>
  <c r="D20" i="10"/>
  <c r="D19" i="10"/>
  <c r="D23" i="10"/>
  <c r="D22" i="10"/>
  <c r="D21" i="10"/>
  <c r="D53" i="10"/>
  <c r="D55" i="10"/>
  <c r="D56" i="10"/>
  <c r="D58" i="10"/>
  <c r="D59" i="10"/>
  <c r="F59" i="10"/>
  <c r="F18" i="9"/>
  <c r="F22" i="9" s="1"/>
  <c r="F14" i="9"/>
  <c r="F24" i="9" l="1"/>
  <c r="F25" i="9"/>
  <c r="E62" i="10"/>
  <c r="E65" i="10" s="1"/>
  <c r="D62" i="8"/>
  <c r="D64" i="8"/>
  <c r="D66" i="8"/>
  <c r="D67" i="8"/>
  <c r="D69" i="8"/>
  <c r="D60" i="8"/>
  <c r="D55" i="8"/>
  <c r="D45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6" i="8"/>
  <c r="D47" i="8"/>
  <c r="D48" i="8"/>
  <c r="D49" i="8"/>
  <c r="D51" i="8"/>
  <c r="D52" i="8"/>
  <c r="D53" i="8"/>
  <c r="D54" i="8"/>
  <c r="D56" i="8"/>
  <c r="D57" i="8"/>
  <c r="D58" i="8"/>
  <c r="D59" i="8"/>
  <c r="D30" i="8"/>
  <c r="D22" i="8"/>
  <c r="D20" i="8"/>
  <c r="D21" i="8"/>
  <c r="D23" i="8"/>
  <c r="D24" i="8"/>
  <c r="D26" i="8"/>
  <c r="D27" i="8"/>
  <c r="D28" i="8"/>
  <c r="D29" i="8"/>
  <c r="D19" i="8"/>
  <c r="A66" i="10"/>
  <c r="E71" i="8" l="1"/>
  <c r="E72" i="8" s="1"/>
  <c r="F23" i="7" s="1"/>
  <c r="D71" i="8" l="1"/>
  <c r="F19" i="7"/>
  <c r="F15" i="7"/>
  <c r="F18" i="7" l="1"/>
  <c r="F22" i="7" s="1"/>
  <c r="F24" i="7" s="1"/>
  <c r="F14" i="7"/>
  <c r="F25" i="7" l="1"/>
  <c r="E90" i="3"/>
  <c r="F19" i="6" l="1"/>
  <c r="F15" i="6"/>
  <c r="E91" i="3"/>
  <c r="F23" i="6" s="1"/>
  <c r="D90" i="3"/>
  <c r="D84" i="3"/>
  <c r="D86" i="3"/>
  <c r="D87" i="3"/>
  <c r="D82" i="3"/>
  <c r="D78" i="3"/>
  <c r="D22" i="3"/>
  <c r="D23" i="3"/>
  <c r="D21" i="3"/>
  <c r="D20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9" i="3"/>
  <c r="D80" i="3"/>
  <c r="D19" i="3"/>
  <c r="F18" i="6"/>
  <c r="F22" i="6" s="1"/>
  <c r="F14" i="6"/>
  <c r="F25" i="6" s="1"/>
  <c r="F24" i="6" l="1"/>
  <c r="E53" i="5"/>
  <c r="D53" i="5" s="1"/>
  <c r="D50" i="5"/>
  <c r="D51" i="5"/>
  <c r="D48" i="5"/>
  <c r="D37" i="5"/>
  <c r="E14" i="5"/>
  <c r="D14" i="5" s="1"/>
  <c r="D12" i="5"/>
  <c r="D7" i="5"/>
  <c r="D10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5" i="5"/>
  <c r="D36" i="5"/>
  <c r="D38" i="5"/>
  <c r="D40" i="5"/>
  <c r="D41" i="5"/>
  <c r="D43" i="5"/>
  <c r="D44" i="5"/>
  <c r="D45" i="5"/>
  <c r="D46" i="5"/>
  <c r="D9" i="5"/>
  <c r="E54" i="5" l="1"/>
  <c r="F23" i="4" s="1"/>
  <c r="F18" i="4"/>
  <c r="F22" i="4" s="1"/>
  <c r="F24" i="4" s="1"/>
  <c r="F14" i="4"/>
  <c r="F25" i="4" l="1"/>
  <c r="D52" i="1"/>
  <c r="D50" i="1"/>
  <c r="D48" i="1"/>
  <c r="D47" i="1"/>
  <c r="D45" i="1"/>
  <c r="D44" i="1"/>
  <c r="D42" i="1"/>
  <c r="D41" i="1"/>
  <c r="D40" i="1"/>
  <c r="D38" i="1"/>
  <c r="D37" i="1"/>
  <c r="D36" i="1"/>
  <c r="D35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9" i="1"/>
  <c r="D15" i="1"/>
  <c r="D13" i="1"/>
  <c r="D11" i="1"/>
  <c r="D7" i="1"/>
</calcChain>
</file>

<file path=xl/sharedStrings.xml><?xml version="1.0" encoding="utf-8"?>
<sst xmlns="http://schemas.openxmlformats.org/spreadsheetml/2006/main" count="864" uniqueCount="296">
  <si>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</si>
  <si>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</si>
  <si>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</si>
  <si>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</si>
  <si>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</si>
  <si>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</si>
  <si>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</si>
  <si>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</si>
  <si>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</si>
  <si>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</si>
  <si>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</si>
  <si>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</si>
  <si>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</si>
  <si>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</si>
  <si>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</si>
  <si>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</si>
  <si>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</si>
  <si>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</si>
  <si>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</si>
  <si>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</si>
  <si>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</si>
  <si>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</si>
  <si>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</si>
  <si>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</si>
  <si>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</si>
  <si>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</si>
  <si>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</si>
  <si>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</si>
  <si>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</si>
  <si>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</si>
  <si>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</si>
  <si>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</si>
  <si>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</si>
  <si>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</si>
  <si>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</si>
  <si>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</si>
  <si>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</si>
  <si>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</si>
  <si>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</si>
  <si>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</si>
  <si>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</si>
  <si>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</si>
  <si>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</si>
  <si>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</si>
  <si>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</si>
  <si>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</si>
  <si>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</si>
  <si>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</si>
  <si>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</si>
  <si>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</si>
  <si>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</si>
  <si>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</si>
  <si>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</si>
  <si>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</si>
  <si>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</si>
  <si>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</si>
  <si>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</si>
  <si>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</si>
  <si>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</si>
  <si>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</si>
  <si>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</si>
  <si>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</si>
  <si>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</si>
  <si>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</si>
  <si>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</si>
  <si>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</si>
  <si>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</si>
  <si>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</si>
  <si>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</si>
  <si>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</si>
  <si>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</si>
  <si>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</si>
  <si>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</si>
  <si>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</si>
  <si>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Услуги а/вышки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</si>
  <si>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</si>
  <si>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</si>
  <si>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</si>
  <si>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>Долг за выполненные работы на 01.01.2017 г.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</si>
  <si>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</si>
  <si>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</si>
  <si>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 м 2 основания</t>
  </si>
  <si>
    <t>По плану</t>
  </si>
  <si>
    <t>АКТ № 58/27-2017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</si>
  <si>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27  квартала 58.</t>
  </si>
  <si>
    <t>Дезинсекция и дератизация</t>
  </si>
  <si>
    <t xml:space="preserve">     Дезинсекция и дератизация</t>
  </si>
  <si>
    <t xml:space="preserve">     Осмотр подвальных помещений (засоры, подпоры) прим.</t>
  </si>
  <si>
    <t xml:space="preserve">     Переборка сборки диаметром: 20 мм</t>
  </si>
  <si>
    <t>1 участок</t>
  </si>
  <si>
    <t xml:space="preserve">     Промывка трубопровода системы отопления</t>
  </si>
  <si>
    <t>м3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</si>
  <si>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</si>
  <si>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</si>
  <si>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Осмотр кровли, чердака</t>
  </si>
  <si>
    <t xml:space="preserve">     Очистка кровли от снега, сбивание сосулей</t>
  </si>
  <si>
    <t xml:space="preserve">     Смена вентилей и клапанов обратных муфтовых д. 15мм</t>
  </si>
  <si>
    <t xml:space="preserve">     Смена отдельных участков трубопроводов из стальных водогазопроводных неоцинкованных труб д-м: 20 мм</t>
  </si>
  <si>
    <t>Текущий ремонт конструктивных элементов жилых зданий</t>
  </si>
  <si>
    <t xml:space="preserve">     Ремонт дверных коробок узких в каменных стенах: без снятия полотен</t>
  </si>
  <si>
    <t>10 коробок</t>
  </si>
  <si>
    <t xml:space="preserve">     Укрепление деревянных  поручней на лестничных ограждениях</t>
  </si>
  <si>
    <t>на общую сумму 109 612,82 (Сто девять тысяч шестьсот двенадцать) рублей 82 коп.</t>
  </si>
  <si>
    <t>Отчет по бюджету №58/27-2017</t>
  </si>
  <si>
    <t>Долг за выполненные работы (доходы за минусом расходов) на  01.01.2018 г. -  27 989,49 руб.</t>
  </si>
  <si>
    <t>Задолженность по оплате за содержание и текущий ремонт на 01.01.2018 г. -  26 623,45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</si>
  <si>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</si>
  <si>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</si>
  <si>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</si>
  <si>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</si>
  <si>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</si>
  <si>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</si>
  <si>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</si>
  <si>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</si>
  <si>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</si>
  <si>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</si>
  <si>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</si>
  <si>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</si>
  <si>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</si>
  <si>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</si>
  <si>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</si>
  <si>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</si>
  <si>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</si>
  <si>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</si>
  <si>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</si>
  <si>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</si>
  <si>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</si>
  <si>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</si>
  <si>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</si>
  <si>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</si>
  <si>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</si>
  <si>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</si>
  <si>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58/27-2018</t>
  </si>
  <si>
    <t>АКТ № 58/27-2018</t>
  </si>
  <si>
    <t>"31" марта 2019 г.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</si>
  <si>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</si>
  <si>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</si>
  <si>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Очистка помещений от мусора и хлама</t>
  </si>
  <si>
    <t>т</t>
  </si>
  <si>
    <t xml:space="preserve">     Вывоз и утилизация ТКО, в т.ч. крупногабаритный мусор</t>
  </si>
  <si>
    <t xml:space="preserve">     Осмотр выпусков канализации  (засоры, подпоры) прим.</t>
  </si>
  <si>
    <t xml:space="preserve">     Осмотр подъездов, подвального помещения - по жалобе</t>
  </si>
  <si>
    <t xml:space="preserve">     Очистка канализационной сети: внутренней</t>
  </si>
  <si>
    <t xml:space="preserve">     Переборка сборки диаметром: 25 мм</t>
  </si>
  <si>
    <t xml:space="preserve">     Сдача ИТП представителю энергоснабжающей организации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</si>
  <si>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</si>
  <si>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</si>
  <si>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</si>
  <si>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Укладка (установка) щитов</t>
  </si>
  <si>
    <t xml:space="preserve">     Демонтаж- монтаж сгонов у трубопроводов диаметром: 20мм (перемотка)</t>
  </si>
  <si>
    <t xml:space="preserve">     Осмотр замеры рамок холодной воды</t>
  </si>
  <si>
    <t>чел.-ч</t>
  </si>
  <si>
    <t xml:space="preserve">     Изготовление щита из доски б/у</t>
  </si>
  <si>
    <t xml:space="preserve">     Перенос, перемещение груза сверх нормы, вручную</t>
  </si>
  <si>
    <t xml:space="preserve">     Разборка: простильных полов</t>
  </si>
  <si>
    <t xml:space="preserve">     Ремонт откосов дверных</t>
  </si>
  <si>
    <t xml:space="preserve">     Услуги  по вывозу и утилизации листвы, веток, деревьев, скошенной травы , смета и др.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</si>
  <si>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</si>
  <si>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</si>
  <si>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</si>
  <si>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121 053,28 руб. (Сто двадцать одна тысяча пятьдесят три рубля 28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</si>
  <si>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</si>
  <si>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</si>
  <si>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</si>
  <si>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</si>
  <si>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</si>
  <si>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</si>
  <si>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</si>
  <si>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</si>
  <si>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</si>
  <si>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</si>
  <si>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</si>
  <si>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</si>
  <si>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</si>
  <si>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</si>
  <si>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Вырезка сухих ветвей деревьев лиственных пород д: более 350 мм при кол-ве до 5 ветвей</t>
  </si>
  <si>
    <t>1 дерево</t>
  </si>
  <si>
    <t xml:space="preserve">     Разделка древесины мягких пород, полученной от валки леса, диам. стволов: до 20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</si>
  <si>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</si>
  <si>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</si>
  <si>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</si>
  <si>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</si>
  <si>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Заделка свища сваркой при длине стыка до 6 мм</t>
  </si>
  <si>
    <t xml:space="preserve">     Разборка тепловой изоляции.</t>
  </si>
  <si>
    <t xml:space="preserve">     Регулировка температуры отопления в ИТП вентилями</t>
  </si>
  <si>
    <t xml:space="preserve">     Ликвидация воздушных пробок в системе отопления, в стояке</t>
  </si>
  <si>
    <t>1 стояк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</si>
  <si>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</si>
  <si>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</si>
  <si>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</si>
  <si>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</si>
  <si>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системы центрального отопления, устройства в чердачных и подвальных помещениях</t>
  </si>
  <si>
    <t xml:space="preserve">     Очистка канализационной сети: дворовой</t>
  </si>
  <si>
    <t xml:space="preserve">     Перемотка сгона со сливом стояка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</si>
  <si>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</si>
  <si>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</si>
  <si>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 xml:space="preserve">     Смена сгона на подцепке радиатора даиметром: 20 мм</t>
  </si>
  <si>
    <t xml:space="preserve">     Снятие замеров температуры воздуха в квартире</t>
  </si>
  <si>
    <t>1 замер</t>
  </si>
  <si>
    <t>Обслуживание и текущий ремонт конструктивных элементов</t>
  </si>
  <si>
    <t xml:space="preserve">     Демонтаж- монтаж дверного полотна</t>
  </si>
  <si>
    <t xml:space="preserve">     Изготовление и установка деревянного поручня</t>
  </si>
  <si>
    <t xml:space="preserve">     Изготовление столярных тяг: плинтус с калевкой</t>
  </si>
  <si>
    <t xml:space="preserve">     Монтаж п/ящиков (1 блок, 4 секции)</t>
  </si>
  <si>
    <t xml:space="preserve">     Окраска масляными составами  по дереву: доски объявления</t>
  </si>
  <si>
    <t xml:space="preserve">     Окраска эмалевыми составами по дереву с подготовкой поверхности: заполнений дверных проемов</t>
  </si>
  <si>
    <t xml:space="preserve">     Проолифка деревянных поверхностей: кистью</t>
  </si>
  <si>
    <t xml:space="preserve">     Разборка покрытий полов: из ДВП, фанеры</t>
  </si>
  <si>
    <t xml:space="preserve">     Разборка покрытий полов: из линолиума и релина</t>
  </si>
  <si>
    <t xml:space="preserve">     Ремонт дверных коробок узких: в деревянных стенах без снятия полотен</t>
  </si>
  <si>
    <t xml:space="preserve">     Ремонт дверных полотен</t>
  </si>
  <si>
    <t xml:space="preserve">     Ремонт дощатых покрытий, сплачивание</t>
  </si>
  <si>
    <t xml:space="preserve">     Снятие многослойных лакокрасочных покрытий: с дверных полотен</t>
  </si>
  <si>
    <t xml:space="preserve">     Установка досок объявлений с изготовлением</t>
  </si>
  <si>
    <t xml:space="preserve">     Устройство и разборка неинвентарных лесов</t>
  </si>
  <si>
    <t xml:space="preserve">     Устройство новых почтовых ящиков 6 секц</t>
  </si>
  <si>
    <t>1 блок</t>
  </si>
  <si>
    <t xml:space="preserve">     Устройство оснований полов: из фанеры в один слой площадью до 20 м2</t>
  </si>
  <si>
    <t xml:space="preserve">     Устройство плинтусов деревянных.</t>
  </si>
  <si>
    <t xml:space="preserve">     Устройство ступени деревянной</t>
  </si>
  <si>
    <t xml:space="preserve">     Очистка  кровли от снега, сбивание сосулей вышка</t>
  </si>
  <si>
    <t>1 м 1 основания</t>
  </si>
  <si>
    <t xml:space="preserve">     Смена дверных приборов: навесного замка</t>
  </si>
  <si>
    <t>100 приборов</t>
  </si>
  <si>
    <t xml:space="preserve">     Укладка (установка) щитов из доски б/у (без подгонки)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</si>
  <si>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</si>
  <si>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</si>
  <si>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</t>
  </si>
  <si>
    <t xml:space="preserve">     Ремонт подъезда</t>
  </si>
  <si>
    <t xml:space="preserve">     Ремонт тамбура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</si>
  <si>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</si>
  <si>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</si>
  <si>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</si>
  <si>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</si>
  <si>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</si>
  <si>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58/27</t>
  </si>
  <si>
    <t>По графику</t>
  </si>
  <si>
    <t>По договору</t>
  </si>
  <si>
    <t xml:space="preserve">                           _______________________________________      ____________________________________</t>
  </si>
  <si>
    <t>Отчет по бюджету № 58/27-2019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</si>
  <si>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</si>
  <si>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</si>
  <si>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"31"декября 2019 г. выполнено работ на общую сумму 225264.16 руб. (Двести двадцать пять тысяч двести шестьдесят четыре рубля 16 копеек)</t>
  </si>
  <si>
    <t>Отчет по бюджету № 58/27-2020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</si>
  <si>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</si>
  <si>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</si>
  <si>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</si>
  <si>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Затаривание строительного мусора в мешки</t>
  </si>
  <si>
    <t xml:space="preserve">     Вывоз листвы и смета</t>
  </si>
  <si>
    <t xml:space="preserve">     Дезинфекция мест общего пользования МКД</t>
  </si>
  <si>
    <t xml:space="preserve">     Разделка древесины мягких пород, полученной от валки леса, диам. стволов: до 16 см</t>
  </si>
  <si>
    <t xml:space="preserve">     Демонтаж- монтаж сгонов на подцепке радиатора: 20мм (перемотка)</t>
  </si>
  <si>
    <t xml:space="preserve">     Замена сборки Д-20 со спускником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</si>
  <si>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</si>
  <si>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</si>
  <si>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</si>
  <si>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отдельных участков трубопроводов канализации из полиетиленовых труб высокой плотности:д 100 мм</t>
  </si>
  <si>
    <t xml:space="preserve">     Установка заглушек на трубопроводах д.  100мм</t>
  </si>
  <si>
    <t xml:space="preserve">     Устройство перемычки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</si>
  <si>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</si>
  <si>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</si>
  <si>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</si>
  <si>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Промывка выпусков канализации (устранение засора)</t>
  </si>
  <si>
    <t xml:space="preserve">     Монтаж аншлагов, стенда, вывески, доски объявления и т.д.</t>
  </si>
  <si>
    <t xml:space="preserve">     Огрунтовка ранее окрашенных фасадов под окраску перхлорвиниловыми красками: простых с земли и лесов</t>
  </si>
  <si>
    <t xml:space="preserve">     Окраска силикатными красками за 2 раза ранее окрашенных фасадов.</t>
  </si>
  <si>
    <t xml:space="preserve">     Приготовление растворов вручную.</t>
  </si>
  <si>
    <t>1 м3</t>
  </si>
  <si>
    <t xml:space="preserve">     Ремонт штукатурки гладких фасадов по камню и бетону с земли и лесов.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</si>
  <si>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</si>
  <si>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</si>
  <si>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</si>
  <si>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</si>
  <si>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138587.39 руб. (Сто тридцать восемь тысяч пятьсот восемьдесят семь рублей 39 копеек)</t>
  </si>
  <si>
    <t xml:space="preserve">                         ___________________________________________      ____________________________________</t>
  </si>
  <si>
    <t>Отчет по бюджету № 58/27-2021</t>
  </si>
  <si>
    <t>Период: с 01.01.2021 по 31.12.2021 года.</t>
  </si>
  <si>
    <t>31 марта 2022 г.</t>
  </si>
  <si>
    <t xml:space="preserve">     Валка деревьев в городских условиях: (дуб, бук, граб, клен, ясень) д. до 300мм</t>
  </si>
  <si>
    <t xml:space="preserve">     Спиливание скелетных ветвей деревьев</t>
  </si>
  <si>
    <t xml:space="preserve">     Врезка в действующие внутренние сети трубопроводов отопления и водоснобжения д. 15мм</t>
  </si>
  <si>
    <t xml:space="preserve">     Установка заглушек на трубопроводах д. до 50мм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</si>
  <si>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</si>
  <si>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</si>
  <si>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</si>
  <si>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Перезапуск системы отопления с регулировкой</t>
  </si>
  <si>
    <t xml:space="preserve">     Осмотр квартир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</si>
  <si>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</si>
  <si>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</si>
  <si>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 толщ. 10 см, сбивание сосулей (в)</t>
  </si>
  <si>
    <t xml:space="preserve">     Проверка исправности вент. каналов, правильного расположения оголовков относ. крыши и наличия тяги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</si>
  <si>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</si>
  <si>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</si>
  <si>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</si>
  <si>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 xml:space="preserve">     Техническое обслуживание ОДПУ (корректировка за 2020г.)</t>
  </si>
  <si>
    <t>Отчет составил: экономист    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</si>
</sst>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;[Red]\-0"/>
    <numFmt numFmtId="169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3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0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5" fillId="0" borderId="6" xfId="0" applyFont="1" applyFill="1" applyBorder="1" applyAlignment="1">
      <alignment vertical="top" wrapText="1"/>
    </xf>
    <xf numFmtId="0" fontId="14" fillId="2" borderId="7" xfId="0" applyFont="1" applyFill="1" applyBorder="1" applyAlignment="1">
      <alignment vertical="top" wrapText="1"/>
    </xf>
    <xf numFmtId="2" fontId="14" fillId="2" borderId="1" xfId="0" applyNumberFormat="1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vertical="top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4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9" fontId="15" fillId="0" borderId="1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2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1" fillId="0" borderId="18" xfId="1" applyFont="1" applyBorder="1" applyAlignment="1">
      <alignment horizontal="center" vertical="top" wrapText="1"/>
    </xf>
    <xf numFmtId="164" fontId="22" fillId="0" borderId="18" xfId="1" applyFont="1" applyBorder="1" applyAlignment="1">
      <alignment horizontal="center" vertical="top"/>
    </xf>
    <xf numFmtId="0" fontId="22" fillId="5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164" fontId="22" fillId="0" borderId="18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3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24" fillId="0" borderId="0" xfId="0" applyFont="1" applyFill="1" applyAlignment="1">
      <alignment horizontal="justify" vertical="center"/>
    </xf>
    <xf numFmtId="164" fontId="24" fillId="0" borderId="1" xfId="1" applyNumberFormat="1" applyFont="1" applyFill="1" applyBorder="1" applyAlignment="1">
      <alignment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/>
    </xf>
    <xf numFmtId="164" fontId="2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24" fillId="0" borderId="0" xfId="2" applyFont="1" applyAlignment="1">
      <alignment horizontal="left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4" borderId="11" xfId="0" applyFont="1" applyFill="1" applyBorder="1" applyAlignment="1">
      <alignment horizontal="left" vertical="center"/>
    </xf>
    <xf numFmtId="0" fontId="22" fillId="4" borderId="12" xfId="0" applyFont="1" applyFill="1" applyBorder="1" applyAlignment="1">
      <alignment horizontal="left" vertical="center"/>
    </xf>
    <xf numFmtId="0" fontId="22" fillId="4" borderId="13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22" fillId="6" borderId="0" xfId="0" applyFont="1" applyFill="1" applyAlignment="1">
      <alignment horizontal="left" vertical="top"/>
    </xf>
    <xf numFmtId="0" fontId="15" fillId="0" borderId="20" xfId="0" applyFont="1" applyBorder="1" applyAlignment="1">
      <alignment horizontal="centerContinuous" vertical="center" wrapText="1"/>
    </xf>
    <xf numFmtId="0" fontId="15" fillId="0" borderId="22" xfId="0" applyFont="1" applyBorder="1" applyAlignment="1">
      <alignment horizontal="left" vertical="center"/>
    </xf>
    <xf numFmtId="0" fontId="15" fillId="0" borderId="19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166" fontId="15" fillId="0" borderId="0" xfId="0" applyNumberFormat="1" applyFont="1" applyAlignment="1">
      <alignment horizontal="justify" vertical="center"/>
    </xf>
    <xf numFmtId="0" fontId="15" fillId="6" borderId="0" xfId="0" applyFont="1" applyFill="1" applyAlignment="1">
      <alignment horizontal="left" vertical="center" wrapText="1"/>
    </xf>
    <xf numFmtId="164" fontId="24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24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21" xfId="0" applyFont="1" applyFill="1" applyBorder="1" applyAlignment="1">
      <alignment horizontal="left" vertical="center" wrapText="1"/>
    </xf>
    <xf numFmtId="0" fontId="15" fillId="6" borderId="24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166" fontId="15" fillId="6" borderId="1" xfId="0" applyNumberFormat="1" applyFont="1" applyFill="1" applyBorder="1" applyAlignment="1">
      <alignment horizontal="center" vertical="center"/>
    </xf>
    <xf numFmtId="166" fontId="15" fillId="6" borderId="28" xfId="0" applyNumberFormat="1" applyFont="1" applyFill="1" applyBorder="1" applyAlignment="1">
      <alignment horizontal="center" vertical="center"/>
    </xf>
    <xf numFmtId="166" fontId="16" fillId="6" borderId="23" xfId="0" applyNumberFormat="1" applyFont="1" applyFill="1" applyBorder="1" applyAlignment="1">
      <alignment horizontal="center" vertical="center" wrapText="1"/>
    </xf>
    <xf numFmtId="167" fontId="15" fillId="6" borderId="24" xfId="0" applyNumberFormat="1" applyFont="1" applyFill="1" applyBorder="1" applyAlignment="1">
      <alignment horizontal="center" vertical="center"/>
    </xf>
    <xf numFmtId="168" fontId="15" fillId="6" borderId="24" xfId="0" applyNumberFormat="1" applyFont="1" applyFill="1" applyBorder="1" applyAlignment="1">
      <alignment horizontal="center" vertical="center"/>
    </xf>
    <xf numFmtId="166" fontId="15" fillId="6" borderId="24" xfId="0" applyNumberFormat="1" applyFont="1" applyFill="1" applyBorder="1" applyAlignment="1">
      <alignment horizontal="center" vertical="center"/>
    </xf>
    <xf numFmtId="169" fontId="15" fillId="6" borderId="24" xfId="0" applyNumberFormat="1" applyFont="1" applyFill="1" applyBorder="1" applyAlignment="1">
      <alignment horizontal="center" vertical="center"/>
    </xf>
    <xf numFmtId="0" fontId="14" fillId="0" borderId="25" xfId="0" applyFont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9"/>
  <sheetViews>
    <sheetView view="pageBreakPreview" topLeftCell="A43" zoomScaleSheetLayoutView="100" workbookViewId="0">
      <selection activeCell="B63" sqref="B63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39" t="s">
        <v>83</v>
      </c>
      <c r="B1" s="139"/>
      <c r="C1" s="139"/>
      <c r="D1" s="139"/>
      <c r="E1" s="139"/>
      <c r="I1" s="3"/>
    </row>
    <row r="2" spans="1:9" ht="31.5" customHeight="1" x14ac:dyDescent="0.2">
      <c r="A2" s="138" t="s">
        <v>84</v>
      </c>
      <c r="B2" s="138"/>
      <c r="C2" s="138"/>
      <c r="D2" s="138"/>
      <c r="E2" s="138"/>
      <c r="I2" s="3"/>
    </row>
    <row r="3" spans="1:9" ht="14.25" x14ac:dyDescent="0.2">
      <c r="A3" s="21" t="s">
        <v>6</v>
      </c>
      <c r="B3" s="22"/>
      <c r="C3" s="22"/>
      <c r="D3" s="140" t="s">
        <v>7</v>
      </c>
      <c r="E3" s="140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6" t="s">
        <v>2</v>
      </c>
      <c r="B5" s="36" t="s">
        <v>3</v>
      </c>
      <c r="C5" s="36" t="s">
        <v>0</v>
      </c>
      <c r="D5" s="36" t="s">
        <v>4</v>
      </c>
      <c r="E5" s="36" t="s">
        <v>1</v>
      </c>
      <c r="I5" s="3"/>
    </row>
    <row r="6" spans="1:9" s="37" customFormat="1" ht="14.25" x14ac:dyDescent="0.25">
      <c r="A6" s="40" t="s">
        <v>8</v>
      </c>
      <c r="B6" s="41"/>
      <c r="C6" s="41"/>
      <c r="D6" s="41"/>
      <c r="E6" s="41"/>
    </row>
    <row r="7" spans="1:9" s="38" customFormat="1" ht="15" x14ac:dyDescent="0.25">
      <c r="A7" s="39" t="s">
        <v>52</v>
      </c>
      <c r="B7" s="35" t="s">
        <v>21</v>
      </c>
      <c r="C7" s="35" t="s">
        <v>11</v>
      </c>
      <c r="D7" s="35">
        <f>E7</f>
        <v>1257.93</v>
      </c>
      <c r="E7" s="35">
        <v>1257.93</v>
      </c>
    </row>
    <row r="8" spans="1:9" s="38" customFormat="1" ht="15" x14ac:dyDescent="0.25">
      <c r="A8" s="40" t="s">
        <v>37</v>
      </c>
      <c r="B8" s="41"/>
      <c r="C8" s="41"/>
      <c r="D8" s="41"/>
      <c r="E8" s="41"/>
    </row>
    <row r="9" spans="1:9" s="38" customFormat="1" ht="15" x14ac:dyDescent="0.25">
      <c r="A9" s="39" t="s">
        <v>53</v>
      </c>
      <c r="B9" s="35">
        <v>400</v>
      </c>
      <c r="C9" s="35" t="s">
        <v>12</v>
      </c>
      <c r="D9" s="35">
        <f>E9/B9</f>
        <v>3.95</v>
      </c>
      <c r="E9" s="35">
        <v>1580</v>
      </c>
    </row>
    <row r="10" spans="1:9" s="38" customFormat="1" ht="15" x14ac:dyDescent="0.25">
      <c r="A10" s="42" t="s">
        <v>51</v>
      </c>
      <c r="B10" s="41"/>
      <c r="C10" s="41"/>
      <c r="D10" s="41"/>
      <c r="E10" s="41"/>
    </row>
    <row r="11" spans="1:9" s="38" customFormat="1" ht="30" x14ac:dyDescent="0.25">
      <c r="A11" s="39" t="s">
        <v>54</v>
      </c>
      <c r="B11" s="35" t="s">
        <v>21</v>
      </c>
      <c r="C11" s="35" t="s">
        <v>11</v>
      </c>
      <c r="D11" s="35">
        <f>E11</f>
        <v>20491.2</v>
      </c>
      <c r="E11" s="35">
        <v>20491.2</v>
      </c>
    </row>
    <row r="12" spans="1:9" s="38" customFormat="1" ht="15" x14ac:dyDescent="0.25">
      <c r="A12" s="40" t="s">
        <v>85</v>
      </c>
      <c r="B12" s="41"/>
      <c r="C12" s="41"/>
      <c r="D12" s="41"/>
      <c r="E12" s="41"/>
    </row>
    <row r="13" spans="1:9" s="38" customFormat="1" ht="15" x14ac:dyDescent="0.25">
      <c r="A13" s="39" t="s">
        <v>86</v>
      </c>
      <c r="B13" s="35" t="s">
        <v>22</v>
      </c>
      <c r="C13" s="35" t="s">
        <v>11</v>
      </c>
      <c r="D13" s="35">
        <f>E13</f>
        <v>155.4</v>
      </c>
      <c r="E13" s="35">
        <v>155.4</v>
      </c>
    </row>
    <row r="14" spans="1:9" s="38" customFormat="1" ht="15" x14ac:dyDescent="0.25">
      <c r="A14" s="42" t="s">
        <v>79</v>
      </c>
      <c r="B14" s="41"/>
      <c r="C14" s="41"/>
      <c r="D14" s="41"/>
      <c r="E14" s="41"/>
    </row>
    <row r="15" spans="1:9" s="38" customFormat="1" ht="30" x14ac:dyDescent="0.25">
      <c r="A15" s="39" t="s">
        <v>80</v>
      </c>
      <c r="B15" s="35" t="s">
        <v>82</v>
      </c>
      <c r="C15" s="35" t="s">
        <v>11</v>
      </c>
      <c r="D15" s="35">
        <f>E15</f>
        <v>2254.67</v>
      </c>
      <c r="E15" s="35">
        <v>2254.67</v>
      </c>
    </row>
    <row r="16" spans="1:9" s="38" customFormat="1" ht="15" x14ac:dyDescent="0.25">
      <c r="A16" s="42" t="s">
        <v>38</v>
      </c>
      <c r="B16" s="41"/>
      <c r="C16" s="41"/>
      <c r="D16" s="41"/>
      <c r="E16" s="41"/>
    </row>
    <row r="17" spans="1:5" s="38" customFormat="1" ht="15" x14ac:dyDescent="0.25">
      <c r="A17" s="39" t="s">
        <v>75</v>
      </c>
      <c r="B17" s="35">
        <v>3</v>
      </c>
      <c r="C17" s="35" t="s">
        <v>76</v>
      </c>
      <c r="D17" s="35">
        <f t="shared" ref="D17:D33" si="0">E17/B17</f>
        <v>80.123333333333335</v>
      </c>
      <c r="E17" s="35">
        <v>240.37</v>
      </c>
    </row>
    <row r="18" spans="1:5" s="38" customFormat="1" ht="15" x14ac:dyDescent="0.25">
      <c r="A18" s="39" t="s">
        <v>55</v>
      </c>
      <c r="B18" s="35">
        <v>1</v>
      </c>
      <c r="C18" s="35" t="s">
        <v>14</v>
      </c>
      <c r="D18" s="35">
        <f t="shared" si="0"/>
        <v>796.94</v>
      </c>
      <c r="E18" s="35">
        <v>796.94</v>
      </c>
    </row>
    <row r="19" spans="1:5" s="38" customFormat="1" ht="15" x14ac:dyDescent="0.25">
      <c r="A19" s="39" t="s">
        <v>56</v>
      </c>
      <c r="B19" s="35">
        <v>7.0000000000000007E-2</v>
      </c>
      <c r="C19" s="35" t="s">
        <v>15</v>
      </c>
      <c r="D19" s="35">
        <f t="shared" si="0"/>
        <v>3731</v>
      </c>
      <c r="E19" s="35">
        <v>261.17</v>
      </c>
    </row>
    <row r="20" spans="1:5" s="38" customFormat="1" ht="30" x14ac:dyDescent="0.25">
      <c r="A20" s="39" t="s">
        <v>87</v>
      </c>
      <c r="B20" s="35">
        <v>0.25900000000000001</v>
      </c>
      <c r="C20" s="35" t="s">
        <v>16</v>
      </c>
      <c r="D20" s="35">
        <f t="shared" si="0"/>
        <v>1583.0888030888029</v>
      </c>
      <c r="E20" s="35">
        <v>410.02</v>
      </c>
    </row>
    <row r="21" spans="1:5" s="38" customFormat="1" ht="15" x14ac:dyDescent="0.25">
      <c r="A21" s="39" t="s">
        <v>72</v>
      </c>
      <c r="B21" s="35">
        <v>0.01</v>
      </c>
      <c r="C21" s="35" t="s">
        <v>73</v>
      </c>
      <c r="D21" s="35">
        <f t="shared" si="0"/>
        <v>23893</v>
      </c>
      <c r="E21" s="35">
        <v>238.93</v>
      </c>
    </row>
    <row r="22" spans="1:5" s="38" customFormat="1" ht="30" x14ac:dyDescent="0.25">
      <c r="A22" s="39" t="s">
        <v>57</v>
      </c>
      <c r="B22" s="35">
        <v>0.7</v>
      </c>
      <c r="C22" s="35" t="s">
        <v>16</v>
      </c>
      <c r="D22" s="35">
        <f t="shared" si="0"/>
        <v>1559.1142857142859</v>
      </c>
      <c r="E22" s="35">
        <v>1091.3800000000001</v>
      </c>
    </row>
    <row r="23" spans="1:5" s="38" customFormat="1" ht="15" x14ac:dyDescent="0.25">
      <c r="A23" s="39" t="s">
        <v>58</v>
      </c>
      <c r="B23" s="35">
        <v>0.02</v>
      </c>
      <c r="C23" s="35" t="s">
        <v>17</v>
      </c>
      <c r="D23" s="35">
        <f t="shared" si="0"/>
        <v>24273</v>
      </c>
      <c r="E23" s="35">
        <v>485.46</v>
      </c>
    </row>
    <row r="24" spans="1:5" s="38" customFormat="1" ht="30" x14ac:dyDescent="0.25">
      <c r="A24" s="39" t="s">
        <v>59</v>
      </c>
      <c r="B24" s="35">
        <v>1</v>
      </c>
      <c r="C24" s="35" t="s">
        <v>14</v>
      </c>
      <c r="D24" s="35">
        <f t="shared" si="0"/>
        <v>384.58</v>
      </c>
      <c r="E24" s="35">
        <v>384.58</v>
      </c>
    </row>
    <row r="25" spans="1:5" s="38" customFormat="1" ht="15" x14ac:dyDescent="0.25">
      <c r="A25" s="39" t="s">
        <v>88</v>
      </c>
      <c r="B25" s="35">
        <v>2</v>
      </c>
      <c r="C25" s="35" t="s">
        <v>89</v>
      </c>
      <c r="D25" s="35">
        <f t="shared" si="0"/>
        <v>899.47</v>
      </c>
      <c r="E25" s="35">
        <v>1798.94</v>
      </c>
    </row>
    <row r="26" spans="1:5" s="38" customFormat="1" ht="30" x14ac:dyDescent="0.25">
      <c r="A26" s="39" t="s">
        <v>60</v>
      </c>
      <c r="B26" s="35">
        <v>4</v>
      </c>
      <c r="C26" s="35" t="s">
        <v>18</v>
      </c>
      <c r="D26" s="35">
        <f t="shared" si="0"/>
        <v>160.43</v>
      </c>
      <c r="E26" s="35">
        <v>641.72</v>
      </c>
    </row>
    <row r="27" spans="1:5" s="38" customFormat="1" ht="15" x14ac:dyDescent="0.25">
      <c r="A27" s="39" t="s">
        <v>77</v>
      </c>
      <c r="B27" s="35">
        <v>3</v>
      </c>
      <c r="C27" s="35" t="s">
        <v>76</v>
      </c>
      <c r="D27" s="35">
        <f t="shared" si="0"/>
        <v>64.543333333333337</v>
      </c>
      <c r="E27" s="35">
        <v>193.63</v>
      </c>
    </row>
    <row r="28" spans="1:5" s="38" customFormat="1" ht="15" x14ac:dyDescent="0.25">
      <c r="A28" s="39" t="s">
        <v>61</v>
      </c>
      <c r="B28" s="35">
        <v>1</v>
      </c>
      <c r="C28" s="35" t="s">
        <v>13</v>
      </c>
      <c r="D28" s="35">
        <f t="shared" si="0"/>
        <v>2918.24</v>
      </c>
      <c r="E28" s="35">
        <v>2918.24</v>
      </c>
    </row>
    <row r="29" spans="1:5" s="38" customFormat="1" ht="15" x14ac:dyDescent="0.25">
      <c r="A29" s="39" t="s">
        <v>90</v>
      </c>
      <c r="B29" s="35">
        <v>3992</v>
      </c>
      <c r="C29" s="35" t="s">
        <v>91</v>
      </c>
      <c r="D29" s="35">
        <f t="shared" si="0"/>
        <v>1.1838001002004006</v>
      </c>
      <c r="E29" s="35">
        <v>4725.7299999999996</v>
      </c>
    </row>
    <row r="30" spans="1:5" s="38" customFormat="1" ht="15" x14ac:dyDescent="0.25">
      <c r="A30" s="39" t="s">
        <v>62</v>
      </c>
      <c r="B30" s="35">
        <v>2</v>
      </c>
      <c r="C30" s="35" t="s">
        <v>13</v>
      </c>
      <c r="D30" s="35">
        <f t="shared" si="0"/>
        <v>388.05</v>
      </c>
      <c r="E30" s="35">
        <v>776.1</v>
      </c>
    </row>
    <row r="31" spans="1:5" s="38" customFormat="1" ht="30" x14ac:dyDescent="0.25">
      <c r="A31" s="39" t="s">
        <v>63</v>
      </c>
      <c r="B31" s="35">
        <v>1</v>
      </c>
      <c r="C31" s="35" t="s">
        <v>19</v>
      </c>
      <c r="D31" s="35">
        <f t="shared" si="0"/>
        <v>438.91</v>
      </c>
      <c r="E31" s="35">
        <v>438.91</v>
      </c>
    </row>
    <row r="32" spans="1:5" s="38" customFormat="1" ht="15" x14ac:dyDescent="0.25">
      <c r="A32" s="39" t="s">
        <v>64</v>
      </c>
      <c r="B32" s="35">
        <v>30</v>
      </c>
      <c r="C32" s="35" t="s">
        <v>19</v>
      </c>
      <c r="D32" s="35">
        <f t="shared" si="0"/>
        <v>226.10366666666667</v>
      </c>
      <c r="E32" s="35">
        <v>6783.11</v>
      </c>
    </row>
    <row r="33" spans="1:5" s="38" customFormat="1" ht="45" x14ac:dyDescent="0.25">
      <c r="A33" s="39" t="s">
        <v>92</v>
      </c>
      <c r="B33" s="35">
        <v>2</v>
      </c>
      <c r="C33" s="35" t="s">
        <v>93</v>
      </c>
      <c r="D33" s="35">
        <f t="shared" si="0"/>
        <v>62.475000000000001</v>
      </c>
      <c r="E33" s="35">
        <v>124.95</v>
      </c>
    </row>
    <row r="34" spans="1:5" s="38" customFormat="1" ht="15" x14ac:dyDescent="0.25">
      <c r="A34" s="42" t="s">
        <v>39</v>
      </c>
      <c r="B34" s="41"/>
      <c r="C34" s="41"/>
      <c r="D34" s="41"/>
      <c r="E34" s="41"/>
    </row>
    <row r="35" spans="1:5" s="38" customFormat="1" ht="15" x14ac:dyDescent="0.25">
      <c r="A35" s="39" t="s">
        <v>94</v>
      </c>
      <c r="B35" s="35">
        <v>0.25</v>
      </c>
      <c r="C35" s="35" t="s">
        <v>16</v>
      </c>
      <c r="D35" s="35">
        <f t="shared" ref="D35:D38" si="1">E35/B35</f>
        <v>1790.88</v>
      </c>
      <c r="E35" s="35">
        <v>447.72</v>
      </c>
    </row>
    <row r="36" spans="1:5" s="38" customFormat="1" ht="30" x14ac:dyDescent="0.25">
      <c r="A36" s="39" t="s">
        <v>65</v>
      </c>
      <c r="B36" s="35">
        <v>0.70899999999999996</v>
      </c>
      <c r="C36" s="35" t="s">
        <v>16</v>
      </c>
      <c r="D36" s="35">
        <f t="shared" si="1"/>
        <v>1641.7630465444288</v>
      </c>
      <c r="E36" s="35">
        <v>1164.01</v>
      </c>
    </row>
    <row r="37" spans="1:5" s="38" customFormat="1" ht="30" x14ac:dyDescent="0.25">
      <c r="A37" s="39" t="s">
        <v>57</v>
      </c>
      <c r="B37" s="35">
        <v>0.7</v>
      </c>
      <c r="C37" s="35" t="s">
        <v>16</v>
      </c>
      <c r="D37" s="35">
        <f t="shared" si="1"/>
        <v>1613.5000000000002</v>
      </c>
      <c r="E37" s="35">
        <v>1129.45</v>
      </c>
    </row>
    <row r="38" spans="1:5" s="38" customFormat="1" ht="15" x14ac:dyDescent="0.25">
      <c r="A38" s="39" t="s">
        <v>95</v>
      </c>
      <c r="B38" s="35">
        <v>25</v>
      </c>
      <c r="C38" s="35" t="s">
        <v>81</v>
      </c>
      <c r="D38" s="35">
        <f t="shared" si="1"/>
        <v>43.177199999999999</v>
      </c>
      <c r="E38" s="35">
        <v>1079.43</v>
      </c>
    </row>
    <row r="39" spans="1:5" s="38" customFormat="1" ht="15" x14ac:dyDescent="0.25">
      <c r="A39" s="42" t="s">
        <v>40</v>
      </c>
      <c r="B39" s="41"/>
      <c r="C39" s="41"/>
      <c r="D39" s="41"/>
      <c r="E39" s="41"/>
    </row>
    <row r="40" spans="1:5" s="38" customFormat="1" ht="15" x14ac:dyDescent="0.25">
      <c r="A40" s="39" t="s">
        <v>66</v>
      </c>
      <c r="B40" s="35">
        <v>2</v>
      </c>
      <c r="C40" s="35" t="s">
        <v>13</v>
      </c>
      <c r="D40" s="35">
        <f t="shared" ref="D40:D42" si="2">E40/B40</f>
        <v>936.9</v>
      </c>
      <c r="E40" s="35">
        <v>1873.8</v>
      </c>
    </row>
    <row r="41" spans="1:5" s="38" customFormat="1" ht="30" x14ac:dyDescent="0.25">
      <c r="A41" s="39" t="s">
        <v>96</v>
      </c>
      <c r="B41" s="35">
        <v>0.01</v>
      </c>
      <c r="C41" s="35" t="s">
        <v>17</v>
      </c>
      <c r="D41" s="35">
        <f t="shared" si="2"/>
        <v>54374</v>
      </c>
      <c r="E41" s="35">
        <v>543.74</v>
      </c>
    </row>
    <row r="42" spans="1:5" s="38" customFormat="1" ht="45" x14ac:dyDescent="0.25">
      <c r="A42" s="39" t="s">
        <v>97</v>
      </c>
      <c r="B42" s="35">
        <v>1</v>
      </c>
      <c r="C42" s="35" t="s">
        <v>89</v>
      </c>
      <c r="D42" s="35">
        <f t="shared" si="2"/>
        <v>901.44</v>
      </c>
      <c r="E42" s="35">
        <v>901.44</v>
      </c>
    </row>
    <row r="43" spans="1:5" s="38" customFormat="1" ht="15" x14ac:dyDescent="0.25">
      <c r="A43" s="42" t="s">
        <v>98</v>
      </c>
      <c r="B43" s="41"/>
      <c r="C43" s="41"/>
      <c r="D43" s="41"/>
      <c r="E43" s="41"/>
    </row>
    <row r="44" spans="1:5" s="38" customFormat="1" ht="30" x14ac:dyDescent="0.25">
      <c r="A44" s="39" t="s">
        <v>99</v>
      </c>
      <c r="B44" s="35">
        <v>0.1</v>
      </c>
      <c r="C44" s="35" t="s">
        <v>100</v>
      </c>
      <c r="D44" s="35">
        <f t="shared" ref="D44:D45" si="3">E44/B44</f>
        <v>14685.099999999999</v>
      </c>
      <c r="E44" s="35">
        <v>1468.51</v>
      </c>
    </row>
    <row r="45" spans="1:5" s="38" customFormat="1" ht="30" x14ac:dyDescent="0.25">
      <c r="A45" s="39" t="s">
        <v>101</v>
      </c>
      <c r="B45" s="35">
        <v>2</v>
      </c>
      <c r="C45" s="35" t="s">
        <v>81</v>
      </c>
      <c r="D45" s="35">
        <f t="shared" si="3"/>
        <v>57.46</v>
      </c>
      <c r="E45" s="35">
        <v>114.92</v>
      </c>
    </row>
    <row r="46" spans="1:5" s="38" customFormat="1" ht="15" x14ac:dyDescent="0.25">
      <c r="A46" s="42" t="s">
        <v>41</v>
      </c>
      <c r="B46" s="41"/>
      <c r="C46" s="41"/>
      <c r="D46" s="41"/>
      <c r="E46" s="41"/>
    </row>
    <row r="47" spans="1:5" s="38" customFormat="1" ht="15" x14ac:dyDescent="0.25">
      <c r="A47" s="39" t="s">
        <v>74</v>
      </c>
      <c r="B47" s="35" t="s">
        <v>22</v>
      </c>
      <c r="C47" s="35" t="s">
        <v>11</v>
      </c>
      <c r="D47" s="35">
        <f>E47</f>
        <v>404.76</v>
      </c>
      <c r="E47" s="35">
        <v>404.76</v>
      </c>
    </row>
    <row r="48" spans="1:5" s="38" customFormat="1" ht="15" x14ac:dyDescent="0.25">
      <c r="A48" s="39" t="s">
        <v>67</v>
      </c>
      <c r="B48" s="35" t="s">
        <v>22</v>
      </c>
      <c r="C48" s="35" t="s">
        <v>11</v>
      </c>
      <c r="D48" s="35">
        <f>E48</f>
        <v>1617.46</v>
      </c>
      <c r="E48" s="35">
        <v>1617.46</v>
      </c>
    </row>
    <row r="49" spans="1:5" s="38" customFormat="1" ht="15" x14ac:dyDescent="0.25">
      <c r="A49" s="42" t="s">
        <v>9</v>
      </c>
      <c r="B49" s="41"/>
      <c r="C49" s="41"/>
      <c r="D49" s="41"/>
      <c r="E49" s="41"/>
    </row>
    <row r="50" spans="1:5" s="38" customFormat="1" ht="15" x14ac:dyDescent="0.25">
      <c r="A50" s="39" t="s">
        <v>68</v>
      </c>
      <c r="B50" s="35" t="s">
        <v>23</v>
      </c>
      <c r="C50" s="35" t="s">
        <v>12</v>
      </c>
      <c r="D50" s="35">
        <f>E50</f>
        <v>39548.04</v>
      </c>
      <c r="E50" s="35">
        <v>39548.04</v>
      </c>
    </row>
    <row r="51" spans="1:5" s="38" customFormat="1" ht="15" x14ac:dyDescent="0.25">
      <c r="A51" s="42" t="s">
        <v>10</v>
      </c>
      <c r="B51" s="41"/>
      <c r="C51" s="41"/>
      <c r="D51" s="41"/>
      <c r="E51" s="41"/>
    </row>
    <row r="52" spans="1:5" ht="14.25" customHeight="1" x14ac:dyDescent="0.2">
      <c r="A52" s="39" t="s">
        <v>69</v>
      </c>
      <c r="B52" s="35" t="s">
        <v>21</v>
      </c>
      <c r="C52" s="35" t="s">
        <v>11</v>
      </c>
      <c r="D52" s="35">
        <f>E52</f>
        <v>11270.16</v>
      </c>
      <c r="E52" s="35">
        <v>11270.16</v>
      </c>
    </row>
    <row r="53" spans="1:5" ht="14.25" customHeight="1" x14ac:dyDescent="0.2">
      <c r="A53" s="28" t="s">
        <v>24</v>
      </c>
      <c r="B53" s="32" t="s">
        <v>20</v>
      </c>
      <c r="C53" s="29"/>
      <c r="D53" s="32"/>
      <c r="E53" s="30">
        <v>109612.85</v>
      </c>
    </row>
    <row r="54" spans="1:5" ht="15" customHeight="1" x14ac:dyDescent="0.2">
      <c r="D54" s="13"/>
    </row>
    <row r="55" spans="1:5" ht="15" customHeight="1" x14ac:dyDescent="0.2">
      <c r="A55" s="13" t="s">
        <v>30</v>
      </c>
      <c r="B55" s="13"/>
      <c r="C55" s="13"/>
      <c r="D55" s="13"/>
      <c r="E55" s="13"/>
    </row>
    <row r="56" spans="1:5" ht="15" x14ac:dyDescent="0.2">
      <c r="A56" s="13" t="s">
        <v>102</v>
      </c>
      <c r="B56" s="13"/>
      <c r="C56" s="13"/>
      <c r="D56" s="13"/>
      <c r="E56" s="13"/>
    </row>
    <row r="57" spans="1:5" ht="15" customHeight="1" x14ac:dyDescent="0.2">
      <c r="A57" s="13" t="s">
        <v>31</v>
      </c>
      <c r="B57" s="13"/>
      <c r="C57" s="13"/>
      <c r="D57" s="13"/>
      <c r="E57" s="13"/>
    </row>
    <row r="58" spans="1:5" ht="15" customHeight="1" x14ac:dyDescent="0.2">
      <c r="A58" s="13" t="s">
        <v>32</v>
      </c>
      <c r="B58" s="13"/>
      <c r="C58" s="13"/>
      <c r="D58" s="14"/>
      <c r="E58" s="13"/>
    </row>
    <row r="59" spans="1:5" ht="15" customHeight="1" x14ac:dyDescent="0.2">
      <c r="A59" s="31" t="s">
        <v>70</v>
      </c>
      <c r="B59" s="14"/>
      <c r="C59" s="14"/>
      <c r="E59" s="14"/>
    </row>
    <row r="60" spans="1:5" ht="15" customHeight="1" x14ac:dyDescent="0.25">
      <c r="A60" s="31" t="s">
        <v>71</v>
      </c>
      <c r="D60" s="2"/>
    </row>
    <row r="61" spans="1:5" ht="15" customHeight="1" x14ac:dyDescent="0.25">
      <c r="A61" s="31"/>
      <c r="D61" s="2"/>
    </row>
    <row r="62" spans="1:5" ht="15" x14ac:dyDescent="0.25">
      <c r="A62" s="6" t="s">
        <v>25</v>
      </c>
      <c r="B62" s="2"/>
      <c r="C62" s="2"/>
      <c r="D62" s="2"/>
      <c r="E62" s="2"/>
    </row>
    <row r="63" spans="1:5" ht="15" customHeight="1" x14ac:dyDescent="0.25">
      <c r="A63" s="6"/>
      <c r="B63" s="2"/>
      <c r="C63" s="2"/>
      <c r="D63" s="15"/>
      <c r="E63" s="2"/>
    </row>
    <row r="64" spans="1:5" ht="15" x14ac:dyDescent="0.25">
      <c r="A64" s="137" t="s">
        <v>48</v>
      </c>
      <c r="B64" s="137"/>
      <c r="C64" s="15" t="s">
        <v>29</v>
      </c>
      <c r="D64" s="4"/>
      <c r="E64" s="5"/>
    </row>
    <row r="65" spans="1:5" ht="15" customHeight="1" x14ac:dyDescent="0.25">
      <c r="A65" s="141" t="s">
        <v>49</v>
      </c>
      <c r="B65" s="141"/>
      <c r="C65" s="4" t="s">
        <v>26</v>
      </c>
      <c r="D65" s="2"/>
      <c r="E65" s="2"/>
    </row>
    <row r="66" spans="1:5" ht="15" x14ac:dyDescent="0.25">
      <c r="A66" s="6"/>
      <c r="B66" s="2"/>
      <c r="C66" s="2"/>
      <c r="D66" s="15"/>
      <c r="E66" s="2"/>
    </row>
    <row r="67" spans="1:5" ht="15" customHeight="1" x14ac:dyDescent="0.25">
      <c r="A67" s="137" t="s">
        <v>28</v>
      </c>
      <c r="B67" s="137"/>
      <c r="C67" s="15" t="s">
        <v>29</v>
      </c>
      <c r="D67" s="4"/>
      <c r="E67" s="2"/>
    </row>
    <row r="68" spans="1:5" ht="15" customHeight="1" x14ac:dyDescent="0.25">
      <c r="A68" s="16" t="s">
        <v>27</v>
      </c>
      <c r="B68" s="5"/>
      <c r="C68" s="4" t="s">
        <v>26</v>
      </c>
      <c r="D68" s="2"/>
      <c r="E68" s="2"/>
    </row>
    <row r="69" spans="1:5" ht="15" x14ac:dyDescent="0.25">
      <c r="A69" s="2"/>
      <c r="B69" s="2"/>
      <c r="C69" s="2"/>
      <c r="E69" s="2"/>
    </row>
  </sheetData>
  <mergeCells count="6">
    <mergeCell ref="A67:B67"/>
    <mergeCell ref="A2:E2"/>
    <mergeCell ref="A1:E1"/>
    <mergeCell ref="D3:E3"/>
    <mergeCell ref="A65:B65"/>
    <mergeCell ref="A64:B6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view="pageBreakPreview" zoomScale="90" zoomScaleSheetLayoutView="90" workbookViewId="0">
      <selection activeCell="D26" sqref="D26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0.7109375" style="2" bestFit="1" customWidth="1"/>
    <col min="6" max="16384" width="9.140625" style="2"/>
  </cols>
  <sheetData>
    <row r="1" spans="1:4" ht="20.25" x14ac:dyDescent="0.3">
      <c r="A1" s="142" t="s">
        <v>103</v>
      </c>
      <c r="B1" s="142"/>
      <c r="C1" s="142"/>
      <c r="D1" s="142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49"/>
      <c r="D3" s="149"/>
    </row>
    <row r="4" spans="1:4" x14ac:dyDescent="0.25">
      <c r="A4" s="8"/>
      <c r="B4" s="9"/>
      <c r="C4" s="12"/>
      <c r="D4" s="12"/>
    </row>
    <row r="5" spans="1:4" x14ac:dyDescent="0.25">
      <c r="A5" s="23" t="s">
        <v>33</v>
      </c>
      <c r="B5" s="23" t="s">
        <v>34</v>
      </c>
      <c r="C5" s="24" t="s">
        <v>35</v>
      </c>
      <c r="D5" s="24" t="s">
        <v>36</v>
      </c>
    </row>
    <row r="6" spans="1:4" x14ac:dyDescent="0.25">
      <c r="A6" s="26" t="s">
        <v>78</v>
      </c>
      <c r="B6" s="143">
        <v>23550.65</v>
      </c>
      <c r="C6" s="144"/>
      <c r="D6" s="145"/>
    </row>
    <row r="7" spans="1:4" x14ac:dyDescent="0.25">
      <c r="A7" s="33" t="s">
        <v>46</v>
      </c>
      <c r="B7" s="34" t="s">
        <v>20</v>
      </c>
      <c r="C7" s="34">
        <v>92210.4</v>
      </c>
      <c r="D7" s="34">
        <v>85095.360000000001</v>
      </c>
    </row>
    <row r="8" spans="1:4" x14ac:dyDescent="0.25">
      <c r="A8" s="33" t="s">
        <v>50</v>
      </c>
      <c r="B8" s="34" t="s">
        <v>20</v>
      </c>
      <c r="C8" s="34">
        <v>20491.2</v>
      </c>
      <c r="D8" s="34">
        <v>20078.650000000001</v>
      </c>
    </row>
    <row r="9" spans="1:4" x14ac:dyDescent="0.25">
      <c r="A9" s="33" t="s">
        <v>8</v>
      </c>
      <c r="B9" s="34">
        <v>1257.93</v>
      </c>
      <c r="C9" s="34" t="s">
        <v>20</v>
      </c>
      <c r="D9" s="34" t="s">
        <v>20</v>
      </c>
    </row>
    <row r="10" spans="1:4" x14ac:dyDescent="0.25">
      <c r="A10" s="33" t="s">
        <v>37</v>
      </c>
      <c r="B10" s="34">
        <v>1580</v>
      </c>
      <c r="C10" s="34" t="s">
        <v>20</v>
      </c>
      <c r="D10" s="34" t="s">
        <v>20</v>
      </c>
    </row>
    <row r="11" spans="1:4" ht="15" customHeight="1" x14ac:dyDescent="0.25">
      <c r="A11" s="33" t="s">
        <v>51</v>
      </c>
      <c r="B11" s="34">
        <v>20491.2</v>
      </c>
      <c r="C11" s="34" t="s">
        <v>20</v>
      </c>
      <c r="D11" s="34" t="s">
        <v>20</v>
      </c>
    </row>
    <row r="12" spans="1:4" ht="15" customHeight="1" x14ac:dyDescent="0.25">
      <c r="A12" s="33" t="s">
        <v>85</v>
      </c>
      <c r="B12" s="34">
        <v>155.4</v>
      </c>
      <c r="C12" s="34" t="s">
        <v>20</v>
      </c>
      <c r="D12" s="34" t="s">
        <v>20</v>
      </c>
    </row>
    <row r="13" spans="1:4" ht="15" customHeight="1" x14ac:dyDescent="0.25">
      <c r="A13" s="33" t="s">
        <v>79</v>
      </c>
      <c r="B13" s="34">
        <v>2254.67</v>
      </c>
      <c r="C13" s="34" t="s">
        <v>20</v>
      </c>
      <c r="D13" s="34" t="s">
        <v>20</v>
      </c>
    </row>
    <row r="14" spans="1:4" x14ac:dyDescent="0.25">
      <c r="A14" s="33" t="s">
        <v>38</v>
      </c>
      <c r="B14" s="34">
        <v>22310.2</v>
      </c>
      <c r="C14" s="34" t="s">
        <v>20</v>
      </c>
      <c r="D14" s="34" t="s">
        <v>20</v>
      </c>
    </row>
    <row r="15" spans="1:4" ht="15" customHeight="1" x14ac:dyDescent="0.25">
      <c r="A15" s="33" t="s">
        <v>39</v>
      </c>
      <c r="B15" s="34">
        <v>3820.61</v>
      </c>
      <c r="C15" s="34" t="s">
        <v>20</v>
      </c>
      <c r="D15" s="34" t="s">
        <v>20</v>
      </c>
    </row>
    <row r="16" spans="1:4" x14ac:dyDescent="0.25">
      <c r="A16" s="33" t="s">
        <v>40</v>
      </c>
      <c r="B16" s="34">
        <v>3318.98</v>
      </c>
      <c r="C16" s="34" t="s">
        <v>20</v>
      </c>
      <c r="D16" s="34" t="s">
        <v>20</v>
      </c>
    </row>
    <row r="17" spans="1:4" ht="15" customHeight="1" x14ac:dyDescent="0.25">
      <c r="A17" s="33" t="s">
        <v>98</v>
      </c>
      <c r="B17" s="34">
        <v>1583.44</v>
      </c>
      <c r="C17" s="34" t="s">
        <v>20</v>
      </c>
      <c r="D17" s="34" t="s">
        <v>20</v>
      </c>
    </row>
    <row r="18" spans="1:4" x14ac:dyDescent="0.25">
      <c r="A18" s="33" t="s">
        <v>41</v>
      </c>
      <c r="B18" s="34">
        <v>2022.22</v>
      </c>
      <c r="C18" s="34" t="s">
        <v>20</v>
      </c>
      <c r="D18" s="34" t="s">
        <v>20</v>
      </c>
    </row>
    <row r="19" spans="1:4" x14ac:dyDescent="0.25">
      <c r="A19" s="33" t="s">
        <v>9</v>
      </c>
      <c r="B19" s="34">
        <v>39548.04</v>
      </c>
      <c r="C19" s="34" t="s">
        <v>20</v>
      </c>
      <c r="D19" s="34" t="s">
        <v>20</v>
      </c>
    </row>
    <row r="20" spans="1:4" x14ac:dyDescent="0.25">
      <c r="A20" s="25" t="s">
        <v>10</v>
      </c>
      <c r="B20" s="27">
        <v>11270.16</v>
      </c>
      <c r="C20" s="27" t="s">
        <v>20</v>
      </c>
      <c r="D20" s="27" t="s">
        <v>20</v>
      </c>
    </row>
    <row r="21" spans="1:4" x14ac:dyDescent="0.25">
      <c r="A21" s="25" t="s">
        <v>24</v>
      </c>
      <c r="B21" s="27">
        <v>109612.85</v>
      </c>
      <c r="C21" s="27">
        <v>112701.6</v>
      </c>
      <c r="D21" s="27">
        <v>105174.01</v>
      </c>
    </row>
    <row r="22" spans="1:4" s="11" customFormat="1" ht="24.75" customHeight="1" x14ac:dyDescent="0.25">
      <c r="A22" s="146" t="s">
        <v>104</v>
      </c>
      <c r="B22" s="147"/>
      <c r="C22" s="147"/>
      <c r="D22" s="148"/>
    </row>
    <row r="23" spans="1:4" s="11" customFormat="1" ht="24.75" customHeight="1" x14ac:dyDescent="0.25">
      <c r="A23" s="146" t="s">
        <v>105</v>
      </c>
      <c r="B23" s="147"/>
      <c r="C23" s="147"/>
      <c r="D23" s="148"/>
    </row>
    <row r="24" spans="1:4" s="11" customFormat="1" ht="24.75" customHeight="1" x14ac:dyDescent="0.25">
      <c r="A24" s="2"/>
      <c r="B24" s="2"/>
      <c r="C24" s="2"/>
      <c r="D24" s="2"/>
    </row>
    <row r="25" spans="1:4" ht="15" customHeight="1" x14ac:dyDescent="0.25">
      <c r="A25" s="10" t="s">
        <v>44</v>
      </c>
      <c r="B25" s="9"/>
      <c r="C25" s="9"/>
      <c r="D25" s="7"/>
    </row>
    <row r="26" spans="1:4" ht="22.5" customHeight="1" x14ac:dyDescent="0.25">
      <c r="A26" s="9" t="s">
        <v>45</v>
      </c>
      <c r="B26" s="9"/>
      <c r="C26" s="9"/>
      <c r="D26" s="7"/>
    </row>
    <row r="27" spans="1:4" ht="22.5" customHeight="1" x14ac:dyDescent="0.25">
      <c r="A27" s="10" t="s">
        <v>42</v>
      </c>
      <c r="B27" s="9"/>
      <c r="C27" s="9"/>
      <c r="D27" s="7"/>
    </row>
    <row r="28" spans="1:4" ht="22.5" customHeight="1" x14ac:dyDescent="0.25">
      <c r="A28" s="10" t="s">
        <v>43</v>
      </c>
      <c r="B28" s="9"/>
      <c r="C28" s="9"/>
      <c r="D28" s="7"/>
    </row>
    <row r="29" spans="1:4" ht="22.5" customHeight="1" x14ac:dyDescent="0.25">
      <c r="A29" s="1"/>
      <c r="B29" s="1"/>
      <c r="C29" s="1"/>
    </row>
  </sheetData>
  <mergeCells count="5">
    <mergeCell ref="A1:D1"/>
    <mergeCell ref="B6:D6"/>
    <mergeCell ref="A22:D22"/>
    <mergeCell ref="A23:D23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A6" sqref="A6:F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42" t="s">
        <v>132</v>
      </c>
      <c r="B1" s="142"/>
      <c r="C1" s="142"/>
      <c r="D1" s="142"/>
      <c r="E1" s="142"/>
      <c r="F1" s="142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106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58" t="s">
        <v>107</v>
      </c>
      <c r="B5" s="158"/>
      <c r="C5" s="158"/>
      <c r="D5" s="158"/>
      <c r="E5" s="158"/>
      <c r="F5" s="158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6" t="s">
        <v>108</v>
      </c>
      <c r="B6" s="97">
        <v>2</v>
      </c>
      <c r="C6" s="96" t="s">
        <v>109</v>
      </c>
      <c r="D6" s="98">
        <v>853.8</v>
      </c>
      <c r="E6" s="96" t="s">
        <v>110</v>
      </c>
      <c r="F6" s="99">
        <v>786.2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59"/>
      <c r="R6" s="160"/>
      <c r="S6" s="57"/>
    </row>
    <row r="7" spans="1:19" s="60" customFormat="1" ht="32.25" customHeight="1" x14ac:dyDescent="0.25">
      <c r="A7" s="96" t="s">
        <v>111</v>
      </c>
      <c r="B7" s="97">
        <v>2</v>
      </c>
      <c r="C7" s="96" t="s">
        <v>112</v>
      </c>
      <c r="D7" s="98">
        <v>0</v>
      </c>
      <c r="E7" s="96" t="s">
        <v>113</v>
      </c>
      <c r="F7" s="99">
        <v>507.2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59"/>
      <c r="R7" s="161"/>
      <c r="S7" s="59"/>
    </row>
    <row r="8" spans="1:19" s="60" customFormat="1" ht="33.75" customHeight="1" x14ac:dyDescent="0.25">
      <c r="A8" s="66" t="s">
        <v>114</v>
      </c>
      <c r="B8" s="97">
        <v>12</v>
      </c>
      <c r="C8" s="96" t="s">
        <v>115</v>
      </c>
      <c r="D8" s="99">
        <v>71.900000000000006</v>
      </c>
      <c r="E8" s="96" t="s">
        <v>116</v>
      </c>
      <c r="F8" s="99">
        <v>129.5</v>
      </c>
      <c r="G8" s="49"/>
      <c r="H8" s="51"/>
      <c r="I8" s="52"/>
      <c r="J8" s="53"/>
      <c r="K8" s="62"/>
      <c r="L8" s="55"/>
      <c r="M8" s="55"/>
      <c r="N8" s="55"/>
      <c r="O8" s="55"/>
      <c r="P8" s="56"/>
      <c r="Q8" s="159"/>
      <c r="R8" s="160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62"/>
      <c r="L9" s="55"/>
      <c r="M9" s="55"/>
      <c r="N9" s="55"/>
      <c r="O9" s="55"/>
      <c r="P9" s="49"/>
      <c r="Q9" s="62"/>
      <c r="R9" s="66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6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62" t="s">
        <v>117</v>
      </c>
      <c r="B11" s="163"/>
      <c r="C11" s="163"/>
      <c r="D11" s="163"/>
      <c r="E11" s="164"/>
      <c r="F11" s="71" t="s">
        <v>118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3" customFormat="1" ht="30" customHeight="1" x14ac:dyDescent="0.25">
      <c r="A12" s="151" t="s">
        <v>119</v>
      </c>
      <c r="B12" s="152"/>
      <c r="C12" s="152"/>
      <c r="D12" s="152"/>
      <c r="E12" s="153"/>
      <c r="F12" s="91">
        <v>-27989.49</v>
      </c>
      <c r="G12" s="92"/>
    </row>
    <row r="13" spans="1:19" s="93" customFormat="1" ht="30" customHeight="1" x14ac:dyDescent="0.25">
      <c r="A13" s="151" t="s">
        <v>120</v>
      </c>
      <c r="B13" s="152"/>
      <c r="C13" s="152"/>
      <c r="D13" s="152"/>
      <c r="E13" s="153"/>
      <c r="F13" s="91">
        <v>24788.61</v>
      </c>
    </row>
    <row r="14" spans="1:19" s="93" customFormat="1" ht="30" customHeight="1" x14ac:dyDescent="0.25">
      <c r="A14" s="151" t="s">
        <v>121</v>
      </c>
      <c r="B14" s="152"/>
      <c r="C14" s="152"/>
      <c r="D14" s="152"/>
      <c r="E14" s="153"/>
      <c r="F14" s="94">
        <f>SUM(F15:F17)</f>
        <v>112701.75999999999</v>
      </c>
    </row>
    <row r="15" spans="1:19" s="70" customFormat="1" ht="28.5" customHeight="1" x14ac:dyDescent="0.25">
      <c r="A15" s="154" t="s">
        <v>122</v>
      </c>
      <c r="B15" s="155"/>
      <c r="C15" s="155"/>
      <c r="D15" s="155"/>
      <c r="E15" s="156"/>
      <c r="F15" s="90">
        <v>112701.75999999999</v>
      </c>
    </row>
    <row r="16" spans="1:19" s="70" customFormat="1" ht="24.75" hidden="1" customHeight="1" x14ac:dyDescent="0.25">
      <c r="A16" s="154" t="s">
        <v>123</v>
      </c>
      <c r="B16" s="155"/>
      <c r="C16" s="155"/>
      <c r="D16" s="155"/>
      <c r="E16" s="156"/>
      <c r="F16" s="90"/>
    </row>
    <row r="17" spans="1:19" s="70" customFormat="1" ht="30" hidden="1" customHeight="1" x14ac:dyDescent="0.25">
      <c r="A17" s="154" t="s">
        <v>124</v>
      </c>
      <c r="B17" s="155"/>
      <c r="C17" s="155"/>
      <c r="D17" s="155"/>
      <c r="E17" s="156"/>
      <c r="F17" s="90"/>
    </row>
    <row r="18" spans="1:19" s="93" customFormat="1" ht="30" customHeight="1" x14ac:dyDescent="0.25">
      <c r="A18" s="151" t="s">
        <v>125</v>
      </c>
      <c r="B18" s="152"/>
      <c r="C18" s="152"/>
      <c r="D18" s="152"/>
      <c r="E18" s="153"/>
      <c r="F18" s="94">
        <f>SUM(F19:F21)</f>
        <v>115405.44</v>
      </c>
    </row>
    <row r="19" spans="1:19" s="70" customFormat="1" ht="28.5" customHeight="1" x14ac:dyDescent="0.25">
      <c r="A19" s="154" t="s">
        <v>122</v>
      </c>
      <c r="B19" s="155"/>
      <c r="C19" s="155"/>
      <c r="D19" s="155"/>
      <c r="E19" s="156"/>
      <c r="F19" s="90">
        <v>115405.44</v>
      </c>
    </row>
    <row r="20" spans="1:19" s="70" customFormat="1" ht="0.75" hidden="1" customHeight="1" x14ac:dyDescent="0.25">
      <c r="A20" s="154" t="s">
        <v>123</v>
      </c>
      <c r="B20" s="155"/>
      <c r="C20" s="155"/>
      <c r="D20" s="155"/>
      <c r="E20" s="156"/>
      <c r="F20" s="90"/>
    </row>
    <row r="21" spans="1:19" s="73" customFormat="1" ht="30" hidden="1" customHeight="1" x14ac:dyDescent="0.2">
      <c r="A21" s="154" t="s">
        <v>124</v>
      </c>
      <c r="B21" s="155"/>
      <c r="C21" s="155"/>
      <c r="D21" s="155"/>
      <c r="E21" s="156"/>
      <c r="F21" s="9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5" customFormat="1" ht="30" customHeight="1" x14ac:dyDescent="0.25">
      <c r="A22" s="151" t="s">
        <v>126</v>
      </c>
      <c r="B22" s="152"/>
      <c r="C22" s="152"/>
      <c r="D22" s="152"/>
      <c r="E22" s="153"/>
      <c r="F22" s="94">
        <f>F12+F18</f>
        <v>87415.95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51" t="s">
        <v>127</v>
      </c>
      <c r="B23" s="152"/>
      <c r="C23" s="152"/>
      <c r="D23" s="152"/>
      <c r="E23" s="153"/>
      <c r="F23" s="94">
        <f>'Акт (2)'!E54</f>
        <v>121053.28399999999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51" t="s">
        <v>128</v>
      </c>
      <c r="B24" s="152"/>
      <c r="C24" s="152"/>
      <c r="D24" s="152"/>
      <c r="E24" s="153"/>
      <c r="F24" s="94">
        <f>F22-F23</f>
        <v>-33637.333999999988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51" t="s">
        <v>129</v>
      </c>
      <c r="B25" s="152"/>
      <c r="C25" s="152"/>
      <c r="D25" s="152"/>
      <c r="E25" s="153"/>
      <c r="F25" s="91">
        <f>F13+F14-F18</f>
        <v>22084.929999999993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50" t="s">
        <v>130</v>
      </c>
      <c r="B27" s="150"/>
      <c r="C27" s="150"/>
      <c r="D27" s="150"/>
    </row>
    <row r="28" spans="1:19" s="2" customFormat="1" ht="21.75" customHeight="1" x14ac:dyDescent="0.25">
      <c r="A28" s="157" t="s">
        <v>131</v>
      </c>
      <c r="B28" s="157"/>
      <c r="C28" s="157"/>
      <c r="D28" s="157"/>
    </row>
    <row r="29" spans="1:19" s="2" customFormat="1" ht="22.5" customHeight="1" x14ac:dyDescent="0.25">
      <c r="A29" s="150" t="s">
        <v>42</v>
      </c>
      <c r="B29" s="150"/>
      <c r="C29" s="150"/>
      <c r="D29" s="150"/>
    </row>
    <row r="30" spans="1:19" s="2" customFormat="1" ht="22.5" customHeight="1" x14ac:dyDescent="0.25">
      <c r="A30" s="150" t="s">
        <v>43</v>
      </c>
      <c r="B30" s="150"/>
      <c r="C30" s="150"/>
      <c r="D30" s="4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0"/>
  <sheetViews>
    <sheetView view="pageBreakPreview" topLeftCell="A40" zoomScaleSheetLayoutView="100" workbookViewId="0">
      <selection activeCell="A52" sqref="A52:XFD53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39" t="s">
        <v>133</v>
      </c>
      <c r="B1" s="139"/>
      <c r="C1" s="139"/>
      <c r="D1" s="139"/>
      <c r="E1" s="139"/>
      <c r="I1" s="3"/>
    </row>
    <row r="2" spans="1:9" ht="31.5" customHeight="1" x14ac:dyDescent="0.2">
      <c r="A2" s="138" t="s">
        <v>84</v>
      </c>
      <c r="B2" s="138"/>
      <c r="C2" s="138"/>
      <c r="D2" s="138"/>
      <c r="E2" s="138"/>
      <c r="I2" s="3"/>
    </row>
    <row r="3" spans="1:9" ht="14.25" x14ac:dyDescent="0.2">
      <c r="A3" s="21" t="s">
        <v>6</v>
      </c>
      <c r="B3" s="43"/>
      <c r="C3" s="43"/>
      <c r="D3" s="140" t="s">
        <v>134</v>
      </c>
      <c r="E3" s="140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6" t="s">
        <v>2</v>
      </c>
      <c r="B5" s="36" t="s">
        <v>3</v>
      </c>
      <c r="C5" s="36" t="s">
        <v>0</v>
      </c>
      <c r="D5" s="36" t="s">
        <v>4</v>
      </c>
      <c r="E5" s="36" t="s">
        <v>1</v>
      </c>
      <c r="I5" s="3"/>
    </row>
    <row r="6" spans="1:9" s="85" customFormat="1" ht="14.25" x14ac:dyDescent="0.2">
      <c r="A6" s="83" t="s">
        <v>8</v>
      </c>
      <c r="B6" s="84"/>
      <c r="C6" s="84"/>
      <c r="D6" s="84"/>
      <c r="E6" s="84"/>
    </row>
    <row r="7" spans="1:9" s="76" customFormat="1" ht="15" x14ac:dyDescent="0.25">
      <c r="A7" s="77" t="s">
        <v>52</v>
      </c>
      <c r="B7" s="78" t="s">
        <v>21</v>
      </c>
      <c r="C7" s="78" t="s">
        <v>11</v>
      </c>
      <c r="D7" s="79">
        <f>E7</f>
        <v>1331.93</v>
      </c>
      <c r="E7" s="79">
        <v>1331.93</v>
      </c>
    </row>
    <row r="8" spans="1:9" s="85" customFormat="1" ht="14.25" x14ac:dyDescent="0.2">
      <c r="A8" s="83" t="s">
        <v>37</v>
      </c>
      <c r="B8" s="84"/>
      <c r="C8" s="84"/>
      <c r="D8" s="84"/>
      <c r="E8" s="84"/>
    </row>
    <row r="9" spans="1:9" s="76" customFormat="1" ht="30" x14ac:dyDescent="0.25">
      <c r="A9" s="77" t="s">
        <v>135</v>
      </c>
      <c r="B9" s="80">
        <v>0.32700000000000001</v>
      </c>
      <c r="C9" s="78" t="s">
        <v>136</v>
      </c>
      <c r="D9" s="35">
        <f>E9/B9</f>
        <v>4708.5626911314985</v>
      </c>
      <c r="E9" s="79">
        <v>1539.7</v>
      </c>
    </row>
    <row r="10" spans="1:9" s="76" customFormat="1" ht="15" x14ac:dyDescent="0.25">
      <c r="A10" s="77" t="s">
        <v>137</v>
      </c>
      <c r="B10" s="80">
        <v>5.0000000000000001E-3</v>
      </c>
      <c r="C10" s="78" t="s">
        <v>138</v>
      </c>
      <c r="D10" s="35">
        <f t="shared" ref="D10:D46" si="0">E10/B10</f>
        <v>95824</v>
      </c>
      <c r="E10" s="79">
        <v>479.12</v>
      </c>
    </row>
    <row r="11" spans="1:9" s="85" customFormat="1" ht="28.5" x14ac:dyDescent="0.2">
      <c r="A11" s="83" t="s">
        <v>51</v>
      </c>
      <c r="B11" s="84"/>
      <c r="C11" s="84"/>
      <c r="D11" s="86"/>
      <c r="E11" s="84"/>
    </row>
    <row r="12" spans="1:9" s="76" customFormat="1" ht="30" x14ac:dyDescent="0.25">
      <c r="A12" s="77" t="s">
        <v>139</v>
      </c>
      <c r="B12" s="78" t="s">
        <v>21</v>
      </c>
      <c r="C12" s="78" t="s">
        <v>11</v>
      </c>
      <c r="D12" s="35">
        <f>E12</f>
        <v>20491.2</v>
      </c>
      <c r="E12" s="79">
        <v>20491.2</v>
      </c>
    </row>
    <row r="13" spans="1:9" s="85" customFormat="1" ht="28.5" x14ac:dyDescent="0.2">
      <c r="A13" s="83" t="s">
        <v>79</v>
      </c>
      <c r="B13" s="84"/>
      <c r="C13" s="84"/>
      <c r="D13" s="86"/>
      <c r="E13" s="84"/>
    </row>
    <row r="14" spans="1:9" s="76" customFormat="1" ht="30" x14ac:dyDescent="0.25">
      <c r="A14" s="77" t="s">
        <v>80</v>
      </c>
      <c r="B14" s="78" t="s">
        <v>82</v>
      </c>
      <c r="C14" s="78" t="s">
        <v>11</v>
      </c>
      <c r="D14" s="35">
        <f>E14</f>
        <v>2169.8799999999997</v>
      </c>
      <c r="E14" s="79">
        <f>70.89+2098.99</f>
        <v>2169.8799999999997</v>
      </c>
    </row>
    <row r="15" spans="1:9" s="85" customFormat="1" ht="14.25" x14ac:dyDescent="0.2">
      <c r="A15" s="83" t="s">
        <v>38</v>
      </c>
      <c r="B15" s="84"/>
      <c r="C15" s="84"/>
      <c r="D15" s="86"/>
      <c r="E15" s="84"/>
    </row>
    <row r="16" spans="1:9" s="76" customFormat="1" ht="15" x14ac:dyDescent="0.25">
      <c r="A16" s="77" t="s">
        <v>75</v>
      </c>
      <c r="B16" s="81">
        <v>1</v>
      </c>
      <c r="C16" s="78" t="s">
        <v>76</v>
      </c>
      <c r="D16" s="35">
        <f t="shared" si="0"/>
        <v>83.75</v>
      </c>
      <c r="E16" s="79">
        <v>83.75</v>
      </c>
    </row>
    <row r="17" spans="1:5" s="76" customFormat="1" ht="15" x14ac:dyDescent="0.25">
      <c r="A17" s="77" t="s">
        <v>55</v>
      </c>
      <c r="B17" s="81">
        <v>1</v>
      </c>
      <c r="C17" s="78" t="s">
        <v>14</v>
      </c>
      <c r="D17" s="35">
        <f t="shared" si="0"/>
        <v>839.52</v>
      </c>
      <c r="E17" s="79">
        <v>839.52</v>
      </c>
    </row>
    <row r="18" spans="1:5" s="76" customFormat="1" ht="15" x14ac:dyDescent="0.25">
      <c r="A18" s="77" t="s">
        <v>56</v>
      </c>
      <c r="B18" s="79">
        <v>7.0000000000000007E-2</v>
      </c>
      <c r="C18" s="78" t="s">
        <v>15</v>
      </c>
      <c r="D18" s="35">
        <f t="shared" si="0"/>
        <v>6095.4285714285706</v>
      </c>
      <c r="E18" s="79">
        <v>426.68</v>
      </c>
    </row>
    <row r="19" spans="1:5" s="76" customFormat="1" ht="30" x14ac:dyDescent="0.25">
      <c r="A19" s="77" t="s">
        <v>140</v>
      </c>
      <c r="B19" s="81">
        <v>2</v>
      </c>
      <c r="C19" s="78" t="s">
        <v>14</v>
      </c>
      <c r="D19" s="35">
        <f t="shared" si="0"/>
        <v>253.255</v>
      </c>
      <c r="E19" s="79">
        <v>506.51</v>
      </c>
    </row>
    <row r="20" spans="1:5" s="76" customFormat="1" ht="30" x14ac:dyDescent="0.25">
      <c r="A20" s="77" t="s">
        <v>87</v>
      </c>
      <c r="B20" s="79">
        <v>0.27</v>
      </c>
      <c r="C20" s="78" t="s">
        <v>16</v>
      </c>
      <c r="D20" s="35">
        <f t="shared" si="0"/>
        <v>1678.9999999999998</v>
      </c>
      <c r="E20" s="79">
        <v>453.33</v>
      </c>
    </row>
    <row r="21" spans="1:5" s="76" customFormat="1" ht="30" x14ac:dyDescent="0.25">
      <c r="A21" s="77" t="s">
        <v>141</v>
      </c>
      <c r="B21" s="82">
        <v>0.2</v>
      </c>
      <c r="C21" s="78" t="s">
        <v>16</v>
      </c>
      <c r="D21" s="35">
        <f t="shared" si="0"/>
        <v>3345</v>
      </c>
      <c r="E21" s="79">
        <v>669</v>
      </c>
    </row>
    <row r="22" spans="1:5" s="76" customFormat="1" ht="15" x14ac:dyDescent="0.25">
      <c r="A22" s="77" t="s">
        <v>72</v>
      </c>
      <c r="B22" s="79">
        <v>0.03</v>
      </c>
      <c r="C22" s="78" t="s">
        <v>73</v>
      </c>
      <c r="D22" s="35">
        <f t="shared" si="0"/>
        <v>25970</v>
      </c>
      <c r="E22" s="79">
        <v>779.1</v>
      </c>
    </row>
    <row r="23" spans="1:5" s="76" customFormat="1" ht="30" x14ac:dyDescent="0.25">
      <c r="A23" s="77" t="s">
        <v>57</v>
      </c>
      <c r="B23" s="80">
        <v>1.9219999999999999</v>
      </c>
      <c r="C23" s="78" t="s">
        <v>16</v>
      </c>
      <c r="D23" s="35">
        <f t="shared" si="0"/>
        <v>1679.7450572320499</v>
      </c>
      <c r="E23" s="79">
        <v>3228.47</v>
      </c>
    </row>
    <row r="24" spans="1:5" s="76" customFormat="1" ht="30" x14ac:dyDescent="0.25">
      <c r="A24" s="77" t="s">
        <v>59</v>
      </c>
      <c r="B24" s="81">
        <v>1</v>
      </c>
      <c r="C24" s="78" t="s">
        <v>14</v>
      </c>
      <c r="D24" s="35">
        <f t="shared" si="0"/>
        <v>503.4</v>
      </c>
      <c r="E24" s="79">
        <v>503.4</v>
      </c>
    </row>
    <row r="25" spans="1:5" s="76" customFormat="1" ht="15" x14ac:dyDescent="0.25">
      <c r="A25" s="77" t="s">
        <v>142</v>
      </c>
      <c r="B25" s="79">
        <v>7.0000000000000007E-2</v>
      </c>
      <c r="C25" s="78" t="s">
        <v>15</v>
      </c>
      <c r="D25" s="35">
        <f t="shared" si="0"/>
        <v>14699.142857142857</v>
      </c>
      <c r="E25" s="79">
        <v>1028.94</v>
      </c>
    </row>
    <row r="26" spans="1:5" s="76" customFormat="1" ht="15" x14ac:dyDescent="0.25">
      <c r="A26" s="77" t="s">
        <v>143</v>
      </c>
      <c r="B26" s="81">
        <v>1</v>
      </c>
      <c r="C26" s="78" t="s">
        <v>89</v>
      </c>
      <c r="D26" s="35">
        <f t="shared" si="0"/>
        <v>1034.47</v>
      </c>
      <c r="E26" s="79">
        <v>1034.47</v>
      </c>
    </row>
    <row r="27" spans="1:5" s="76" customFormat="1" ht="30" x14ac:dyDescent="0.25">
      <c r="A27" s="77" t="s">
        <v>60</v>
      </c>
      <c r="B27" s="81">
        <v>2</v>
      </c>
      <c r="C27" s="78" t="s">
        <v>18</v>
      </c>
      <c r="D27" s="35">
        <f t="shared" si="0"/>
        <v>218.60499999999999</v>
      </c>
      <c r="E27" s="79">
        <v>437.21</v>
      </c>
    </row>
    <row r="28" spans="1:5" s="76" customFormat="1" ht="15" x14ac:dyDescent="0.25">
      <c r="A28" s="77" t="s">
        <v>77</v>
      </c>
      <c r="B28" s="81">
        <v>1</v>
      </c>
      <c r="C28" s="78" t="s">
        <v>76</v>
      </c>
      <c r="D28" s="35">
        <f t="shared" si="0"/>
        <v>67.25</v>
      </c>
      <c r="E28" s="79">
        <v>67.25</v>
      </c>
    </row>
    <row r="29" spans="1:5" s="76" customFormat="1" ht="15" x14ac:dyDescent="0.25">
      <c r="A29" s="77" t="s">
        <v>61</v>
      </c>
      <c r="B29" s="81">
        <v>1</v>
      </c>
      <c r="C29" s="78" t="s">
        <v>13</v>
      </c>
      <c r="D29" s="35">
        <f t="shared" si="0"/>
        <v>3485.03</v>
      </c>
      <c r="E29" s="79">
        <v>3485.03</v>
      </c>
    </row>
    <row r="30" spans="1:5" s="76" customFormat="1" ht="15" x14ac:dyDescent="0.25">
      <c r="A30" s="77" t="s">
        <v>90</v>
      </c>
      <c r="B30" s="81">
        <v>3992</v>
      </c>
      <c r="C30" s="78" t="s">
        <v>91</v>
      </c>
      <c r="D30" s="35">
        <f t="shared" si="0"/>
        <v>1.2219438877755511</v>
      </c>
      <c r="E30" s="79">
        <v>4878</v>
      </c>
    </row>
    <row r="31" spans="1:5" s="76" customFormat="1" ht="30" x14ac:dyDescent="0.25">
      <c r="A31" s="77" t="s">
        <v>144</v>
      </c>
      <c r="B31" s="81">
        <v>1</v>
      </c>
      <c r="C31" s="78" t="s">
        <v>19</v>
      </c>
      <c r="D31" s="35">
        <f t="shared" si="0"/>
        <v>1194.72</v>
      </c>
      <c r="E31" s="79">
        <v>1194.72</v>
      </c>
    </row>
    <row r="32" spans="1:5" s="76" customFormat="1" ht="15" x14ac:dyDescent="0.25">
      <c r="A32" s="77" t="s">
        <v>64</v>
      </c>
      <c r="B32" s="81">
        <v>28</v>
      </c>
      <c r="C32" s="78" t="s">
        <v>19</v>
      </c>
      <c r="D32" s="35">
        <f t="shared" si="0"/>
        <v>254.57535714285714</v>
      </c>
      <c r="E32" s="79">
        <v>7128.11</v>
      </c>
    </row>
    <row r="33" spans="1:5" s="76" customFormat="1" ht="45" x14ac:dyDescent="0.25">
      <c r="A33" s="77" t="s">
        <v>92</v>
      </c>
      <c r="B33" s="81">
        <v>1</v>
      </c>
      <c r="C33" s="78" t="s">
        <v>93</v>
      </c>
      <c r="D33" s="35">
        <f t="shared" si="0"/>
        <v>66.2</v>
      </c>
      <c r="E33" s="79">
        <v>66.2</v>
      </c>
    </row>
    <row r="34" spans="1:5" s="85" customFormat="1" ht="14.25" x14ac:dyDescent="0.2">
      <c r="A34" s="83" t="s">
        <v>39</v>
      </c>
      <c r="B34" s="84"/>
      <c r="C34" s="84"/>
      <c r="D34" s="86"/>
      <c r="E34" s="84"/>
    </row>
    <row r="35" spans="1:5" s="76" customFormat="1" ht="30" x14ac:dyDescent="0.25">
      <c r="A35" s="77" t="s">
        <v>145</v>
      </c>
      <c r="B35" s="80">
        <v>0.70699999999999996</v>
      </c>
      <c r="C35" s="78" t="s">
        <v>16</v>
      </c>
      <c r="D35" s="35">
        <f t="shared" si="0"/>
        <v>1651.2305516265915</v>
      </c>
      <c r="E35" s="79">
        <v>1167.42</v>
      </c>
    </row>
    <row r="36" spans="1:5" s="76" customFormat="1" ht="15" x14ac:dyDescent="0.25">
      <c r="A36" s="77" t="s">
        <v>146</v>
      </c>
      <c r="B36" s="81">
        <v>80</v>
      </c>
      <c r="C36" s="78" t="s">
        <v>81</v>
      </c>
      <c r="D36" s="35">
        <f t="shared" si="0"/>
        <v>81.534000000000006</v>
      </c>
      <c r="E36" s="79">
        <v>6522.72</v>
      </c>
    </row>
    <row r="37" spans="1:5" s="76" customFormat="1" ht="30" x14ac:dyDescent="0.25">
      <c r="A37" s="77" t="s">
        <v>147</v>
      </c>
      <c r="B37" s="78" t="s">
        <v>20</v>
      </c>
      <c r="C37" s="78" t="s">
        <v>12</v>
      </c>
      <c r="D37" s="35">
        <f>E37</f>
        <v>2002.04</v>
      </c>
      <c r="E37" s="79">
        <v>2002.04</v>
      </c>
    </row>
    <row r="38" spans="1:5" s="76" customFormat="1" ht="15" x14ac:dyDescent="0.25">
      <c r="A38" s="77" t="s">
        <v>148</v>
      </c>
      <c r="B38" s="80">
        <v>8.9999999999999993E-3</v>
      </c>
      <c r="C38" s="78" t="s">
        <v>136</v>
      </c>
      <c r="D38" s="35">
        <f t="shared" si="0"/>
        <v>12586.666666666668</v>
      </c>
      <c r="E38" s="79">
        <v>113.28</v>
      </c>
    </row>
    <row r="39" spans="1:5" s="85" customFormat="1" ht="14.25" x14ac:dyDescent="0.2">
      <c r="A39" s="83" t="s">
        <v>40</v>
      </c>
      <c r="B39" s="84"/>
      <c r="C39" s="84"/>
      <c r="D39" s="86"/>
      <c r="E39" s="84"/>
    </row>
    <row r="40" spans="1:5" s="76" customFormat="1" ht="30" x14ac:dyDescent="0.25">
      <c r="A40" s="77" t="s">
        <v>149</v>
      </c>
      <c r="B40" s="79">
        <v>0.06</v>
      </c>
      <c r="C40" s="78" t="s">
        <v>17</v>
      </c>
      <c r="D40" s="35">
        <f t="shared" si="0"/>
        <v>12508.833333333334</v>
      </c>
      <c r="E40" s="79">
        <v>750.53</v>
      </c>
    </row>
    <row r="41" spans="1:5" s="76" customFormat="1" ht="15" x14ac:dyDescent="0.25">
      <c r="A41" s="77" t="s">
        <v>150</v>
      </c>
      <c r="B41" s="79">
        <v>0.01</v>
      </c>
      <c r="C41" s="78" t="s">
        <v>151</v>
      </c>
      <c r="D41" s="35">
        <f t="shared" si="0"/>
        <v>25297</v>
      </c>
      <c r="E41" s="79">
        <v>252.97</v>
      </c>
    </row>
    <row r="42" spans="1:5" s="85" customFormat="1" ht="28.5" x14ac:dyDescent="0.2">
      <c r="A42" s="83" t="s">
        <v>98</v>
      </c>
      <c r="B42" s="84"/>
      <c r="C42" s="84"/>
      <c r="D42" s="86"/>
      <c r="E42" s="84"/>
    </row>
    <row r="43" spans="1:5" s="76" customFormat="1" ht="15" x14ac:dyDescent="0.25">
      <c r="A43" s="77" t="s">
        <v>152</v>
      </c>
      <c r="B43" s="80">
        <v>8.9999999999999993E-3</v>
      </c>
      <c r="C43" s="78" t="s">
        <v>136</v>
      </c>
      <c r="D43" s="35">
        <f t="shared" si="0"/>
        <v>16565.555555555558</v>
      </c>
      <c r="E43" s="79">
        <v>149.09</v>
      </c>
    </row>
    <row r="44" spans="1:5" s="76" customFormat="1" ht="30" x14ac:dyDescent="0.25">
      <c r="A44" s="77" t="s">
        <v>153</v>
      </c>
      <c r="B44" s="79">
        <v>0.46</v>
      </c>
      <c r="C44" s="78" t="s">
        <v>138</v>
      </c>
      <c r="D44" s="35">
        <f t="shared" si="0"/>
        <v>4471.391304347826</v>
      </c>
      <c r="E44" s="79">
        <v>2056.84</v>
      </c>
    </row>
    <row r="45" spans="1:5" s="76" customFormat="1" ht="15" x14ac:dyDescent="0.25">
      <c r="A45" s="77" t="s">
        <v>154</v>
      </c>
      <c r="B45" s="80">
        <v>9.9000000000000005E-2</v>
      </c>
      <c r="C45" s="78" t="s">
        <v>136</v>
      </c>
      <c r="D45" s="35">
        <f t="shared" si="0"/>
        <v>7797.4747474747473</v>
      </c>
      <c r="E45" s="79">
        <v>771.95</v>
      </c>
    </row>
    <row r="46" spans="1:5" s="76" customFormat="1" ht="15" x14ac:dyDescent="0.25">
      <c r="A46" s="77" t="s">
        <v>155</v>
      </c>
      <c r="B46" s="79">
        <v>0.49</v>
      </c>
      <c r="C46" s="78" t="s">
        <v>12</v>
      </c>
      <c r="D46" s="35">
        <f t="shared" si="0"/>
        <v>3905.4489795918371</v>
      </c>
      <c r="E46" s="79">
        <v>1913.67</v>
      </c>
    </row>
    <row r="47" spans="1:5" s="85" customFormat="1" ht="14.25" x14ac:dyDescent="0.2">
      <c r="A47" s="83" t="s">
        <v>41</v>
      </c>
      <c r="B47" s="84"/>
      <c r="C47" s="84"/>
      <c r="D47" s="84"/>
      <c r="E47" s="84"/>
    </row>
    <row r="48" spans="1:5" s="76" customFormat="1" ht="15" x14ac:dyDescent="0.25">
      <c r="A48" s="77" t="s">
        <v>67</v>
      </c>
      <c r="B48" s="78" t="s">
        <v>22</v>
      </c>
      <c r="C48" s="78" t="s">
        <v>11</v>
      </c>
      <c r="D48" s="79">
        <f>E48</f>
        <v>1100</v>
      </c>
      <c r="E48" s="79">
        <v>1100</v>
      </c>
    </row>
    <row r="49" spans="1:5" s="85" customFormat="1" ht="15" x14ac:dyDescent="0.2">
      <c r="A49" s="83" t="s">
        <v>9</v>
      </c>
      <c r="B49" s="84"/>
      <c r="C49" s="84"/>
      <c r="D49" s="79"/>
      <c r="E49" s="84"/>
    </row>
    <row r="50" spans="1:5" s="76" customFormat="1" ht="15" x14ac:dyDescent="0.25">
      <c r="A50" s="77" t="s">
        <v>68</v>
      </c>
      <c r="B50" s="78" t="s">
        <v>157</v>
      </c>
      <c r="C50" s="78" t="s">
        <v>12</v>
      </c>
      <c r="D50" s="79">
        <f t="shared" ref="D50:D51" si="1">E50</f>
        <v>39548.019999999997</v>
      </c>
      <c r="E50" s="79">
        <v>39548.019999999997</v>
      </c>
    </row>
    <row r="51" spans="1:5" s="76" customFormat="1" ht="30" x14ac:dyDescent="0.25">
      <c r="A51" s="77" t="s">
        <v>156</v>
      </c>
      <c r="B51" s="78" t="s">
        <v>22</v>
      </c>
      <c r="C51" s="78" t="s">
        <v>11</v>
      </c>
      <c r="D51" s="79">
        <f t="shared" si="1"/>
        <v>878.39</v>
      </c>
      <c r="E51" s="79">
        <v>878.39</v>
      </c>
    </row>
    <row r="52" spans="1:5" s="38" customFormat="1" ht="15" x14ac:dyDescent="0.25">
      <c r="A52" s="42" t="s">
        <v>10</v>
      </c>
      <c r="B52" s="41"/>
      <c r="C52" s="41"/>
      <c r="D52" s="41"/>
      <c r="E52" s="41"/>
    </row>
    <row r="53" spans="1:5" ht="14.25" customHeight="1" x14ac:dyDescent="0.2">
      <c r="A53" s="39" t="s">
        <v>69</v>
      </c>
      <c r="B53" s="35" t="s">
        <v>21</v>
      </c>
      <c r="C53" s="35" t="s">
        <v>11</v>
      </c>
      <c r="D53" s="35">
        <f>E53</f>
        <v>11004.843999999999</v>
      </c>
      <c r="E53" s="35">
        <f>SUM(E7:E51)*10%</f>
        <v>11004.843999999999</v>
      </c>
    </row>
    <row r="54" spans="1:5" ht="14.25" customHeight="1" x14ac:dyDescent="0.2">
      <c r="A54" s="28" t="s">
        <v>24</v>
      </c>
      <c r="B54" s="32" t="s">
        <v>20</v>
      </c>
      <c r="C54" s="29"/>
      <c r="D54" s="32"/>
      <c r="E54" s="30">
        <f>SUM(E7:E53)</f>
        <v>121053.28399999999</v>
      </c>
    </row>
    <row r="55" spans="1:5" ht="15" customHeight="1" x14ac:dyDescent="0.2">
      <c r="D55" s="13"/>
    </row>
    <row r="56" spans="1:5" ht="15" customHeight="1" x14ac:dyDescent="0.2">
      <c r="A56" s="165" t="s">
        <v>160</v>
      </c>
      <c r="B56" s="165"/>
      <c r="C56" s="165"/>
      <c r="D56" s="165"/>
      <c r="E56" s="165"/>
    </row>
    <row r="57" spans="1:5" ht="15" customHeight="1" x14ac:dyDescent="0.2">
      <c r="A57" s="165"/>
      <c r="B57" s="165"/>
      <c r="C57" s="165"/>
      <c r="D57" s="165"/>
      <c r="E57" s="165"/>
    </row>
    <row r="58" spans="1:5" ht="15" customHeight="1" x14ac:dyDescent="0.2">
      <c r="A58" s="166" t="s">
        <v>31</v>
      </c>
      <c r="B58" s="166"/>
      <c r="C58" s="166"/>
      <c r="D58" s="166"/>
      <c r="E58" s="166"/>
    </row>
    <row r="59" spans="1:5" ht="15" customHeight="1" x14ac:dyDescent="0.2">
      <c r="A59" s="166" t="s">
        <v>32</v>
      </c>
      <c r="B59" s="166"/>
      <c r="C59" s="166"/>
      <c r="D59" s="166"/>
      <c r="E59" s="166"/>
    </row>
    <row r="60" spans="1:5" ht="15" customHeight="1" x14ac:dyDescent="0.2">
      <c r="A60" s="167" t="s">
        <v>158</v>
      </c>
      <c r="B60" s="167"/>
      <c r="C60" s="167"/>
      <c r="D60" s="167"/>
      <c r="E60" s="167"/>
    </row>
    <row r="61" spans="1:5" ht="15" customHeight="1" x14ac:dyDescent="0.2">
      <c r="A61" s="167"/>
      <c r="B61" s="167"/>
      <c r="C61" s="167"/>
      <c r="D61" s="167"/>
      <c r="E61" s="167"/>
    </row>
    <row r="62" spans="1:5" ht="15" customHeight="1" x14ac:dyDescent="0.2">
      <c r="A62" s="168"/>
      <c r="B62" s="168"/>
      <c r="C62" s="168"/>
      <c r="D62" s="168"/>
      <c r="E62" s="168"/>
    </row>
    <row r="63" spans="1:5" ht="15" x14ac:dyDescent="0.2">
      <c r="A63" s="14"/>
      <c r="B63" s="87"/>
      <c r="C63" s="87"/>
      <c r="D63" s="88"/>
      <c r="E63" s="87"/>
    </row>
    <row r="64" spans="1:5" ht="15" customHeight="1" x14ac:dyDescent="0.2">
      <c r="A64" s="6" t="s">
        <v>25</v>
      </c>
      <c r="B64" s="44"/>
      <c r="C64" s="44"/>
      <c r="D64" s="89"/>
      <c r="E64" s="44"/>
    </row>
    <row r="65" spans="1:5" ht="15" x14ac:dyDescent="0.2">
      <c r="A65" s="6"/>
      <c r="B65" s="44"/>
      <c r="C65" s="44" t="s">
        <v>20</v>
      </c>
      <c r="D65" s="89" t="s">
        <v>20</v>
      </c>
      <c r="E65" s="44"/>
    </row>
    <row r="66" spans="1:5" ht="15" customHeight="1" x14ac:dyDescent="0.2">
      <c r="A66" s="137" t="s">
        <v>159</v>
      </c>
      <c r="B66" s="137"/>
      <c r="C66" s="141" t="s">
        <v>29</v>
      </c>
      <c r="D66" s="141"/>
      <c r="E66" s="44"/>
    </row>
    <row r="67" spans="1:5" ht="15" customHeight="1" x14ac:dyDescent="0.2">
      <c r="A67" s="141" t="s">
        <v>49</v>
      </c>
      <c r="B67" s="141"/>
      <c r="C67" s="141" t="s">
        <v>26</v>
      </c>
      <c r="D67" s="141"/>
      <c r="E67" s="44"/>
    </row>
    <row r="68" spans="1:5" ht="15" customHeight="1" x14ac:dyDescent="0.2">
      <c r="A68" s="6"/>
      <c r="B68" s="44"/>
      <c r="C68" s="44"/>
      <c r="D68" s="89"/>
      <c r="E68" s="44"/>
    </row>
    <row r="69" spans="1:5" ht="15" customHeight="1" x14ac:dyDescent="0.2">
      <c r="A69" s="137" t="s">
        <v>28</v>
      </c>
      <c r="B69" s="137"/>
      <c r="C69" s="141" t="s">
        <v>29</v>
      </c>
      <c r="D69" s="141"/>
      <c r="E69" s="44"/>
    </row>
    <row r="70" spans="1:5" ht="15" x14ac:dyDescent="0.2">
      <c r="A70" s="16" t="s">
        <v>27</v>
      </c>
      <c r="B70" s="44"/>
      <c r="C70" s="141" t="s">
        <v>26</v>
      </c>
      <c r="D70" s="141"/>
      <c r="E70" s="44"/>
    </row>
  </sheetData>
  <mergeCells count="15">
    <mergeCell ref="C70:D70"/>
    <mergeCell ref="A62:E62"/>
    <mergeCell ref="C66:D66"/>
    <mergeCell ref="A67:B67"/>
    <mergeCell ref="C67:D67"/>
    <mergeCell ref="A69:B69"/>
    <mergeCell ref="C69:D69"/>
    <mergeCell ref="A1:E1"/>
    <mergeCell ref="A2:E2"/>
    <mergeCell ref="D3:E3"/>
    <mergeCell ref="A66:B66"/>
    <mergeCell ref="A56:E57"/>
    <mergeCell ref="A58:E58"/>
    <mergeCell ref="A59:E59"/>
    <mergeCell ref="A60:E6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G8" sqref="G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42" t="s">
        <v>239</v>
      </c>
      <c r="B1" s="142"/>
      <c r="C1" s="142"/>
      <c r="D1" s="142"/>
      <c r="E1" s="142"/>
      <c r="F1" s="142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240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58" t="s">
        <v>107</v>
      </c>
      <c r="B5" s="158"/>
      <c r="C5" s="158"/>
      <c r="D5" s="158"/>
      <c r="E5" s="158"/>
      <c r="F5" s="158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6" t="s">
        <v>108</v>
      </c>
      <c r="B6" s="97">
        <v>2</v>
      </c>
      <c r="C6" s="96" t="s">
        <v>109</v>
      </c>
      <c r="D6" s="116">
        <v>853.8</v>
      </c>
      <c r="E6" s="96" t="s">
        <v>110</v>
      </c>
      <c r="F6" s="99">
        <v>786.2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59"/>
      <c r="R6" s="160"/>
      <c r="S6" s="57"/>
    </row>
    <row r="7" spans="1:19" s="60" customFormat="1" ht="32.25" customHeight="1" x14ac:dyDescent="0.25">
      <c r="A7" s="96" t="s">
        <v>111</v>
      </c>
      <c r="B7" s="97">
        <v>2</v>
      </c>
      <c r="C7" s="96" t="s">
        <v>112</v>
      </c>
      <c r="D7" s="116">
        <v>0</v>
      </c>
      <c r="E7" s="96" t="s">
        <v>113</v>
      </c>
      <c r="F7" s="99">
        <v>507.2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59"/>
      <c r="R7" s="161"/>
      <c r="S7" s="59"/>
    </row>
    <row r="8" spans="1:19" s="60" customFormat="1" ht="48.75" customHeight="1" x14ac:dyDescent="0.25">
      <c r="A8" s="101" t="s">
        <v>114</v>
      </c>
      <c r="B8" s="97">
        <v>12</v>
      </c>
      <c r="C8" s="96" t="s">
        <v>115</v>
      </c>
      <c r="D8" s="99">
        <v>71.900000000000006</v>
      </c>
      <c r="E8" s="96" t="s">
        <v>116</v>
      </c>
      <c r="F8" s="99">
        <v>129.5</v>
      </c>
      <c r="G8" s="49"/>
      <c r="H8" s="51"/>
      <c r="I8" s="52"/>
      <c r="J8" s="53"/>
      <c r="K8" s="100"/>
      <c r="L8" s="55"/>
      <c r="M8" s="55"/>
      <c r="N8" s="55"/>
      <c r="O8" s="55"/>
      <c r="P8" s="56"/>
      <c r="Q8" s="159"/>
      <c r="R8" s="160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00"/>
      <c r="L9" s="55"/>
      <c r="M9" s="55"/>
      <c r="N9" s="55"/>
      <c r="O9" s="55"/>
      <c r="P9" s="49"/>
      <c r="Q9" s="100"/>
      <c r="R9" s="101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0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62" t="s">
        <v>117</v>
      </c>
      <c r="B11" s="163"/>
      <c r="C11" s="163"/>
      <c r="D11" s="163"/>
      <c r="E11" s="164"/>
      <c r="F11" s="71" t="s">
        <v>118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3" customFormat="1" ht="30" customHeight="1" x14ac:dyDescent="0.25">
      <c r="A12" s="151" t="s">
        <v>119</v>
      </c>
      <c r="B12" s="152"/>
      <c r="C12" s="152"/>
      <c r="D12" s="152"/>
      <c r="E12" s="153"/>
      <c r="F12" s="91">
        <v>-33637.333999999988</v>
      </c>
      <c r="G12" s="92"/>
    </row>
    <row r="13" spans="1:19" s="93" customFormat="1" ht="30" customHeight="1" x14ac:dyDescent="0.25">
      <c r="A13" s="151" t="s">
        <v>120</v>
      </c>
      <c r="B13" s="152"/>
      <c r="C13" s="152"/>
      <c r="D13" s="152"/>
      <c r="E13" s="153"/>
      <c r="F13" s="91">
        <v>22084.929999999993</v>
      </c>
    </row>
    <row r="14" spans="1:19" s="93" customFormat="1" ht="30" customHeight="1" x14ac:dyDescent="0.25">
      <c r="A14" s="151" t="s">
        <v>121</v>
      </c>
      <c r="B14" s="152"/>
      <c r="C14" s="152"/>
      <c r="D14" s="152"/>
      <c r="E14" s="153"/>
      <c r="F14" s="94">
        <f>SUM(F15:F17)</f>
        <v>205735.33000000002</v>
      </c>
    </row>
    <row r="15" spans="1:19" s="70" customFormat="1" ht="28.5" customHeight="1" x14ac:dyDescent="0.25">
      <c r="A15" s="154" t="s">
        <v>122</v>
      </c>
      <c r="B15" s="155"/>
      <c r="C15" s="155"/>
      <c r="D15" s="155"/>
      <c r="E15" s="156"/>
      <c r="F15" s="90">
        <f>200+118336.7+87198.63</f>
        <v>205735.33000000002</v>
      </c>
    </row>
    <row r="16" spans="1:19" s="70" customFormat="1" ht="24.75" hidden="1" customHeight="1" x14ac:dyDescent="0.25">
      <c r="A16" s="154" t="s">
        <v>123</v>
      </c>
      <c r="B16" s="155"/>
      <c r="C16" s="155"/>
      <c r="D16" s="155"/>
      <c r="E16" s="156"/>
      <c r="F16" s="90"/>
    </row>
    <row r="17" spans="1:19" s="70" customFormat="1" ht="30" hidden="1" customHeight="1" x14ac:dyDescent="0.25">
      <c r="A17" s="154" t="s">
        <v>124</v>
      </c>
      <c r="B17" s="155"/>
      <c r="C17" s="155"/>
      <c r="D17" s="155"/>
      <c r="E17" s="156"/>
      <c r="F17" s="90"/>
    </row>
    <row r="18" spans="1:19" s="93" customFormat="1" ht="30" customHeight="1" x14ac:dyDescent="0.25">
      <c r="A18" s="151" t="s">
        <v>125</v>
      </c>
      <c r="B18" s="152"/>
      <c r="C18" s="152"/>
      <c r="D18" s="152"/>
      <c r="E18" s="153"/>
      <c r="F18" s="94">
        <f>SUM(F19:F21)</f>
        <v>150588.01</v>
      </c>
    </row>
    <row r="19" spans="1:19" s="70" customFormat="1" ht="28.5" customHeight="1" x14ac:dyDescent="0.25">
      <c r="A19" s="154" t="s">
        <v>122</v>
      </c>
      <c r="B19" s="155"/>
      <c r="C19" s="155"/>
      <c r="D19" s="155"/>
      <c r="E19" s="156"/>
      <c r="F19" s="90">
        <f>200+150388.01</f>
        <v>150588.01</v>
      </c>
    </row>
    <row r="20" spans="1:19" s="70" customFormat="1" ht="0.75" hidden="1" customHeight="1" x14ac:dyDescent="0.25">
      <c r="A20" s="154" t="s">
        <v>123</v>
      </c>
      <c r="B20" s="155"/>
      <c r="C20" s="155"/>
      <c r="D20" s="155"/>
      <c r="E20" s="156"/>
      <c r="F20" s="90"/>
    </row>
    <row r="21" spans="1:19" s="73" customFormat="1" ht="30" hidden="1" customHeight="1" x14ac:dyDescent="0.2">
      <c r="A21" s="154" t="s">
        <v>124</v>
      </c>
      <c r="B21" s="155"/>
      <c r="C21" s="155"/>
      <c r="D21" s="155"/>
      <c r="E21" s="156"/>
      <c r="F21" s="9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5" customFormat="1" ht="30" customHeight="1" x14ac:dyDescent="0.25">
      <c r="A22" s="151" t="s">
        <v>126</v>
      </c>
      <c r="B22" s="152"/>
      <c r="C22" s="152"/>
      <c r="D22" s="152"/>
      <c r="E22" s="153"/>
      <c r="F22" s="94">
        <f>F12+F18</f>
        <v>116950.67600000002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51" t="s">
        <v>127</v>
      </c>
      <c r="B23" s="152"/>
      <c r="C23" s="152"/>
      <c r="D23" s="152"/>
      <c r="E23" s="153"/>
      <c r="F23" s="94">
        <f>Лист3!E91</f>
        <v>225264.16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51" t="s">
        <v>128</v>
      </c>
      <c r="B24" s="152"/>
      <c r="C24" s="152"/>
      <c r="D24" s="152"/>
      <c r="E24" s="153"/>
      <c r="F24" s="94">
        <f>F22-F23</f>
        <v>-108313.48399999998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51" t="s">
        <v>129</v>
      </c>
      <c r="B25" s="152"/>
      <c r="C25" s="152"/>
      <c r="D25" s="152"/>
      <c r="E25" s="153"/>
      <c r="F25" s="91">
        <f>F13+F14-F18</f>
        <v>77232.25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50" t="s">
        <v>130</v>
      </c>
      <c r="B27" s="150"/>
      <c r="C27" s="150"/>
      <c r="D27" s="150"/>
    </row>
    <row r="28" spans="1:19" s="2" customFormat="1" ht="21.75" customHeight="1" x14ac:dyDescent="0.25">
      <c r="A28" s="157" t="s">
        <v>131</v>
      </c>
      <c r="B28" s="157"/>
      <c r="C28" s="157"/>
      <c r="D28" s="157"/>
    </row>
    <row r="29" spans="1:19" s="2" customFormat="1" ht="22.5" customHeight="1" x14ac:dyDescent="0.25">
      <c r="A29" s="150" t="s">
        <v>42</v>
      </c>
      <c r="B29" s="150"/>
      <c r="C29" s="150"/>
      <c r="D29" s="150"/>
    </row>
    <row r="30" spans="1:19" s="2" customFormat="1" ht="22.5" customHeight="1" x14ac:dyDescent="0.25">
      <c r="A30" s="150" t="s">
        <v>43</v>
      </c>
      <c r="B30" s="150"/>
      <c r="C30" s="150"/>
      <c r="D30" s="45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6"/>
  <sheetViews>
    <sheetView view="pageBreakPreview" topLeftCell="A61" zoomScale="60" workbookViewId="0">
      <selection activeCell="A88" sqref="A88:XFD90"/>
    </sheetView>
  </sheetViews>
  <sheetFormatPr defaultRowHeight="15" x14ac:dyDescent="0.25"/>
  <cols>
    <col min="1" max="1" width="54.7109375" style="103" customWidth="1"/>
    <col min="2" max="2" width="13.85546875" style="105" customWidth="1"/>
    <col min="3" max="3" width="10.85546875" style="115" customWidth="1"/>
    <col min="4" max="4" width="17.5703125" style="105" customWidth="1"/>
    <col min="5" max="5" width="14.7109375" style="105" customWidth="1"/>
    <col min="6" max="255" width="8.140625" style="103" customWidth="1"/>
    <col min="256" max="256" width="8.7109375" style="104" customWidth="1"/>
    <col min="257" max="257" width="31.5703125" style="104" customWidth="1"/>
    <col min="258" max="258" width="13.85546875" style="104" customWidth="1"/>
    <col min="259" max="259" width="19.140625" style="104" customWidth="1"/>
    <col min="260" max="260" width="17.5703125" style="104" customWidth="1"/>
    <col min="261" max="261" width="14.7109375" style="104" customWidth="1"/>
    <col min="262" max="511" width="8.140625" style="104" customWidth="1"/>
    <col min="512" max="512" width="8.7109375" style="104" customWidth="1"/>
    <col min="513" max="513" width="31.5703125" style="104" customWidth="1"/>
    <col min="514" max="514" width="13.85546875" style="104" customWidth="1"/>
    <col min="515" max="515" width="19.140625" style="104" customWidth="1"/>
    <col min="516" max="516" width="17.5703125" style="104" customWidth="1"/>
    <col min="517" max="517" width="14.7109375" style="104" customWidth="1"/>
    <col min="518" max="767" width="8.140625" style="104" customWidth="1"/>
    <col min="768" max="768" width="8.7109375" style="104" customWidth="1"/>
    <col min="769" max="769" width="31.5703125" style="104" customWidth="1"/>
    <col min="770" max="770" width="13.85546875" style="104" customWidth="1"/>
    <col min="771" max="771" width="19.140625" style="104" customWidth="1"/>
    <col min="772" max="772" width="17.5703125" style="104" customWidth="1"/>
    <col min="773" max="773" width="14.7109375" style="104" customWidth="1"/>
    <col min="774" max="1023" width="8.140625" style="104" customWidth="1"/>
    <col min="1024" max="1024" width="8.7109375" style="104" customWidth="1"/>
    <col min="1025" max="1025" width="31.5703125" style="104" customWidth="1"/>
    <col min="1026" max="1026" width="13.85546875" style="104" customWidth="1"/>
    <col min="1027" max="1027" width="19.140625" style="104" customWidth="1"/>
    <col min="1028" max="1028" width="17.5703125" style="104" customWidth="1"/>
    <col min="1029" max="1029" width="14.7109375" style="104" customWidth="1"/>
    <col min="1030" max="1279" width="8.140625" style="104" customWidth="1"/>
    <col min="1280" max="1280" width="8.7109375" style="104" customWidth="1"/>
    <col min="1281" max="1281" width="31.5703125" style="104" customWidth="1"/>
    <col min="1282" max="1282" width="13.85546875" style="104" customWidth="1"/>
    <col min="1283" max="1283" width="19.140625" style="104" customWidth="1"/>
    <col min="1284" max="1284" width="17.5703125" style="104" customWidth="1"/>
    <col min="1285" max="1285" width="14.7109375" style="104" customWidth="1"/>
    <col min="1286" max="1535" width="8.140625" style="104" customWidth="1"/>
    <col min="1536" max="1536" width="8.7109375" style="104" customWidth="1"/>
    <col min="1537" max="1537" width="31.5703125" style="104" customWidth="1"/>
    <col min="1538" max="1538" width="13.85546875" style="104" customWidth="1"/>
    <col min="1539" max="1539" width="19.140625" style="104" customWidth="1"/>
    <col min="1540" max="1540" width="17.5703125" style="104" customWidth="1"/>
    <col min="1541" max="1541" width="14.7109375" style="104" customWidth="1"/>
    <col min="1542" max="1791" width="8.140625" style="104" customWidth="1"/>
    <col min="1792" max="1792" width="8.7109375" style="104" customWidth="1"/>
    <col min="1793" max="1793" width="31.5703125" style="104" customWidth="1"/>
    <col min="1794" max="1794" width="13.85546875" style="104" customWidth="1"/>
    <col min="1795" max="1795" width="19.140625" style="104" customWidth="1"/>
    <col min="1796" max="1796" width="17.5703125" style="104" customWidth="1"/>
    <col min="1797" max="1797" width="14.7109375" style="104" customWidth="1"/>
    <col min="1798" max="2047" width="8.140625" style="104" customWidth="1"/>
    <col min="2048" max="2048" width="8.7109375" style="104" customWidth="1"/>
    <col min="2049" max="2049" width="31.5703125" style="104" customWidth="1"/>
    <col min="2050" max="2050" width="13.85546875" style="104" customWidth="1"/>
    <col min="2051" max="2051" width="19.140625" style="104" customWidth="1"/>
    <col min="2052" max="2052" width="17.5703125" style="104" customWidth="1"/>
    <col min="2053" max="2053" width="14.7109375" style="104" customWidth="1"/>
    <col min="2054" max="2303" width="8.140625" style="104" customWidth="1"/>
    <col min="2304" max="2304" width="8.7109375" style="104" customWidth="1"/>
    <col min="2305" max="2305" width="31.5703125" style="104" customWidth="1"/>
    <col min="2306" max="2306" width="13.85546875" style="104" customWidth="1"/>
    <col min="2307" max="2307" width="19.140625" style="104" customWidth="1"/>
    <col min="2308" max="2308" width="17.5703125" style="104" customWidth="1"/>
    <col min="2309" max="2309" width="14.7109375" style="104" customWidth="1"/>
    <col min="2310" max="2559" width="8.140625" style="104" customWidth="1"/>
    <col min="2560" max="2560" width="8.7109375" style="104" customWidth="1"/>
    <col min="2561" max="2561" width="31.5703125" style="104" customWidth="1"/>
    <col min="2562" max="2562" width="13.85546875" style="104" customWidth="1"/>
    <col min="2563" max="2563" width="19.140625" style="104" customWidth="1"/>
    <col min="2564" max="2564" width="17.5703125" style="104" customWidth="1"/>
    <col min="2565" max="2565" width="14.7109375" style="104" customWidth="1"/>
    <col min="2566" max="2815" width="8.140625" style="104" customWidth="1"/>
    <col min="2816" max="2816" width="8.7109375" style="104" customWidth="1"/>
    <col min="2817" max="2817" width="31.5703125" style="104" customWidth="1"/>
    <col min="2818" max="2818" width="13.85546875" style="104" customWidth="1"/>
    <col min="2819" max="2819" width="19.140625" style="104" customWidth="1"/>
    <col min="2820" max="2820" width="17.5703125" style="104" customWidth="1"/>
    <col min="2821" max="2821" width="14.7109375" style="104" customWidth="1"/>
    <col min="2822" max="3071" width="8.140625" style="104" customWidth="1"/>
    <col min="3072" max="3072" width="8.7109375" style="104" customWidth="1"/>
    <col min="3073" max="3073" width="31.5703125" style="104" customWidth="1"/>
    <col min="3074" max="3074" width="13.85546875" style="104" customWidth="1"/>
    <col min="3075" max="3075" width="19.140625" style="104" customWidth="1"/>
    <col min="3076" max="3076" width="17.5703125" style="104" customWidth="1"/>
    <col min="3077" max="3077" width="14.7109375" style="104" customWidth="1"/>
    <col min="3078" max="3327" width="8.140625" style="104" customWidth="1"/>
    <col min="3328" max="3328" width="8.7109375" style="104" customWidth="1"/>
    <col min="3329" max="3329" width="31.5703125" style="104" customWidth="1"/>
    <col min="3330" max="3330" width="13.85546875" style="104" customWidth="1"/>
    <col min="3331" max="3331" width="19.140625" style="104" customWidth="1"/>
    <col min="3332" max="3332" width="17.5703125" style="104" customWidth="1"/>
    <col min="3333" max="3333" width="14.7109375" style="104" customWidth="1"/>
    <col min="3334" max="3583" width="8.140625" style="104" customWidth="1"/>
    <col min="3584" max="3584" width="8.7109375" style="104" customWidth="1"/>
    <col min="3585" max="3585" width="31.5703125" style="104" customWidth="1"/>
    <col min="3586" max="3586" width="13.85546875" style="104" customWidth="1"/>
    <col min="3587" max="3587" width="19.140625" style="104" customWidth="1"/>
    <col min="3588" max="3588" width="17.5703125" style="104" customWidth="1"/>
    <col min="3589" max="3589" width="14.7109375" style="104" customWidth="1"/>
    <col min="3590" max="3839" width="8.140625" style="104" customWidth="1"/>
    <col min="3840" max="3840" width="8.7109375" style="104" customWidth="1"/>
    <col min="3841" max="3841" width="31.5703125" style="104" customWidth="1"/>
    <col min="3842" max="3842" width="13.85546875" style="104" customWidth="1"/>
    <col min="3843" max="3843" width="19.140625" style="104" customWidth="1"/>
    <col min="3844" max="3844" width="17.5703125" style="104" customWidth="1"/>
    <col min="3845" max="3845" width="14.7109375" style="104" customWidth="1"/>
    <col min="3846" max="4095" width="8.140625" style="104" customWidth="1"/>
    <col min="4096" max="4096" width="8.7109375" style="104" customWidth="1"/>
    <col min="4097" max="4097" width="31.5703125" style="104" customWidth="1"/>
    <col min="4098" max="4098" width="13.85546875" style="104" customWidth="1"/>
    <col min="4099" max="4099" width="19.140625" style="104" customWidth="1"/>
    <col min="4100" max="4100" width="17.5703125" style="104" customWidth="1"/>
    <col min="4101" max="4101" width="14.7109375" style="104" customWidth="1"/>
    <col min="4102" max="4351" width="8.140625" style="104" customWidth="1"/>
    <col min="4352" max="4352" width="8.7109375" style="104" customWidth="1"/>
    <col min="4353" max="4353" width="31.5703125" style="104" customWidth="1"/>
    <col min="4354" max="4354" width="13.85546875" style="104" customWidth="1"/>
    <col min="4355" max="4355" width="19.140625" style="104" customWidth="1"/>
    <col min="4356" max="4356" width="17.5703125" style="104" customWidth="1"/>
    <col min="4357" max="4357" width="14.7109375" style="104" customWidth="1"/>
    <col min="4358" max="4607" width="8.140625" style="104" customWidth="1"/>
    <col min="4608" max="4608" width="8.7109375" style="104" customWidth="1"/>
    <col min="4609" max="4609" width="31.5703125" style="104" customWidth="1"/>
    <col min="4610" max="4610" width="13.85546875" style="104" customWidth="1"/>
    <col min="4611" max="4611" width="19.140625" style="104" customWidth="1"/>
    <col min="4612" max="4612" width="17.5703125" style="104" customWidth="1"/>
    <col min="4613" max="4613" width="14.7109375" style="104" customWidth="1"/>
    <col min="4614" max="4863" width="8.140625" style="104" customWidth="1"/>
    <col min="4864" max="4864" width="8.7109375" style="104" customWidth="1"/>
    <col min="4865" max="4865" width="31.5703125" style="104" customWidth="1"/>
    <col min="4866" max="4866" width="13.85546875" style="104" customWidth="1"/>
    <col min="4867" max="4867" width="19.140625" style="104" customWidth="1"/>
    <col min="4868" max="4868" width="17.5703125" style="104" customWidth="1"/>
    <col min="4869" max="4869" width="14.7109375" style="104" customWidth="1"/>
    <col min="4870" max="5119" width="8.140625" style="104" customWidth="1"/>
    <col min="5120" max="5120" width="8.7109375" style="104" customWidth="1"/>
    <col min="5121" max="5121" width="31.5703125" style="104" customWidth="1"/>
    <col min="5122" max="5122" width="13.85546875" style="104" customWidth="1"/>
    <col min="5123" max="5123" width="19.140625" style="104" customWidth="1"/>
    <col min="5124" max="5124" width="17.5703125" style="104" customWidth="1"/>
    <col min="5125" max="5125" width="14.7109375" style="104" customWidth="1"/>
    <col min="5126" max="5375" width="8.140625" style="104" customWidth="1"/>
    <col min="5376" max="5376" width="8.7109375" style="104" customWidth="1"/>
    <col min="5377" max="5377" width="31.5703125" style="104" customWidth="1"/>
    <col min="5378" max="5378" width="13.85546875" style="104" customWidth="1"/>
    <col min="5379" max="5379" width="19.140625" style="104" customWidth="1"/>
    <col min="5380" max="5380" width="17.5703125" style="104" customWidth="1"/>
    <col min="5381" max="5381" width="14.7109375" style="104" customWidth="1"/>
    <col min="5382" max="5631" width="8.140625" style="104" customWidth="1"/>
    <col min="5632" max="5632" width="8.7109375" style="104" customWidth="1"/>
    <col min="5633" max="5633" width="31.5703125" style="104" customWidth="1"/>
    <col min="5634" max="5634" width="13.85546875" style="104" customWidth="1"/>
    <col min="5635" max="5635" width="19.140625" style="104" customWidth="1"/>
    <col min="5636" max="5636" width="17.5703125" style="104" customWidth="1"/>
    <col min="5637" max="5637" width="14.7109375" style="104" customWidth="1"/>
    <col min="5638" max="5887" width="8.140625" style="104" customWidth="1"/>
    <col min="5888" max="5888" width="8.7109375" style="104" customWidth="1"/>
    <col min="5889" max="5889" width="31.5703125" style="104" customWidth="1"/>
    <col min="5890" max="5890" width="13.85546875" style="104" customWidth="1"/>
    <col min="5891" max="5891" width="19.140625" style="104" customWidth="1"/>
    <col min="5892" max="5892" width="17.5703125" style="104" customWidth="1"/>
    <col min="5893" max="5893" width="14.7109375" style="104" customWidth="1"/>
    <col min="5894" max="6143" width="8.140625" style="104" customWidth="1"/>
    <col min="6144" max="6144" width="8.7109375" style="104" customWidth="1"/>
    <col min="6145" max="6145" width="31.5703125" style="104" customWidth="1"/>
    <col min="6146" max="6146" width="13.85546875" style="104" customWidth="1"/>
    <col min="6147" max="6147" width="19.140625" style="104" customWidth="1"/>
    <col min="6148" max="6148" width="17.5703125" style="104" customWidth="1"/>
    <col min="6149" max="6149" width="14.7109375" style="104" customWidth="1"/>
    <col min="6150" max="6399" width="8.140625" style="104" customWidth="1"/>
    <col min="6400" max="6400" width="8.7109375" style="104" customWidth="1"/>
    <col min="6401" max="6401" width="31.5703125" style="104" customWidth="1"/>
    <col min="6402" max="6402" width="13.85546875" style="104" customWidth="1"/>
    <col min="6403" max="6403" width="19.140625" style="104" customWidth="1"/>
    <col min="6404" max="6404" width="17.5703125" style="104" customWidth="1"/>
    <col min="6405" max="6405" width="14.7109375" style="104" customWidth="1"/>
    <col min="6406" max="6655" width="8.140625" style="104" customWidth="1"/>
    <col min="6656" max="6656" width="8.7109375" style="104" customWidth="1"/>
    <col min="6657" max="6657" width="31.5703125" style="104" customWidth="1"/>
    <col min="6658" max="6658" width="13.85546875" style="104" customWidth="1"/>
    <col min="6659" max="6659" width="19.140625" style="104" customWidth="1"/>
    <col min="6660" max="6660" width="17.5703125" style="104" customWidth="1"/>
    <col min="6661" max="6661" width="14.7109375" style="104" customWidth="1"/>
    <col min="6662" max="6911" width="8.140625" style="104" customWidth="1"/>
    <col min="6912" max="6912" width="8.7109375" style="104" customWidth="1"/>
    <col min="6913" max="6913" width="31.5703125" style="104" customWidth="1"/>
    <col min="6914" max="6914" width="13.85546875" style="104" customWidth="1"/>
    <col min="6915" max="6915" width="19.140625" style="104" customWidth="1"/>
    <col min="6916" max="6916" width="17.5703125" style="104" customWidth="1"/>
    <col min="6917" max="6917" width="14.7109375" style="104" customWidth="1"/>
    <col min="6918" max="7167" width="8.140625" style="104" customWidth="1"/>
    <col min="7168" max="7168" width="8.7109375" style="104" customWidth="1"/>
    <col min="7169" max="7169" width="31.5703125" style="104" customWidth="1"/>
    <col min="7170" max="7170" width="13.85546875" style="104" customWidth="1"/>
    <col min="7171" max="7171" width="19.140625" style="104" customWidth="1"/>
    <col min="7172" max="7172" width="17.5703125" style="104" customWidth="1"/>
    <col min="7173" max="7173" width="14.7109375" style="104" customWidth="1"/>
    <col min="7174" max="7423" width="8.140625" style="104" customWidth="1"/>
    <col min="7424" max="7424" width="8.7109375" style="104" customWidth="1"/>
    <col min="7425" max="7425" width="31.5703125" style="104" customWidth="1"/>
    <col min="7426" max="7426" width="13.85546875" style="104" customWidth="1"/>
    <col min="7427" max="7427" width="19.140625" style="104" customWidth="1"/>
    <col min="7428" max="7428" width="17.5703125" style="104" customWidth="1"/>
    <col min="7429" max="7429" width="14.7109375" style="104" customWidth="1"/>
    <col min="7430" max="7679" width="8.140625" style="104" customWidth="1"/>
    <col min="7680" max="7680" width="8.7109375" style="104" customWidth="1"/>
    <col min="7681" max="7681" width="31.5703125" style="104" customWidth="1"/>
    <col min="7682" max="7682" width="13.85546875" style="104" customWidth="1"/>
    <col min="7683" max="7683" width="19.140625" style="104" customWidth="1"/>
    <col min="7684" max="7684" width="17.5703125" style="104" customWidth="1"/>
    <col min="7685" max="7685" width="14.7109375" style="104" customWidth="1"/>
    <col min="7686" max="7935" width="8.140625" style="104" customWidth="1"/>
    <col min="7936" max="7936" width="8.7109375" style="104" customWidth="1"/>
    <col min="7937" max="7937" width="31.5703125" style="104" customWidth="1"/>
    <col min="7938" max="7938" width="13.85546875" style="104" customWidth="1"/>
    <col min="7939" max="7939" width="19.140625" style="104" customWidth="1"/>
    <col min="7940" max="7940" width="17.5703125" style="104" customWidth="1"/>
    <col min="7941" max="7941" width="14.7109375" style="104" customWidth="1"/>
    <col min="7942" max="8191" width="8.140625" style="104" customWidth="1"/>
    <col min="8192" max="8192" width="8.7109375" style="104" customWidth="1"/>
    <col min="8193" max="8193" width="31.5703125" style="104" customWidth="1"/>
    <col min="8194" max="8194" width="13.85546875" style="104" customWidth="1"/>
    <col min="8195" max="8195" width="19.140625" style="104" customWidth="1"/>
    <col min="8196" max="8196" width="17.5703125" style="104" customWidth="1"/>
    <col min="8197" max="8197" width="14.7109375" style="104" customWidth="1"/>
    <col min="8198" max="8447" width="8.140625" style="104" customWidth="1"/>
    <col min="8448" max="8448" width="8.7109375" style="104" customWidth="1"/>
    <col min="8449" max="8449" width="31.5703125" style="104" customWidth="1"/>
    <col min="8450" max="8450" width="13.85546875" style="104" customWidth="1"/>
    <col min="8451" max="8451" width="19.140625" style="104" customWidth="1"/>
    <col min="8452" max="8452" width="17.5703125" style="104" customWidth="1"/>
    <col min="8453" max="8453" width="14.7109375" style="104" customWidth="1"/>
    <col min="8454" max="8703" width="8.140625" style="104" customWidth="1"/>
    <col min="8704" max="8704" width="8.7109375" style="104" customWidth="1"/>
    <col min="8705" max="8705" width="31.5703125" style="104" customWidth="1"/>
    <col min="8706" max="8706" width="13.85546875" style="104" customWidth="1"/>
    <col min="8707" max="8707" width="19.140625" style="104" customWidth="1"/>
    <col min="8708" max="8708" width="17.5703125" style="104" customWidth="1"/>
    <col min="8709" max="8709" width="14.7109375" style="104" customWidth="1"/>
    <col min="8710" max="8959" width="8.140625" style="104" customWidth="1"/>
    <col min="8960" max="8960" width="8.7109375" style="104" customWidth="1"/>
    <col min="8961" max="8961" width="31.5703125" style="104" customWidth="1"/>
    <col min="8962" max="8962" width="13.85546875" style="104" customWidth="1"/>
    <col min="8963" max="8963" width="19.140625" style="104" customWidth="1"/>
    <col min="8964" max="8964" width="17.5703125" style="104" customWidth="1"/>
    <col min="8965" max="8965" width="14.7109375" style="104" customWidth="1"/>
    <col min="8966" max="9215" width="8.140625" style="104" customWidth="1"/>
    <col min="9216" max="9216" width="8.7109375" style="104" customWidth="1"/>
    <col min="9217" max="9217" width="31.5703125" style="104" customWidth="1"/>
    <col min="9218" max="9218" width="13.85546875" style="104" customWidth="1"/>
    <col min="9219" max="9219" width="19.140625" style="104" customWidth="1"/>
    <col min="9220" max="9220" width="17.5703125" style="104" customWidth="1"/>
    <col min="9221" max="9221" width="14.7109375" style="104" customWidth="1"/>
    <col min="9222" max="9471" width="8.140625" style="104" customWidth="1"/>
    <col min="9472" max="9472" width="8.7109375" style="104" customWidth="1"/>
    <col min="9473" max="9473" width="31.5703125" style="104" customWidth="1"/>
    <col min="9474" max="9474" width="13.85546875" style="104" customWidth="1"/>
    <col min="9475" max="9475" width="19.140625" style="104" customWidth="1"/>
    <col min="9476" max="9476" width="17.5703125" style="104" customWidth="1"/>
    <col min="9477" max="9477" width="14.7109375" style="104" customWidth="1"/>
    <col min="9478" max="9727" width="8.140625" style="104" customWidth="1"/>
    <col min="9728" max="9728" width="8.7109375" style="104" customWidth="1"/>
    <col min="9729" max="9729" width="31.5703125" style="104" customWidth="1"/>
    <col min="9730" max="9730" width="13.85546875" style="104" customWidth="1"/>
    <col min="9731" max="9731" width="19.140625" style="104" customWidth="1"/>
    <col min="9732" max="9732" width="17.5703125" style="104" customWidth="1"/>
    <col min="9733" max="9733" width="14.7109375" style="104" customWidth="1"/>
    <col min="9734" max="9983" width="8.140625" style="104" customWidth="1"/>
    <col min="9984" max="9984" width="8.7109375" style="104" customWidth="1"/>
    <col min="9985" max="9985" width="31.5703125" style="104" customWidth="1"/>
    <col min="9986" max="9986" width="13.85546875" style="104" customWidth="1"/>
    <col min="9987" max="9987" width="19.140625" style="104" customWidth="1"/>
    <col min="9988" max="9988" width="17.5703125" style="104" customWidth="1"/>
    <col min="9989" max="9989" width="14.7109375" style="104" customWidth="1"/>
    <col min="9990" max="10239" width="8.140625" style="104" customWidth="1"/>
    <col min="10240" max="10240" width="8.7109375" style="104" customWidth="1"/>
    <col min="10241" max="10241" width="31.5703125" style="104" customWidth="1"/>
    <col min="10242" max="10242" width="13.85546875" style="104" customWidth="1"/>
    <col min="10243" max="10243" width="19.140625" style="104" customWidth="1"/>
    <col min="10244" max="10244" width="17.5703125" style="104" customWidth="1"/>
    <col min="10245" max="10245" width="14.7109375" style="104" customWidth="1"/>
    <col min="10246" max="10495" width="8.140625" style="104" customWidth="1"/>
    <col min="10496" max="10496" width="8.7109375" style="104" customWidth="1"/>
    <col min="10497" max="10497" width="31.5703125" style="104" customWidth="1"/>
    <col min="10498" max="10498" width="13.85546875" style="104" customWidth="1"/>
    <col min="10499" max="10499" width="19.140625" style="104" customWidth="1"/>
    <col min="10500" max="10500" width="17.5703125" style="104" customWidth="1"/>
    <col min="10501" max="10501" width="14.7109375" style="104" customWidth="1"/>
    <col min="10502" max="10751" width="8.140625" style="104" customWidth="1"/>
    <col min="10752" max="10752" width="8.7109375" style="104" customWidth="1"/>
    <col min="10753" max="10753" width="31.5703125" style="104" customWidth="1"/>
    <col min="10754" max="10754" width="13.85546875" style="104" customWidth="1"/>
    <col min="10755" max="10755" width="19.140625" style="104" customWidth="1"/>
    <col min="10756" max="10756" width="17.5703125" style="104" customWidth="1"/>
    <col min="10757" max="10757" width="14.7109375" style="104" customWidth="1"/>
    <col min="10758" max="11007" width="8.140625" style="104" customWidth="1"/>
    <col min="11008" max="11008" width="8.7109375" style="104" customWidth="1"/>
    <col min="11009" max="11009" width="31.5703125" style="104" customWidth="1"/>
    <col min="11010" max="11010" width="13.85546875" style="104" customWidth="1"/>
    <col min="11011" max="11011" width="19.140625" style="104" customWidth="1"/>
    <col min="11012" max="11012" width="17.5703125" style="104" customWidth="1"/>
    <col min="11013" max="11013" width="14.7109375" style="104" customWidth="1"/>
    <col min="11014" max="11263" width="8.140625" style="104" customWidth="1"/>
    <col min="11264" max="11264" width="8.7109375" style="104" customWidth="1"/>
    <col min="11265" max="11265" width="31.5703125" style="104" customWidth="1"/>
    <col min="11266" max="11266" width="13.85546875" style="104" customWidth="1"/>
    <col min="11267" max="11267" width="19.140625" style="104" customWidth="1"/>
    <col min="11268" max="11268" width="17.5703125" style="104" customWidth="1"/>
    <col min="11269" max="11269" width="14.7109375" style="104" customWidth="1"/>
    <col min="11270" max="11519" width="8.140625" style="104" customWidth="1"/>
    <col min="11520" max="11520" width="8.7109375" style="104" customWidth="1"/>
    <col min="11521" max="11521" width="31.5703125" style="104" customWidth="1"/>
    <col min="11522" max="11522" width="13.85546875" style="104" customWidth="1"/>
    <col min="11523" max="11523" width="19.140625" style="104" customWidth="1"/>
    <col min="11524" max="11524" width="17.5703125" style="104" customWidth="1"/>
    <col min="11525" max="11525" width="14.7109375" style="104" customWidth="1"/>
    <col min="11526" max="11775" width="8.140625" style="104" customWidth="1"/>
    <col min="11776" max="11776" width="8.7109375" style="104" customWidth="1"/>
    <col min="11777" max="11777" width="31.5703125" style="104" customWidth="1"/>
    <col min="11778" max="11778" width="13.85546875" style="104" customWidth="1"/>
    <col min="11779" max="11779" width="19.140625" style="104" customWidth="1"/>
    <col min="11780" max="11780" width="17.5703125" style="104" customWidth="1"/>
    <col min="11781" max="11781" width="14.7109375" style="104" customWidth="1"/>
    <col min="11782" max="12031" width="8.140625" style="104" customWidth="1"/>
    <col min="12032" max="12032" width="8.7109375" style="104" customWidth="1"/>
    <col min="12033" max="12033" width="31.5703125" style="104" customWidth="1"/>
    <col min="12034" max="12034" width="13.85546875" style="104" customWidth="1"/>
    <col min="12035" max="12035" width="19.140625" style="104" customWidth="1"/>
    <col min="12036" max="12036" width="17.5703125" style="104" customWidth="1"/>
    <col min="12037" max="12037" width="14.7109375" style="104" customWidth="1"/>
    <col min="12038" max="12287" width="8.140625" style="104" customWidth="1"/>
    <col min="12288" max="12288" width="8.7109375" style="104" customWidth="1"/>
    <col min="12289" max="12289" width="31.5703125" style="104" customWidth="1"/>
    <col min="12290" max="12290" width="13.85546875" style="104" customWidth="1"/>
    <col min="12291" max="12291" width="19.140625" style="104" customWidth="1"/>
    <col min="12292" max="12292" width="17.5703125" style="104" customWidth="1"/>
    <col min="12293" max="12293" width="14.7109375" style="104" customWidth="1"/>
    <col min="12294" max="12543" width="8.140625" style="104" customWidth="1"/>
    <col min="12544" max="12544" width="8.7109375" style="104" customWidth="1"/>
    <col min="12545" max="12545" width="31.5703125" style="104" customWidth="1"/>
    <col min="12546" max="12546" width="13.85546875" style="104" customWidth="1"/>
    <col min="12547" max="12547" width="19.140625" style="104" customWidth="1"/>
    <col min="12548" max="12548" width="17.5703125" style="104" customWidth="1"/>
    <col min="12549" max="12549" width="14.7109375" style="104" customWidth="1"/>
    <col min="12550" max="12799" width="8.140625" style="104" customWidth="1"/>
    <col min="12800" max="12800" width="8.7109375" style="104" customWidth="1"/>
    <col min="12801" max="12801" width="31.5703125" style="104" customWidth="1"/>
    <col min="12802" max="12802" width="13.85546875" style="104" customWidth="1"/>
    <col min="12803" max="12803" width="19.140625" style="104" customWidth="1"/>
    <col min="12804" max="12804" width="17.5703125" style="104" customWidth="1"/>
    <col min="12805" max="12805" width="14.7109375" style="104" customWidth="1"/>
    <col min="12806" max="13055" width="8.140625" style="104" customWidth="1"/>
    <col min="13056" max="13056" width="8.7109375" style="104" customWidth="1"/>
    <col min="13057" max="13057" width="31.5703125" style="104" customWidth="1"/>
    <col min="13058" max="13058" width="13.85546875" style="104" customWidth="1"/>
    <col min="13059" max="13059" width="19.140625" style="104" customWidth="1"/>
    <col min="13060" max="13060" width="17.5703125" style="104" customWidth="1"/>
    <col min="13061" max="13061" width="14.7109375" style="104" customWidth="1"/>
    <col min="13062" max="13311" width="8.140625" style="104" customWidth="1"/>
    <col min="13312" max="13312" width="8.7109375" style="104" customWidth="1"/>
    <col min="13313" max="13313" width="31.5703125" style="104" customWidth="1"/>
    <col min="13314" max="13314" width="13.85546875" style="104" customWidth="1"/>
    <col min="13315" max="13315" width="19.140625" style="104" customWidth="1"/>
    <col min="13316" max="13316" width="17.5703125" style="104" customWidth="1"/>
    <col min="13317" max="13317" width="14.7109375" style="104" customWidth="1"/>
    <col min="13318" max="13567" width="8.140625" style="104" customWidth="1"/>
    <col min="13568" max="13568" width="8.7109375" style="104" customWidth="1"/>
    <col min="13569" max="13569" width="31.5703125" style="104" customWidth="1"/>
    <col min="13570" max="13570" width="13.85546875" style="104" customWidth="1"/>
    <col min="13571" max="13571" width="19.140625" style="104" customWidth="1"/>
    <col min="13572" max="13572" width="17.5703125" style="104" customWidth="1"/>
    <col min="13573" max="13573" width="14.7109375" style="104" customWidth="1"/>
    <col min="13574" max="13823" width="8.140625" style="104" customWidth="1"/>
    <col min="13824" max="13824" width="8.7109375" style="104" customWidth="1"/>
    <col min="13825" max="13825" width="31.5703125" style="104" customWidth="1"/>
    <col min="13826" max="13826" width="13.85546875" style="104" customWidth="1"/>
    <col min="13827" max="13827" width="19.140625" style="104" customWidth="1"/>
    <col min="13828" max="13828" width="17.5703125" style="104" customWidth="1"/>
    <col min="13829" max="13829" width="14.7109375" style="104" customWidth="1"/>
    <col min="13830" max="14079" width="8.140625" style="104" customWidth="1"/>
    <col min="14080" max="14080" width="8.7109375" style="104" customWidth="1"/>
    <col min="14081" max="14081" width="31.5703125" style="104" customWidth="1"/>
    <col min="14082" max="14082" width="13.85546875" style="104" customWidth="1"/>
    <col min="14083" max="14083" width="19.140625" style="104" customWidth="1"/>
    <col min="14084" max="14084" width="17.5703125" style="104" customWidth="1"/>
    <col min="14085" max="14085" width="14.7109375" style="104" customWidth="1"/>
    <col min="14086" max="14335" width="8.140625" style="104" customWidth="1"/>
    <col min="14336" max="14336" width="8.7109375" style="104" customWidth="1"/>
    <col min="14337" max="14337" width="31.5703125" style="104" customWidth="1"/>
    <col min="14338" max="14338" width="13.85546875" style="104" customWidth="1"/>
    <col min="14339" max="14339" width="19.140625" style="104" customWidth="1"/>
    <col min="14340" max="14340" width="17.5703125" style="104" customWidth="1"/>
    <col min="14341" max="14341" width="14.7109375" style="104" customWidth="1"/>
    <col min="14342" max="14591" width="8.140625" style="104" customWidth="1"/>
    <col min="14592" max="14592" width="8.7109375" style="104" customWidth="1"/>
    <col min="14593" max="14593" width="31.5703125" style="104" customWidth="1"/>
    <col min="14594" max="14594" width="13.85546875" style="104" customWidth="1"/>
    <col min="14595" max="14595" width="19.140625" style="104" customWidth="1"/>
    <col min="14596" max="14596" width="17.5703125" style="104" customWidth="1"/>
    <col min="14597" max="14597" width="14.7109375" style="104" customWidth="1"/>
    <col min="14598" max="14847" width="8.140625" style="104" customWidth="1"/>
    <col min="14848" max="14848" width="8.7109375" style="104" customWidth="1"/>
    <col min="14849" max="14849" width="31.5703125" style="104" customWidth="1"/>
    <col min="14850" max="14850" width="13.85546875" style="104" customWidth="1"/>
    <col min="14851" max="14851" width="19.140625" style="104" customWidth="1"/>
    <col min="14852" max="14852" width="17.5703125" style="104" customWidth="1"/>
    <col min="14853" max="14853" width="14.7109375" style="104" customWidth="1"/>
    <col min="14854" max="15103" width="8.140625" style="104" customWidth="1"/>
    <col min="15104" max="15104" width="8.7109375" style="104" customWidth="1"/>
    <col min="15105" max="15105" width="31.5703125" style="104" customWidth="1"/>
    <col min="15106" max="15106" width="13.85546875" style="104" customWidth="1"/>
    <col min="15107" max="15107" width="19.140625" style="104" customWidth="1"/>
    <col min="15108" max="15108" width="17.5703125" style="104" customWidth="1"/>
    <col min="15109" max="15109" width="14.7109375" style="104" customWidth="1"/>
    <col min="15110" max="15359" width="8.140625" style="104" customWidth="1"/>
    <col min="15360" max="15360" width="8.7109375" style="104" customWidth="1"/>
    <col min="15361" max="15361" width="31.5703125" style="104" customWidth="1"/>
    <col min="15362" max="15362" width="13.85546875" style="104" customWidth="1"/>
    <col min="15363" max="15363" width="19.140625" style="104" customWidth="1"/>
    <col min="15364" max="15364" width="17.5703125" style="104" customWidth="1"/>
    <col min="15365" max="15365" width="14.7109375" style="104" customWidth="1"/>
    <col min="15366" max="15615" width="8.140625" style="104" customWidth="1"/>
    <col min="15616" max="15616" width="8.7109375" style="104" customWidth="1"/>
    <col min="15617" max="15617" width="31.5703125" style="104" customWidth="1"/>
    <col min="15618" max="15618" width="13.85546875" style="104" customWidth="1"/>
    <col min="15619" max="15619" width="19.140625" style="104" customWidth="1"/>
    <col min="15620" max="15620" width="17.5703125" style="104" customWidth="1"/>
    <col min="15621" max="15621" width="14.7109375" style="104" customWidth="1"/>
    <col min="15622" max="15871" width="8.140625" style="104" customWidth="1"/>
    <col min="15872" max="15872" width="8.7109375" style="104" customWidth="1"/>
    <col min="15873" max="15873" width="31.5703125" style="104" customWidth="1"/>
    <col min="15874" max="15874" width="13.85546875" style="104" customWidth="1"/>
    <col min="15875" max="15875" width="19.140625" style="104" customWidth="1"/>
    <col min="15876" max="15876" width="17.5703125" style="104" customWidth="1"/>
    <col min="15877" max="15877" width="14.7109375" style="104" customWidth="1"/>
    <col min="15878" max="16127" width="8.140625" style="104" customWidth="1"/>
    <col min="16128" max="16128" width="8.7109375" style="104" customWidth="1"/>
    <col min="16129" max="16129" width="31.5703125" style="104" customWidth="1"/>
    <col min="16130" max="16130" width="13.85546875" style="104" customWidth="1"/>
    <col min="16131" max="16131" width="19.140625" style="104" customWidth="1"/>
    <col min="16132" max="16132" width="17.5703125" style="104" customWidth="1"/>
    <col min="16133" max="16133" width="14.7109375" style="104" customWidth="1"/>
    <col min="16134" max="16384" width="8.140625" style="104" customWidth="1"/>
  </cols>
  <sheetData>
    <row r="1" spans="1:5" s="103" customFormat="1" ht="23.25" customHeight="1" x14ac:dyDescent="0.25">
      <c r="A1" s="169"/>
      <c r="B1" s="169"/>
      <c r="C1" s="169"/>
      <c r="D1" s="169"/>
      <c r="E1" s="169"/>
    </row>
    <row r="2" spans="1:5" s="103" customFormat="1" x14ac:dyDescent="0.25">
      <c r="A2" s="169" t="s">
        <v>161</v>
      </c>
      <c r="B2" s="169"/>
      <c r="C2" s="169"/>
      <c r="D2" s="169"/>
      <c r="E2" s="169"/>
    </row>
    <row r="3" spans="1:5" s="103" customFormat="1" ht="15.75" customHeight="1" x14ac:dyDescent="0.25">
      <c r="A3" s="170" t="s">
        <v>235</v>
      </c>
      <c r="B3" s="170"/>
      <c r="C3" s="170"/>
      <c r="D3" s="170"/>
      <c r="E3" s="170"/>
    </row>
    <row r="4" spans="1:5" s="103" customFormat="1" x14ac:dyDescent="0.25">
      <c r="A4" s="170" t="s">
        <v>162</v>
      </c>
      <c r="B4" s="170"/>
      <c r="C4" s="170"/>
      <c r="D4" s="170"/>
      <c r="E4" s="170"/>
    </row>
    <row r="5" spans="1:5" s="103" customFormat="1" x14ac:dyDescent="0.25">
      <c r="A5" s="170" t="s">
        <v>163</v>
      </c>
      <c r="B5" s="170"/>
      <c r="C5" s="170"/>
      <c r="D5" s="170"/>
      <c r="E5" s="170"/>
    </row>
    <row r="6" spans="1:5" s="103" customFormat="1" ht="26.25" customHeight="1" x14ac:dyDescent="0.25">
      <c r="A6" s="169" t="s">
        <v>164</v>
      </c>
      <c r="B6" s="169"/>
      <c r="C6" s="169"/>
      <c r="D6" s="169"/>
      <c r="E6" s="105" t="s">
        <v>165</v>
      </c>
    </row>
    <row r="7" spans="1:5" s="103" customFormat="1" x14ac:dyDescent="0.25">
      <c r="A7" s="169"/>
      <c r="B7" s="169"/>
      <c r="C7" s="169"/>
      <c r="D7" s="169"/>
      <c r="E7" s="169"/>
    </row>
    <row r="8" spans="1:5" s="103" customFormat="1" ht="28.5" customHeight="1" x14ac:dyDescent="0.25">
      <c r="A8" s="172" t="s">
        <v>166</v>
      </c>
      <c r="B8" s="172"/>
      <c r="C8" s="172"/>
      <c r="D8" s="172"/>
      <c r="E8" s="172"/>
    </row>
    <row r="9" spans="1:5" s="103" customFormat="1" ht="29.25" customHeight="1" x14ac:dyDescent="0.25">
      <c r="A9" s="172" t="s">
        <v>167</v>
      </c>
      <c r="B9" s="172"/>
      <c r="C9" s="172"/>
      <c r="D9" s="172"/>
      <c r="E9" s="172"/>
    </row>
    <row r="10" spans="1:5" s="103" customFormat="1" ht="30" customHeight="1" x14ac:dyDescent="0.25">
      <c r="A10" s="172" t="s">
        <v>168</v>
      </c>
      <c r="B10" s="172"/>
      <c r="C10" s="172"/>
      <c r="D10" s="172"/>
      <c r="E10" s="172"/>
    </row>
    <row r="11" spans="1:5" s="103" customFormat="1" ht="30" customHeight="1" x14ac:dyDescent="0.25">
      <c r="A11" s="172" t="s">
        <v>169</v>
      </c>
      <c r="B11" s="172"/>
      <c r="C11" s="172"/>
      <c r="D11" s="172"/>
      <c r="E11" s="172"/>
    </row>
    <row r="12" spans="1:5" s="103" customFormat="1" ht="29.25" customHeight="1" x14ac:dyDescent="0.25">
      <c r="A12" s="172" t="s">
        <v>170</v>
      </c>
      <c r="B12" s="172"/>
      <c r="C12" s="172"/>
      <c r="D12" s="172"/>
      <c r="E12" s="172"/>
    </row>
    <row r="13" spans="1:5" s="103" customFormat="1" ht="28.5" customHeight="1" x14ac:dyDescent="0.25">
      <c r="A13" s="172" t="s">
        <v>171</v>
      </c>
      <c r="B13" s="172"/>
      <c r="C13" s="172"/>
      <c r="D13" s="172"/>
      <c r="E13" s="172"/>
    </row>
    <row r="14" spans="1:5" s="103" customFormat="1" ht="15.75" customHeight="1" x14ac:dyDescent="0.25">
      <c r="A14" s="169"/>
      <c r="B14" s="169"/>
      <c r="C14" s="169"/>
      <c r="D14" s="169"/>
      <c r="E14" s="169"/>
    </row>
    <row r="15" spans="1:5" s="103" customFormat="1" ht="150" x14ac:dyDescent="0.25">
      <c r="A15" s="106" t="s">
        <v>2</v>
      </c>
      <c r="B15" s="107" t="s">
        <v>173</v>
      </c>
      <c r="C15" s="107" t="s">
        <v>0</v>
      </c>
      <c r="D15" s="107" t="s">
        <v>172</v>
      </c>
      <c r="E15" s="107" t="s">
        <v>1</v>
      </c>
    </row>
    <row r="16" spans="1:5" s="109" customFormat="1" ht="14.25" x14ac:dyDescent="0.25">
      <c r="A16" s="108" t="s">
        <v>8</v>
      </c>
      <c r="B16" s="111"/>
      <c r="C16" s="111"/>
      <c r="D16" s="111"/>
      <c r="E16" s="111"/>
    </row>
    <row r="17" spans="1:5" s="103" customFormat="1" x14ac:dyDescent="0.25">
      <c r="A17" s="106" t="s">
        <v>52</v>
      </c>
      <c r="B17" s="112" t="s">
        <v>21</v>
      </c>
      <c r="C17" s="107" t="s">
        <v>11</v>
      </c>
      <c r="D17" s="112">
        <v>0.13</v>
      </c>
      <c r="E17" s="112">
        <v>1331.93</v>
      </c>
    </row>
    <row r="18" spans="1:5" s="109" customFormat="1" ht="28.5" x14ac:dyDescent="0.25">
      <c r="A18" s="108" t="s">
        <v>174</v>
      </c>
      <c r="B18" s="111"/>
      <c r="C18" s="111"/>
      <c r="D18" s="111"/>
      <c r="E18" s="111"/>
    </row>
    <row r="19" spans="1:5" s="103" customFormat="1" ht="30" x14ac:dyDescent="0.25">
      <c r="A19" s="106" t="s">
        <v>175</v>
      </c>
      <c r="B19" s="112">
        <v>1</v>
      </c>
      <c r="C19" s="107" t="s">
        <v>176</v>
      </c>
      <c r="D19" s="112">
        <f>E19/B19</f>
        <v>725.93</v>
      </c>
      <c r="E19" s="112">
        <v>725.93</v>
      </c>
    </row>
    <row r="20" spans="1:5" s="103" customFormat="1" ht="30" x14ac:dyDescent="0.25">
      <c r="A20" s="106" t="s">
        <v>177</v>
      </c>
      <c r="B20" s="112">
        <v>0.04</v>
      </c>
      <c r="C20" s="107" t="s">
        <v>17</v>
      </c>
      <c r="D20" s="112">
        <f t="shared" ref="D20:D80" si="0">E20/B20</f>
        <v>10464.5</v>
      </c>
      <c r="E20" s="112">
        <v>418.58</v>
      </c>
    </row>
    <row r="21" spans="1:5" s="103" customFormat="1" x14ac:dyDescent="0.25">
      <c r="A21" s="106" t="s">
        <v>178</v>
      </c>
      <c r="B21" s="112" t="s">
        <v>157</v>
      </c>
      <c r="C21" s="107" t="s">
        <v>12</v>
      </c>
      <c r="D21" s="112">
        <f>E21</f>
        <v>42826.61</v>
      </c>
      <c r="E21" s="112">
        <v>42826.61</v>
      </c>
    </row>
    <row r="22" spans="1:5" s="103" customFormat="1" x14ac:dyDescent="0.25">
      <c r="A22" s="106" t="s">
        <v>179</v>
      </c>
      <c r="B22" s="112" t="s">
        <v>157</v>
      </c>
      <c r="C22" s="107" t="s">
        <v>12</v>
      </c>
      <c r="D22" s="112">
        <f t="shared" ref="D22:D23" si="1">E22</f>
        <v>768.6</v>
      </c>
      <c r="E22" s="112">
        <v>768.6</v>
      </c>
    </row>
    <row r="23" spans="1:5" s="103" customFormat="1" ht="30" x14ac:dyDescent="0.25">
      <c r="A23" s="106" t="s">
        <v>180</v>
      </c>
      <c r="B23" s="112" t="s">
        <v>22</v>
      </c>
      <c r="C23" s="107" t="s">
        <v>11</v>
      </c>
      <c r="D23" s="112">
        <f t="shared" si="1"/>
        <v>174.4</v>
      </c>
      <c r="E23" s="112">
        <v>174.4</v>
      </c>
    </row>
    <row r="24" spans="1:5" s="109" customFormat="1" ht="28.5" x14ac:dyDescent="0.25">
      <c r="A24" s="108" t="s">
        <v>181</v>
      </c>
      <c r="B24" s="111"/>
      <c r="C24" s="111"/>
      <c r="D24" s="112"/>
      <c r="E24" s="111"/>
    </row>
    <row r="25" spans="1:5" s="103" customFormat="1" x14ac:dyDescent="0.25">
      <c r="A25" s="106" t="s">
        <v>182</v>
      </c>
      <c r="B25" s="112">
        <v>1</v>
      </c>
      <c r="C25" s="107" t="s">
        <v>13</v>
      </c>
      <c r="D25" s="112">
        <f t="shared" si="0"/>
        <v>646.62</v>
      </c>
      <c r="E25" s="112">
        <v>646.62</v>
      </c>
    </row>
    <row r="26" spans="1:5" s="103" customFormat="1" x14ac:dyDescent="0.25">
      <c r="A26" s="106" t="s">
        <v>66</v>
      </c>
      <c r="B26" s="112">
        <v>2</v>
      </c>
      <c r="C26" s="107" t="s">
        <v>13</v>
      </c>
      <c r="D26" s="112">
        <f t="shared" si="0"/>
        <v>899.80499999999995</v>
      </c>
      <c r="E26" s="112">
        <v>1799.61</v>
      </c>
    </row>
    <row r="27" spans="1:5" s="103" customFormat="1" x14ac:dyDescent="0.25">
      <c r="A27" s="106" t="s">
        <v>183</v>
      </c>
      <c r="B27" s="112">
        <v>8.0000000000000002E-3</v>
      </c>
      <c r="C27" s="107" t="s">
        <v>136</v>
      </c>
      <c r="D27" s="112">
        <f t="shared" si="0"/>
        <v>8768.75</v>
      </c>
      <c r="E27" s="112">
        <v>70.150000000000006</v>
      </c>
    </row>
    <row r="28" spans="1:5" s="103" customFormat="1" ht="30" x14ac:dyDescent="0.25">
      <c r="A28" s="106" t="s">
        <v>184</v>
      </c>
      <c r="B28" s="112">
        <v>1</v>
      </c>
      <c r="C28" s="107" t="s">
        <v>13</v>
      </c>
      <c r="D28" s="112">
        <f t="shared" si="0"/>
        <v>303.61</v>
      </c>
      <c r="E28" s="112">
        <v>303.61</v>
      </c>
    </row>
    <row r="29" spans="1:5" s="109" customFormat="1" ht="28.5" x14ac:dyDescent="0.25">
      <c r="A29" s="108" t="s">
        <v>181</v>
      </c>
      <c r="B29" s="111"/>
      <c r="C29" s="111"/>
      <c r="D29" s="112" t="e">
        <f t="shared" si="0"/>
        <v>#DIV/0!</v>
      </c>
      <c r="E29" s="111"/>
    </row>
    <row r="30" spans="1:5" s="103" customFormat="1" x14ac:dyDescent="0.25">
      <c r="A30" s="106" t="s">
        <v>75</v>
      </c>
      <c r="B30" s="112">
        <v>2</v>
      </c>
      <c r="C30" s="107" t="s">
        <v>76</v>
      </c>
      <c r="D30" s="112">
        <f t="shared" si="0"/>
        <v>90.99</v>
      </c>
      <c r="E30" s="112">
        <v>181.98</v>
      </c>
    </row>
    <row r="31" spans="1:5" s="103" customFormat="1" x14ac:dyDescent="0.25">
      <c r="A31" s="106" t="s">
        <v>55</v>
      </c>
      <c r="B31" s="112">
        <v>1</v>
      </c>
      <c r="C31" s="107" t="s">
        <v>14</v>
      </c>
      <c r="D31" s="112">
        <f t="shared" si="0"/>
        <v>907.5</v>
      </c>
      <c r="E31" s="112">
        <v>907.5</v>
      </c>
    </row>
    <row r="32" spans="1:5" s="103" customFormat="1" ht="30" x14ac:dyDescent="0.25">
      <c r="A32" s="106" t="s">
        <v>185</v>
      </c>
      <c r="B32" s="112">
        <v>1</v>
      </c>
      <c r="C32" s="107" t="s">
        <v>186</v>
      </c>
      <c r="D32" s="112">
        <f t="shared" si="0"/>
        <v>666.38</v>
      </c>
      <c r="E32" s="112">
        <v>666.38</v>
      </c>
    </row>
    <row r="33" spans="1:5" s="103" customFormat="1" x14ac:dyDescent="0.25">
      <c r="A33" s="106" t="s">
        <v>187</v>
      </c>
      <c r="B33" s="112">
        <v>1</v>
      </c>
      <c r="C33" s="107" t="s">
        <v>13</v>
      </c>
      <c r="D33" s="112">
        <f t="shared" si="0"/>
        <v>150.94</v>
      </c>
      <c r="E33" s="112">
        <v>150.94</v>
      </c>
    </row>
    <row r="34" spans="1:5" s="103" customFormat="1" ht="30" x14ac:dyDescent="0.25">
      <c r="A34" s="106" t="s">
        <v>188</v>
      </c>
      <c r="B34" s="112">
        <v>1</v>
      </c>
      <c r="C34" s="107" t="s">
        <v>189</v>
      </c>
      <c r="D34" s="112">
        <f t="shared" si="0"/>
        <v>546.35</v>
      </c>
      <c r="E34" s="112">
        <v>546.35</v>
      </c>
    </row>
    <row r="35" spans="1:5" s="103" customFormat="1" ht="30" x14ac:dyDescent="0.25">
      <c r="A35" s="106" t="s">
        <v>141</v>
      </c>
      <c r="B35" s="112">
        <v>0.1</v>
      </c>
      <c r="C35" s="107" t="s">
        <v>16</v>
      </c>
      <c r="D35" s="112">
        <f t="shared" si="0"/>
        <v>3642.3</v>
      </c>
      <c r="E35" s="112">
        <v>364.23</v>
      </c>
    </row>
    <row r="36" spans="1:5" s="103" customFormat="1" ht="30" x14ac:dyDescent="0.25">
      <c r="A36" s="106" t="s">
        <v>190</v>
      </c>
      <c r="B36" s="112">
        <v>0.1</v>
      </c>
      <c r="C36" s="107" t="s">
        <v>16</v>
      </c>
      <c r="D36" s="112">
        <f t="shared" si="0"/>
        <v>1791.3</v>
      </c>
      <c r="E36" s="112">
        <v>179.13</v>
      </c>
    </row>
    <row r="37" spans="1:5" s="103" customFormat="1" ht="30" x14ac:dyDescent="0.25">
      <c r="A37" s="106" t="s">
        <v>191</v>
      </c>
      <c r="B37" s="112">
        <v>7.0000000000000007E-2</v>
      </c>
      <c r="C37" s="107" t="s">
        <v>16</v>
      </c>
      <c r="D37" s="112">
        <f t="shared" si="0"/>
        <v>1817.4285714285713</v>
      </c>
      <c r="E37" s="112">
        <v>127.22</v>
      </c>
    </row>
    <row r="38" spans="1:5" s="103" customFormat="1" ht="30" x14ac:dyDescent="0.25">
      <c r="A38" s="106" t="s">
        <v>72</v>
      </c>
      <c r="B38" s="112">
        <v>7.0000000000000007E-2</v>
      </c>
      <c r="C38" s="107" t="s">
        <v>73</v>
      </c>
      <c r="D38" s="112">
        <f t="shared" si="0"/>
        <v>27316.142857142855</v>
      </c>
      <c r="E38" s="112">
        <v>1912.13</v>
      </c>
    </row>
    <row r="39" spans="1:5" s="103" customFormat="1" ht="30" x14ac:dyDescent="0.25">
      <c r="A39" s="106" t="s">
        <v>57</v>
      </c>
      <c r="B39" s="112">
        <v>1.4079999999999999</v>
      </c>
      <c r="C39" s="107" t="s">
        <v>16</v>
      </c>
      <c r="D39" s="112">
        <f t="shared" si="0"/>
        <v>1821.2002840909092</v>
      </c>
      <c r="E39" s="112">
        <v>2564.25</v>
      </c>
    </row>
    <row r="40" spans="1:5" s="103" customFormat="1" ht="30" x14ac:dyDescent="0.25">
      <c r="A40" s="106" t="s">
        <v>59</v>
      </c>
      <c r="B40" s="112">
        <v>1</v>
      </c>
      <c r="C40" s="107" t="s">
        <v>14</v>
      </c>
      <c r="D40" s="112">
        <f t="shared" si="0"/>
        <v>549.39</v>
      </c>
      <c r="E40" s="112">
        <v>549.39</v>
      </c>
    </row>
    <row r="41" spans="1:5" s="103" customFormat="1" x14ac:dyDescent="0.25">
      <c r="A41" s="106" t="s">
        <v>142</v>
      </c>
      <c r="B41" s="112">
        <v>0.19</v>
      </c>
      <c r="C41" s="107" t="s">
        <v>15</v>
      </c>
      <c r="D41" s="112">
        <f t="shared" si="0"/>
        <v>15770.631578947368</v>
      </c>
      <c r="E41" s="112">
        <v>2996.42</v>
      </c>
    </row>
    <row r="42" spans="1:5" s="103" customFormat="1" x14ac:dyDescent="0.25">
      <c r="A42" s="106" t="s">
        <v>192</v>
      </c>
      <c r="B42" s="112">
        <v>1.7000000000000001E-2</v>
      </c>
      <c r="C42" s="107" t="s">
        <v>15</v>
      </c>
      <c r="D42" s="112">
        <f t="shared" si="0"/>
        <v>49003.529411764699</v>
      </c>
      <c r="E42" s="112">
        <v>833.06</v>
      </c>
    </row>
    <row r="43" spans="1:5" s="103" customFormat="1" ht="30" x14ac:dyDescent="0.25">
      <c r="A43" s="106" t="s">
        <v>60</v>
      </c>
      <c r="B43" s="112">
        <v>4</v>
      </c>
      <c r="C43" s="107" t="s">
        <v>18</v>
      </c>
      <c r="D43" s="112">
        <f t="shared" si="0"/>
        <v>225.345</v>
      </c>
      <c r="E43" s="112">
        <v>901.38</v>
      </c>
    </row>
    <row r="44" spans="1:5" s="103" customFormat="1" x14ac:dyDescent="0.25">
      <c r="A44" s="106" t="s">
        <v>77</v>
      </c>
      <c r="B44" s="112">
        <v>2</v>
      </c>
      <c r="C44" s="107" t="s">
        <v>76</v>
      </c>
      <c r="D44" s="112">
        <f t="shared" si="0"/>
        <v>73.08</v>
      </c>
      <c r="E44" s="112">
        <v>146.16</v>
      </c>
    </row>
    <row r="45" spans="1:5" s="103" customFormat="1" ht="45" x14ac:dyDescent="0.25">
      <c r="A45" s="106" t="s">
        <v>193</v>
      </c>
      <c r="B45" s="112">
        <v>3</v>
      </c>
      <c r="C45" s="107" t="s">
        <v>93</v>
      </c>
      <c r="D45" s="112">
        <f t="shared" si="0"/>
        <v>349.96000000000004</v>
      </c>
      <c r="E45" s="112">
        <v>1049.8800000000001</v>
      </c>
    </row>
    <row r="46" spans="1:5" s="103" customFormat="1" x14ac:dyDescent="0.25">
      <c r="A46" s="106" t="s">
        <v>194</v>
      </c>
      <c r="B46" s="112">
        <v>1</v>
      </c>
      <c r="C46" s="107" t="s">
        <v>13</v>
      </c>
      <c r="D46" s="112">
        <f t="shared" si="0"/>
        <v>4440.0600000000004</v>
      </c>
      <c r="E46" s="112">
        <v>4440.0600000000004</v>
      </c>
    </row>
    <row r="47" spans="1:5" s="103" customFormat="1" x14ac:dyDescent="0.25">
      <c r="A47" s="106" t="s">
        <v>90</v>
      </c>
      <c r="B47" s="112">
        <v>1</v>
      </c>
      <c r="C47" s="107" t="s">
        <v>14</v>
      </c>
      <c r="D47" s="112">
        <f t="shared" si="0"/>
        <v>2989.28</v>
      </c>
      <c r="E47" s="112">
        <v>2989.28</v>
      </c>
    </row>
    <row r="48" spans="1:5" s="103" customFormat="1" ht="30" x14ac:dyDescent="0.25">
      <c r="A48" s="106" t="s">
        <v>144</v>
      </c>
      <c r="B48" s="112">
        <v>1</v>
      </c>
      <c r="C48" s="107" t="s">
        <v>19</v>
      </c>
      <c r="D48" s="112">
        <f t="shared" si="0"/>
        <v>1174.1099999999999</v>
      </c>
      <c r="E48" s="112">
        <v>1174.1099999999999</v>
      </c>
    </row>
    <row r="49" spans="1:5" s="103" customFormat="1" ht="30" x14ac:dyDescent="0.25">
      <c r="A49" s="106" t="s">
        <v>195</v>
      </c>
      <c r="B49" s="112">
        <v>1</v>
      </c>
      <c r="C49" s="107" t="s">
        <v>19</v>
      </c>
      <c r="D49" s="112">
        <f t="shared" si="0"/>
        <v>604.44000000000005</v>
      </c>
      <c r="E49" s="112">
        <v>604.44000000000005</v>
      </c>
    </row>
    <row r="50" spans="1:5" s="103" customFormat="1" ht="30" x14ac:dyDescent="0.25">
      <c r="A50" s="106" t="s">
        <v>196</v>
      </c>
      <c r="B50" s="112">
        <v>2</v>
      </c>
      <c r="C50" s="107" t="s">
        <v>89</v>
      </c>
      <c r="D50" s="112">
        <f t="shared" si="0"/>
        <v>1033.57</v>
      </c>
      <c r="E50" s="112">
        <v>2067.14</v>
      </c>
    </row>
    <row r="51" spans="1:5" s="103" customFormat="1" x14ac:dyDescent="0.25">
      <c r="A51" s="106" t="s">
        <v>197</v>
      </c>
      <c r="B51" s="112">
        <v>1</v>
      </c>
      <c r="C51" s="107" t="s">
        <v>198</v>
      </c>
      <c r="D51" s="112">
        <f t="shared" si="0"/>
        <v>274.62</v>
      </c>
      <c r="E51" s="112">
        <v>274.62</v>
      </c>
    </row>
    <row r="52" spans="1:5" s="103" customFormat="1" x14ac:dyDescent="0.25">
      <c r="A52" s="106" t="s">
        <v>64</v>
      </c>
      <c r="B52" s="112">
        <v>30</v>
      </c>
      <c r="C52" s="107" t="s">
        <v>19</v>
      </c>
      <c r="D52" s="112">
        <f t="shared" si="0"/>
        <v>271.60166666666669</v>
      </c>
      <c r="E52" s="112">
        <v>8148.05</v>
      </c>
    </row>
    <row r="53" spans="1:5" s="109" customFormat="1" ht="28.5" x14ac:dyDescent="0.25">
      <c r="A53" s="108" t="s">
        <v>199</v>
      </c>
      <c r="B53" s="111"/>
      <c r="C53" s="111"/>
      <c r="D53" s="112"/>
      <c r="E53" s="111"/>
    </row>
    <row r="54" spans="1:5" s="103" customFormat="1" x14ac:dyDescent="0.25">
      <c r="A54" s="106" t="s">
        <v>200</v>
      </c>
      <c r="B54" s="112">
        <v>1</v>
      </c>
      <c r="C54" s="107" t="s">
        <v>13</v>
      </c>
      <c r="D54" s="112">
        <f t="shared" si="0"/>
        <v>1282.4100000000001</v>
      </c>
      <c r="E54" s="112">
        <v>1282.4100000000001</v>
      </c>
    </row>
    <row r="55" spans="1:5" s="103" customFormat="1" ht="30" x14ac:dyDescent="0.25">
      <c r="A55" s="106" t="s">
        <v>201</v>
      </c>
      <c r="B55" s="112">
        <v>1</v>
      </c>
      <c r="C55" s="107" t="s">
        <v>81</v>
      </c>
      <c r="D55" s="112">
        <f t="shared" si="0"/>
        <v>517.92999999999995</v>
      </c>
      <c r="E55" s="112">
        <v>517.92999999999995</v>
      </c>
    </row>
    <row r="56" spans="1:5" s="103" customFormat="1" x14ac:dyDescent="0.25">
      <c r="A56" s="106" t="s">
        <v>202</v>
      </c>
      <c r="B56" s="112">
        <v>0.1</v>
      </c>
      <c r="C56" s="107" t="s">
        <v>17</v>
      </c>
      <c r="D56" s="112">
        <f t="shared" si="0"/>
        <v>5397.9</v>
      </c>
      <c r="E56" s="112">
        <v>539.79</v>
      </c>
    </row>
    <row r="57" spans="1:5" s="103" customFormat="1" x14ac:dyDescent="0.25">
      <c r="A57" s="106" t="s">
        <v>152</v>
      </c>
      <c r="B57" s="112">
        <v>8.9999999999999993E-3</v>
      </c>
      <c r="C57" s="107" t="s">
        <v>136</v>
      </c>
      <c r="D57" s="112">
        <f t="shared" si="0"/>
        <v>20046.666666666668</v>
      </c>
      <c r="E57" s="112">
        <v>180.42</v>
      </c>
    </row>
    <row r="58" spans="1:5" s="103" customFormat="1" x14ac:dyDescent="0.25">
      <c r="A58" s="106" t="s">
        <v>203</v>
      </c>
      <c r="B58" s="112">
        <v>1.0999999999999999E-2</v>
      </c>
      <c r="C58" s="107" t="s">
        <v>138</v>
      </c>
      <c r="D58" s="112">
        <f t="shared" si="0"/>
        <v>24058.18181818182</v>
      </c>
      <c r="E58" s="112">
        <v>264.64</v>
      </c>
    </row>
    <row r="59" spans="1:5" s="103" customFormat="1" ht="30" x14ac:dyDescent="0.25">
      <c r="A59" s="106" t="s">
        <v>204</v>
      </c>
      <c r="B59" s="112">
        <v>5.0000000000000001E-3</v>
      </c>
      <c r="C59" s="107" t="s">
        <v>136</v>
      </c>
      <c r="D59" s="112">
        <f t="shared" si="0"/>
        <v>29556</v>
      </c>
      <c r="E59" s="112">
        <v>147.78</v>
      </c>
    </row>
    <row r="60" spans="1:5" s="103" customFormat="1" ht="30" x14ac:dyDescent="0.25">
      <c r="A60" s="106" t="s">
        <v>205</v>
      </c>
      <c r="B60" s="112">
        <v>4.4999999999999998E-2</v>
      </c>
      <c r="C60" s="107" t="s">
        <v>136</v>
      </c>
      <c r="D60" s="112">
        <f t="shared" si="0"/>
        <v>40422.222222222226</v>
      </c>
      <c r="E60" s="112">
        <v>1819</v>
      </c>
    </row>
    <row r="61" spans="1:5" s="103" customFormat="1" x14ac:dyDescent="0.25">
      <c r="A61" s="106" t="s">
        <v>206</v>
      </c>
      <c r="B61" s="112">
        <v>0.12</v>
      </c>
      <c r="C61" s="107" t="s">
        <v>136</v>
      </c>
      <c r="D61" s="112">
        <f t="shared" si="0"/>
        <v>3757.0833333333335</v>
      </c>
      <c r="E61" s="112">
        <v>450.85</v>
      </c>
    </row>
    <row r="62" spans="1:5" s="103" customFormat="1" x14ac:dyDescent="0.25">
      <c r="A62" s="106" t="s">
        <v>207</v>
      </c>
      <c r="B62" s="112">
        <v>2.7E-2</v>
      </c>
      <c r="C62" s="107" t="s">
        <v>136</v>
      </c>
      <c r="D62" s="112">
        <f t="shared" si="0"/>
        <v>5085.5555555555557</v>
      </c>
      <c r="E62" s="112">
        <v>137.31</v>
      </c>
    </row>
    <row r="63" spans="1:5" s="103" customFormat="1" x14ac:dyDescent="0.25">
      <c r="A63" s="106" t="s">
        <v>208</v>
      </c>
      <c r="B63" s="112">
        <v>4.2000000000000003E-2</v>
      </c>
      <c r="C63" s="107" t="s">
        <v>136</v>
      </c>
      <c r="D63" s="112">
        <f t="shared" si="0"/>
        <v>5226.1904761904761</v>
      </c>
      <c r="E63" s="112">
        <v>219.5</v>
      </c>
    </row>
    <row r="64" spans="1:5" s="103" customFormat="1" x14ac:dyDescent="0.25">
      <c r="A64" s="106" t="s">
        <v>154</v>
      </c>
      <c r="B64" s="112">
        <v>4.2000000000000003E-2</v>
      </c>
      <c r="C64" s="107" t="s">
        <v>136</v>
      </c>
      <c r="D64" s="112">
        <f t="shared" si="0"/>
        <v>7999.9999999999991</v>
      </c>
      <c r="E64" s="112">
        <v>336</v>
      </c>
    </row>
    <row r="65" spans="1:5" s="103" customFormat="1" ht="30" x14ac:dyDescent="0.25">
      <c r="A65" s="106" t="s">
        <v>209</v>
      </c>
      <c r="B65" s="112">
        <v>0.1</v>
      </c>
      <c r="C65" s="107" t="s">
        <v>100</v>
      </c>
      <c r="D65" s="112">
        <f t="shared" si="0"/>
        <v>17026.5</v>
      </c>
      <c r="E65" s="112">
        <v>1702.65</v>
      </c>
    </row>
    <row r="66" spans="1:5" s="103" customFormat="1" x14ac:dyDescent="0.25">
      <c r="A66" s="106" t="s">
        <v>210</v>
      </c>
      <c r="B66" s="112">
        <v>0.01</v>
      </c>
      <c r="C66" s="107" t="s">
        <v>17</v>
      </c>
      <c r="D66" s="112">
        <f t="shared" si="0"/>
        <v>773846</v>
      </c>
      <c r="E66" s="112">
        <v>7738.46</v>
      </c>
    </row>
    <row r="67" spans="1:5" s="103" customFormat="1" x14ac:dyDescent="0.25">
      <c r="A67" s="106" t="s">
        <v>211</v>
      </c>
      <c r="B67" s="112">
        <v>4.3999999999999997E-2</v>
      </c>
      <c r="C67" s="107" t="s">
        <v>136</v>
      </c>
      <c r="D67" s="112">
        <f t="shared" si="0"/>
        <v>21767.954545454544</v>
      </c>
      <c r="E67" s="112">
        <v>957.79</v>
      </c>
    </row>
    <row r="68" spans="1:5" s="103" customFormat="1" ht="30" x14ac:dyDescent="0.25">
      <c r="A68" s="106" t="s">
        <v>212</v>
      </c>
      <c r="B68" s="112">
        <v>4.452</v>
      </c>
      <c r="C68" s="107" t="s">
        <v>12</v>
      </c>
      <c r="D68" s="112">
        <f t="shared" si="0"/>
        <v>884.60916442048517</v>
      </c>
      <c r="E68" s="112">
        <v>3938.28</v>
      </c>
    </row>
    <row r="69" spans="1:5" s="103" customFormat="1" x14ac:dyDescent="0.25">
      <c r="A69" s="106" t="s">
        <v>213</v>
      </c>
      <c r="B69" s="112">
        <v>0.01</v>
      </c>
      <c r="C69" s="107" t="s">
        <v>17</v>
      </c>
      <c r="D69" s="112">
        <f t="shared" si="0"/>
        <v>48686</v>
      </c>
      <c r="E69" s="112">
        <v>486.86</v>
      </c>
    </row>
    <row r="70" spans="1:5" s="103" customFormat="1" x14ac:dyDescent="0.25">
      <c r="A70" s="106" t="s">
        <v>214</v>
      </c>
      <c r="B70" s="112">
        <v>0.1</v>
      </c>
      <c r="C70" s="107" t="s">
        <v>136</v>
      </c>
      <c r="D70" s="112">
        <f t="shared" si="0"/>
        <v>21408.2</v>
      </c>
      <c r="E70" s="112">
        <v>2140.8200000000002</v>
      </c>
    </row>
    <row r="71" spans="1:5" s="103" customFormat="1" x14ac:dyDescent="0.25">
      <c r="A71" s="106" t="s">
        <v>215</v>
      </c>
      <c r="B71" s="112">
        <v>1</v>
      </c>
      <c r="C71" s="107" t="s">
        <v>216</v>
      </c>
      <c r="D71" s="112">
        <f t="shared" si="0"/>
        <v>3077.22</v>
      </c>
      <c r="E71" s="112">
        <v>3077.22</v>
      </c>
    </row>
    <row r="72" spans="1:5" s="103" customFormat="1" ht="30" x14ac:dyDescent="0.25">
      <c r="A72" s="106" t="s">
        <v>217</v>
      </c>
      <c r="B72" s="112">
        <v>0.06</v>
      </c>
      <c r="C72" s="107" t="s">
        <v>136</v>
      </c>
      <c r="D72" s="112">
        <f t="shared" si="0"/>
        <v>46811</v>
      </c>
      <c r="E72" s="112">
        <v>2808.66</v>
      </c>
    </row>
    <row r="73" spans="1:5" s="103" customFormat="1" x14ac:dyDescent="0.25">
      <c r="A73" s="106" t="s">
        <v>218</v>
      </c>
      <c r="B73" s="112">
        <v>0.1</v>
      </c>
      <c r="C73" s="107" t="s">
        <v>15</v>
      </c>
      <c r="D73" s="112">
        <f t="shared" si="0"/>
        <v>3610.8999999999996</v>
      </c>
      <c r="E73" s="112">
        <v>361.09</v>
      </c>
    </row>
    <row r="74" spans="1:5" s="103" customFormat="1" x14ac:dyDescent="0.25">
      <c r="A74" s="106" t="s">
        <v>219</v>
      </c>
      <c r="B74" s="112">
        <v>0.36699999999999999</v>
      </c>
      <c r="C74" s="107" t="s">
        <v>12</v>
      </c>
      <c r="D74" s="112">
        <f t="shared" si="0"/>
        <v>4899.4277929155314</v>
      </c>
      <c r="E74" s="112">
        <v>1798.09</v>
      </c>
    </row>
    <row r="75" spans="1:5" s="103" customFormat="1" ht="30" x14ac:dyDescent="0.25">
      <c r="A75" s="106" t="s">
        <v>65</v>
      </c>
      <c r="B75" s="112">
        <v>0.70799999999999996</v>
      </c>
      <c r="C75" s="107" t="s">
        <v>16</v>
      </c>
      <c r="D75" s="112">
        <f t="shared" si="0"/>
        <v>1849.6751412429378</v>
      </c>
      <c r="E75" s="112">
        <v>1309.57</v>
      </c>
    </row>
    <row r="76" spans="1:5" s="103" customFormat="1" ht="30" x14ac:dyDescent="0.25">
      <c r="A76" s="106" t="s">
        <v>145</v>
      </c>
      <c r="B76" s="112">
        <v>0.70699999999999996</v>
      </c>
      <c r="C76" s="107" t="s">
        <v>16</v>
      </c>
      <c r="D76" s="112">
        <f t="shared" si="0"/>
        <v>1834.3140028288542</v>
      </c>
      <c r="E76" s="112">
        <v>1296.8599999999999</v>
      </c>
    </row>
    <row r="77" spans="1:5" s="103" customFormat="1" ht="30" x14ac:dyDescent="0.25">
      <c r="A77" s="106" t="s">
        <v>220</v>
      </c>
      <c r="B77" s="112">
        <v>14</v>
      </c>
      <c r="C77" s="107" t="s">
        <v>221</v>
      </c>
      <c r="D77" s="112">
        <f t="shared" si="0"/>
        <v>95.338571428571427</v>
      </c>
      <c r="E77" s="112">
        <v>1334.74</v>
      </c>
    </row>
    <row r="78" spans="1:5" s="103" customFormat="1" ht="30" x14ac:dyDescent="0.25">
      <c r="A78" s="106" t="s">
        <v>147</v>
      </c>
      <c r="B78" s="112" t="s">
        <v>236</v>
      </c>
      <c r="C78" s="107" t="s">
        <v>16</v>
      </c>
      <c r="D78" s="112">
        <f>E78</f>
        <v>1729.07</v>
      </c>
      <c r="E78" s="112">
        <v>1729.07</v>
      </c>
    </row>
    <row r="79" spans="1:5" s="103" customFormat="1" ht="30" x14ac:dyDescent="0.25">
      <c r="A79" s="106" t="s">
        <v>222</v>
      </c>
      <c r="B79" s="112">
        <v>0.01</v>
      </c>
      <c r="C79" s="107" t="s">
        <v>223</v>
      </c>
      <c r="D79" s="112">
        <f t="shared" si="0"/>
        <v>34080</v>
      </c>
      <c r="E79" s="112">
        <v>340.8</v>
      </c>
    </row>
    <row r="80" spans="1:5" s="103" customFormat="1" ht="30" x14ac:dyDescent="0.25">
      <c r="A80" s="106" t="s">
        <v>224</v>
      </c>
      <c r="B80" s="112">
        <v>8.9999999999999993E-3</v>
      </c>
      <c r="C80" s="107" t="s">
        <v>136</v>
      </c>
      <c r="D80" s="112">
        <f t="shared" si="0"/>
        <v>9264.4444444444453</v>
      </c>
      <c r="E80" s="112">
        <v>83.38</v>
      </c>
    </row>
    <row r="81" spans="1:5" s="109" customFormat="1" ht="28.5" x14ac:dyDescent="0.25">
      <c r="A81" s="108" t="s">
        <v>79</v>
      </c>
      <c r="B81" s="111"/>
      <c r="C81" s="111"/>
      <c r="D81" s="111"/>
      <c r="E81" s="111"/>
    </row>
    <row r="82" spans="1:5" s="103" customFormat="1" ht="30" x14ac:dyDescent="0.25">
      <c r="A82" s="106" t="s">
        <v>80</v>
      </c>
      <c r="B82" s="112" t="s">
        <v>237</v>
      </c>
      <c r="C82" s="107" t="s">
        <v>11</v>
      </c>
      <c r="D82" s="112">
        <f>E82</f>
        <v>2683.29</v>
      </c>
      <c r="E82" s="112">
        <v>2683.29</v>
      </c>
    </row>
    <row r="83" spans="1:5" s="109" customFormat="1" ht="28.5" x14ac:dyDescent="0.25">
      <c r="A83" s="108" t="s">
        <v>225</v>
      </c>
      <c r="B83" s="111"/>
      <c r="C83" s="111"/>
      <c r="D83" s="112"/>
      <c r="E83" s="111"/>
    </row>
    <row r="84" spans="1:5" s="103" customFormat="1" x14ac:dyDescent="0.25">
      <c r="A84" s="106" t="s">
        <v>226</v>
      </c>
      <c r="B84" s="112" t="s">
        <v>22</v>
      </c>
      <c r="C84" s="107" t="s">
        <v>11</v>
      </c>
      <c r="D84" s="112">
        <f t="shared" ref="D84:D87" si="2">E84</f>
        <v>1411.26</v>
      </c>
      <c r="E84" s="112">
        <v>1411.26</v>
      </c>
    </row>
    <row r="85" spans="1:5" s="109" customFormat="1" x14ac:dyDescent="0.25">
      <c r="A85" s="108" t="s">
        <v>227</v>
      </c>
      <c r="B85" s="111"/>
      <c r="C85" s="111"/>
      <c r="D85" s="112"/>
      <c r="E85" s="111"/>
    </row>
    <row r="86" spans="1:5" s="103" customFormat="1" x14ac:dyDescent="0.25">
      <c r="A86" s="106" t="s">
        <v>228</v>
      </c>
      <c r="B86" s="112" t="s">
        <v>82</v>
      </c>
      <c r="C86" s="107" t="s">
        <v>13</v>
      </c>
      <c r="D86" s="112">
        <f t="shared" si="2"/>
        <v>72166.16</v>
      </c>
      <c r="E86" s="112">
        <v>72166.16</v>
      </c>
    </row>
    <row r="87" spans="1:5" s="103" customFormat="1" x14ac:dyDescent="0.25">
      <c r="A87" s="106" t="s">
        <v>229</v>
      </c>
      <c r="B87" s="112" t="s">
        <v>82</v>
      </c>
      <c r="C87" s="107" t="s">
        <v>13</v>
      </c>
      <c r="D87" s="112">
        <f t="shared" si="2"/>
        <v>4364.78</v>
      </c>
      <c r="E87" s="112">
        <v>4364.78</v>
      </c>
    </row>
    <row r="88" spans="1:5" s="38" customFormat="1" x14ac:dyDescent="0.25">
      <c r="A88" s="42" t="s">
        <v>10</v>
      </c>
      <c r="B88" s="41"/>
      <c r="C88" s="41"/>
      <c r="D88" s="41"/>
      <c r="E88" s="41"/>
    </row>
    <row r="89" spans="1:5" s="120" customFormat="1" x14ac:dyDescent="0.25">
      <c r="A89" s="117" t="s">
        <v>241</v>
      </c>
      <c r="B89" s="118"/>
      <c r="C89" s="118"/>
      <c r="D89" s="119"/>
      <c r="E89" s="79">
        <v>4320</v>
      </c>
    </row>
    <row r="90" spans="1:5" s="1" customFormat="1" x14ac:dyDescent="0.2">
      <c r="A90" s="39" t="s">
        <v>69</v>
      </c>
      <c r="B90" s="35" t="s">
        <v>21</v>
      </c>
      <c r="C90" s="35" t="s">
        <v>11</v>
      </c>
      <c r="D90" s="35">
        <f>E90</f>
        <v>20478.560000000001</v>
      </c>
      <c r="E90" s="35">
        <f>SUM(E16:E89)*10%</f>
        <v>20478.560000000001</v>
      </c>
    </row>
    <row r="91" spans="1:5" s="109" customFormat="1" ht="14.25" x14ac:dyDescent="0.25">
      <c r="A91" s="110" t="s">
        <v>24</v>
      </c>
      <c r="B91" s="113"/>
      <c r="C91" s="114"/>
      <c r="D91" s="113"/>
      <c r="E91" s="113">
        <f>SUM(E16:E90)</f>
        <v>225264.16</v>
      </c>
    </row>
    <row r="92" spans="1:5" s="103" customFormat="1" x14ac:dyDescent="0.25">
      <c r="A92" s="169"/>
      <c r="B92" s="169"/>
      <c r="C92" s="169"/>
      <c r="D92" s="169"/>
      <c r="E92" s="169"/>
    </row>
    <row r="93" spans="1:5" s="103" customFormat="1" x14ac:dyDescent="0.25">
      <c r="A93" s="169"/>
      <c r="B93" s="169"/>
      <c r="C93" s="169"/>
      <c r="D93" s="169"/>
      <c r="E93" s="169"/>
    </row>
    <row r="94" spans="1:5" s="103" customFormat="1" ht="39.75" customHeight="1" x14ac:dyDescent="0.25">
      <c r="A94" s="172" t="s">
        <v>242</v>
      </c>
      <c r="B94" s="172"/>
      <c r="C94" s="172"/>
      <c r="D94" s="172"/>
      <c r="E94" s="172"/>
    </row>
    <row r="95" spans="1:5" s="103" customFormat="1" ht="27.75" customHeight="1" x14ac:dyDescent="0.25">
      <c r="A95" s="172" t="s">
        <v>230</v>
      </c>
      <c r="B95" s="172"/>
      <c r="C95" s="172"/>
      <c r="D95" s="172"/>
      <c r="E95" s="172"/>
    </row>
    <row r="96" spans="1:5" s="103" customFormat="1" ht="24" customHeight="1" x14ac:dyDescent="0.25">
      <c r="A96" s="172" t="s">
        <v>231</v>
      </c>
      <c r="B96" s="172"/>
      <c r="C96" s="172"/>
      <c r="D96" s="172"/>
      <c r="E96" s="172"/>
    </row>
    <row r="97" spans="1:5" s="103" customFormat="1" ht="30.75" customHeight="1" x14ac:dyDescent="0.25">
      <c r="A97" s="172" t="s">
        <v>232</v>
      </c>
      <c r="B97" s="172"/>
      <c r="C97" s="172"/>
      <c r="D97" s="172"/>
      <c r="E97" s="172"/>
    </row>
    <row r="98" spans="1:5" s="103" customFormat="1" x14ac:dyDescent="0.25">
      <c r="A98" s="169"/>
      <c r="B98" s="169"/>
      <c r="C98" s="169"/>
      <c r="D98" s="169"/>
      <c r="E98" s="169"/>
    </row>
    <row r="99" spans="1:5" s="103" customFormat="1" ht="24.75" customHeight="1" x14ac:dyDescent="0.25">
      <c r="B99" s="173"/>
      <c r="C99" s="173"/>
      <c r="D99" s="173"/>
      <c r="E99" s="173"/>
    </row>
    <row r="100" spans="1:5" s="103" customFormat="1" ht="18.75" customHeight="1" x14ac:dyDescent="0.25">
      <c r="A100" s="169" t="s">
        <v>233</v>
      </c>
      <c r="B100" s="169"/>
      <c r="C100" s="169"/>
      <c r="D100" s="169"/>
      <c r="E100" s="169"/>
    </row>
    <row r="101" spans="1:5" s="103" customFormat="1" ht="15.75" customHeight="1" x14ac:dyDescent="0.25">
      <c r="A101" s="171" t="s">
        <v>238</v>
      </c>
      <c r="B101" s="171"/>
      <c r="C101" s="171"/>
      <c r="D101" s="171"/>
      <c r="E101" s="171"/>
    </row>
    <row r="102" spans="1:5" s="103" customFormat="1" ht="10.5" customHeight="1" x14ac:dyDescent="0.25">
      <c r="B102" s="170"/>
      <c r="C102" s="170"/>
      <c r="D102" s="170" t="s">
        <v>26</v>
      </c>
      <c r="E102" s="170"/>
    </row>
    <row r="103" spans="1:5" s="103" customFormat="1" x14ac:dyDescent="0.25">
      <c r="A103" s="169"/>
      <c r="B103" s="169"/>
      <c r="C103" s="169"/>
      <c r="D103" s="169"/>
      <c r="E103" s="169"/>
    </row>
    <row r="104" spans="1:5" s="103" customFormat="1" x14ac:dyDescent="0.25">
      <c r="A104" s="169" t="s">
        <v>234</v>
      </c>
      <c r="B104" s="169"/>
      <c r="C104" s="169"/>
      <c r="D104" s="169"/>
      <c r="E104" s="169"/>
    </row>
    <row r="105" spans="1:5" s="103" customFormat="1" ht="10.5" customHeight="1" x14ac:dyDescent="0.25">
      <c r="B105" s="170"/>
      <c r="C105" s="170"/>
      <c r="D105" s="170" t="s">
        <v>26</v>
      </c>
      <c r="E105" s="170"/>
    </row>
    <row r="106" spans="1:5" s="103" customFormat="1" ht="11.25" customHeight="1" x14ac:dyDescent="0.25">
      <c r="A106" s="169"/>
      <c r="B106" s="169"/>
      <c r="C106" s="169"/>
      <c r="D106" s="169"/>
      <c r="E106" s="169"/>
    </row>
  </sheetData>
  <mergeCells count="31">
    <mergeCell ref="B105:C105"/>
    <mergeCell ref="D105:E105"/>
    <mergeCell ref="A106:E106"/>
    <mergeCell ref="A5:E5"/>
    <mergeCell ref="A4:E4"/>
    <mergeCell ref="A103:E103"/>
    <mergeCell ref="A104:E104"/>
    <mergeCell ref="A13:E13"/>
    <mergeCell ref="A14:E14"/>
    <mergeCell ref="A6:D6"/>
    <mergeCell ref="A7:E7"/>
    <mergeCell ref="A8:E8"/>
    <mergeCell ref="A9:E9"/>
    <mergeCell ref="B102:C102"/>
    <mergeCell ref="D102:E102"/>
    <mergeCell ref="A94:E94"/>
    <mergeCell ref="A1:E1"/>
    <mergeCell ref="A2:E2"/>
    <mergeCell ref="A3:E3"/>
    <mergeCell ref="A100:E100"/>
    <mergeCell ref="A101:E101"/>
    <mergeCell ref="A92:E92"/>
    <mergeCell ref="A93:E93"/>
    <mergeCell ref="A10:E10"/>
    <mergeCell ref="A11:E11"/>
    <mergeCell ref="A12:E12"/>
    <mergeCell ref="A95:E95"/>
    <mergeCell ref="A96:E96"/>
    <mergeCell ref="A97:E97"/>
    <mergeCell ref="A98:E98"/>
    <mergeCell ref="B99:E99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42" t="s">
        <v>243</v>
      </c>
      <c r="B1" s="142"/>
      <c r="C1" s="142"/>
      <c r="D1" s="142"/>
      <c r="E1" s="142"/>
      <c r="F1" s="142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244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58" t="s">
        <v>107</v>
      </c>
      <c r="B5" s="158"/>
      <c r="C5" s="158"/>
      <c r="D5" s="158"/>
      <c r="E5" s="158"/>
      <c r="F5" s="158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6" t="s">
        <v>108</v>
      </c>
      <c r="B6" s="97">
        <v>2</v>
      </c>
      <c r="C6" s="96" t="s">
        <v>109</v>
      </c>
      <c r="D6" s="116">
        <v>853.8</v>
      </c>
      <c r="E6" s="96" t="s">
        <v>110</v>
      </c>
      <c r="F6" s="99">
        <v>786.2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59"/>
      <c r="R6" s="160"/>
      <c r="S6" s="57"/>
    </row>
    <row r="7" spans="1:19" s="60" customFormat="1" ht="32.25" customHeight="1" x14ac:dyDescent="0.25">
      <c r="A7" s="96" t="s">
        <v>111</v>
      </c>
      <c r="B7" s="97">
        <v>2</v>
      </c>
      <c r="C7" s="96" t="s">
        <v>112</v>
      </c>
      <c r="D7" s="116">
        <v>0</v>
      </c>
      <c r="E7" s="96" t="s">
        <v>113</v>
      </c>
      <c r="F7" s="99">
        <v>507.2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59"/>
      <c r="R7" s="161"/>
      <c r="S7" s="59"/>
    </row>
    <row r="8" spans="1:19" s="60" customFormat="1" ht="48.75" customHeight="1" x14ac:dyDescent="0.25">
      <c r="A8" s="123" t="s">
        <v>114</v>
      </c>
      <c r="B8" s="97">
        <v>12</v>
      </c>
      <c r="C8" s="96" t="s">
        <v>115</v>
      </c>
      <c r="D8" s="99">
        <v>71.900000000000006</v>
      </c>
      <c r="E8" s="96" t="s">
        <v>116</v>
      </c>
      <c r="F8" s="99">
        <v>129.5</v>
      </c>
      <c r="G8" s="49"/>
      <c r="H8" s="51"/>
      <c r="I8" s="52"/>
      <c r="J8" s="53"/>
      <c r="K8" s="122"/>
      <c r="L8" s="55"/>
      <c r="M8" s="55"/>
      <c r="N8" s="55"/>
      <c r="O8" s="55"/>
      <c r="P8" s="56"/>
      <c r="Q8" s="159"/>
      <c r="R8" s="160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22"/>
      <c r="L9" s="55"/>
      <c r="M9" s="55"/>
      <c r="N9" s="55"/>
      <c r="O9" s="55"/>
      <c r="P9" s="49"/>
      <c r="Q9" s="122"/>
      <c r="R9" s="123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2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62" t="s">
        <v>117</v>
      </c>
      <c r="B11" s="163"/>
      <c r="C11" s="163"/>
      <c r="D11" s="163"/>
      <c r="E11" s="164"/>
      <c r="F11" s="71" t="s">
        <v>118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3" customFormat="1" ht="30" customHeight="1" x14ac:dyDescent="0.25">
      <c r="A12" s="151" t="s">
        <v>119</v>
      </c>
      <c r="B12" s="152"/>
      <c r="C12" s="152"/>
      <c r="D12" s="152"/>
      <c r="E12" s="153"/>
      <c r="F12" s="91">
        <v>-108313.48399999998</v>
      </c>
      <c r="G12" s="92"/>
    </row>
    <row r="13" spans="1:19" s="93" customFormat="1" ht="30" customHeight="1" x14ac:dyDescent="0.25">
      <c r="A13" s="151" t="s">
        <v>120</v>
      </c>
      <c r="B13" s="152"/>
      <c r="C13" s="152"/>
      <c r="D13" s="152"/>
      <c r="E13" s="153"/>
      <c r="F13" s="91">
        <v>77232.25</v>
      </c>
    </row>
    <row r="14" spans="1:19" s="93" customFormat="1" ht="30" customHeight="1" x14ac:dyDescent="0.25">
      <c r="A14" s="151" t="s">
        <v>121</v>
      </c>
      <c r="B14" s="152"/>
      <c r="C14" s="152"/>
      <c r="D14" s="152"/>
      <c r="E14" s="153"/>
      <c r="F14" s="94">
        <f>SUM(F15:F17)</f>
        <v>121925.04</v>
      </c>
    </row>
    <row r="15" spans="1:19" s="70" customFormat="1" ht="28.5" customHeight="1" x14ac:dyDescent="0.25">
      <c r="A15" s="154" t="s">
        <v>122</v>
      </c>
      <c r="B15" s="155"/>
      <c r="C15" s="155"/>
      <c r="D15" s="155"/>
      <c r="E15" s="156"/>
      <c r="F15" s="90">
        <f>119839.42+1485.62+600</f>
        <v>121925.04</v>
      </c>
    </row>
    <row r="16" spans="1:19" s="70" customFormat="1" ht="24.75" hidden="1" customHeight="1" x14ac:dyDescent="0.25">
      <c r="A16" s="154" t="s">
        <v>123</v>
      </c>
      <c r="B16" s="155"/>
      <c r="C16" s="155"/>
      <c r="D16" s="155"/>
      <c r="E16" s="156"/>
      <c r="F16" s="90"/>
    </row>
    <row r="17" spans="1:19" s="70" customFormat="1" ht="30" hidden="1" customHeight="1" x14ac:dyDescent="0.25">
      <c r="A17" s="154" t="s">
        <v>124</v>
      </c>
      <c r="B17" s="155"/>
      <c r="C17" s="155"/>
      <c r="D17" s="155"/>
      <c r="E17" s="156"/>
      <c r="F17" s="90"/>
    </row>
    <row r="18" spans="1:19" s="93" customFormat="1" ht="30" customHeight="1" x14ac:dyDescent="0.25">
      <c r="A18" s="151" t="s">
        <v>125</v>
      </c>
      <c r="B18" s="152"/>
      <c r="C18" s="152"/>
      <c r="D18" s="152"/>
      <c r="E18" s="153"/>
      <c r="F18" s="94">
        <f>SUM(F19:F21)</f>
        <v>127800.03</v>
      </c>
    </row>
    <row r="19" spans="1:19" s="70" customFormat="1" ht="28.5" customHeight="1" x14ac:dyDescent="0.25">
      <c r="A19" s="154" t="s">
        <v>122</v>
      </c>
      <c r="B19" s="155"/>
      <c r="C19" s="155"/>
      <c r="D19" s="155"/>
      <c r="E19" s="156"/>
      <c r="F19" s="90">
        <f>127200.03+600</f>
        <v>127800.03</v>
      </c>
    </row>
    <row r="20" spans="1:19" s="70" customFormat="1" ht="0.75" hidden="1" customHeight="1" x14ac:dyDescent="0.25">
      <c r="A20" s="154" t="s">
        <v>123</v>
      </c>
      <c r="B20" s="155"/>
      <c r="C20" s="155"/>
      <c r="D20" s="155"/>
      <c r="E20" s="156"/>
      <c r="F20" s="90"/>
    </row>
    <row r="21" spans="1:19" s="73" customFormat="1" ht="30" hidden="1" customHeight="1" x14ac:dyDescent="0.2">
      <c r="A21" s="154" t="s">
        <v>124</v>
      </c>
      <c r="B21" s="155"/>
      <c r="C21" s="155"/>
      <c r="D21" s="155"/>
      <c r="E21" s="156"/>
      <c r="F21" s="9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5" customFormat="1" ht="30" customHeight="1" x14ac:dyDescent="0.25">
      <c r="A22" s="151" t="s">
        <v>126</v>
      </c>
      <c r="B22" s="152"/>
      <c r="C22" s="152"/>
      <c r="D22" s="152"/>
      <c r="E22" s="153"/>
      <c r="F22" s="94">
        <f>F12+F18</f>
        <v>19486.546000000017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51" t="s">
        <v>127</v>
      </c>
      <c r="B23" s="152"/>
      <c r="C23" s="152"/>
      <c r="D23" s="152"/>
      <c r="E23" s="153"/>
      <c r="F23" s="94">
        <f>Лист1!E72</f>
        <v>138587.394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51" t="s">
        <v>245</v>
      </c>
      <c r="B24" s="152"/>
      <c r="C24" s="152"/>
      <c r="D24" s="152"/>
      <c r="E24" s="153"/>
      <c r="F24" s="94">
        <f>F22-F23</f>
        <v>-119100.84799999998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51" t="s">
        <v>129</v>
      </c>
      <c r="B25" s="152"/>
      <c r="C25" s="152"/>
      <c r="D25" s="152"/>
      <c r="E25" s="153"/>
      <c r="F25" s="91">
        <f>F13+F14-F18</f>
        <v>71357.25999999998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50" t="s">
        <v>130</v>
      </c>
      <c r="B27" s="150"/>
      <c r="C27" s="150"/>
      <c r="D27" s="150"/>
    </row>
    <row r="28" spans="1:19" s="2" customFormat="1" ht="21.75" customHeight="1" x14ac:dyDescent="0.25">
      <c r="A28" s="157" t="s">
        <v>131</v>
      </c>
      <c r="B28" s="157"/>
      <c r="C28" s="157"/>
      <c r="D28" s="157"/>
    </row>
    <row r="29" spans="1:19" s="2" customFormat="1" ht="22.5" customHeight="1" x14ac:dyDescent="0.25">
      <c r="A29" s="150" t="s">
        <v>42</v>
      </c>
      <c r="B29" s="150"/>
      <c r="C29" s="150"/>
      <c r="D29" s="150"/>
    </row>
    <row r="30" spans="1:19" s="2" customFormat="1" ht="22.5" customHeight="1" x14ac:dyDescent="0.25">
      <c r="A30" s="150" t="s">
        <v>43</v>
      </c>
      <c r="B30" s="150"/>
      <c r="C30" s="150"/>
      <c r="D30" s="45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7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5703125" style="124" customWidth="1"/>
    <col min="2" max="2" width="13.85546875" style="124" customWidth="1"/>
    <col min="3" max="3" width="12" style="124" customWidth="1"/>
    <col min="4" max="4" width="13.7109375" style="124" customWidth="1"/>
    <col min="5" max="5" width="14.7109375" style="124" customWidth="1"/>
    <col min="6" max="255" width="8.140625" style="124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4" customFormat="1" ht="23.25" customHeight="1" x14ac:dyDescent="0.25">
      <c r="A1" s="174"/>
      <c r="B1" s="174"/>
      <c r="C1" s="174"/>
      <c r="D1" s="174"/>
      <c r="E1" s="174"/>
    </row>
    <row r="2" spans="1:5" s="124" customFormat="1" x14ac:dyDescent="0.25">
      <c r="A2" s="174" t="s">
        <v>161</v>
      </c>
      <c r="B2" s="174"/>
      <c r="C2" s="174"/>
      <c r="D2" s="174"/>
      <c r="E2" s="174"/>
    </row>
    <row r="3" spans="1:5" s="124" customFormat="1" ht="15.75" customHeight="1" x14ac:dyDescent="0.25">
      <c r="B3" s="174" t="s">
        <v>235</v>
      </c>
      <c r="C3" s="174"/>
      <c r="D3" s="174"/>
      <c r="E3" s="174"/>
    </row>
    <row r="4" spans="1:5" s="124" customFormat="1" x14ac:dyDescent="0.25">
      <c r="A4" s="175" t="s">
        <v>162</v>
      </c>
      <c r="B4" s="175"/>
      <c r="C4" s="175"/>
      <c r="D4" s="175"/>
      <c r="E4" s="175"/>
    </row>
    <row r="5" spans="1:5" s="124" customFormat="1" x14ac:dyDescent="0.25">
      <c r="A5" s="175" t="s">
        <v>163</v>
      </c>
      <c r="B5" s="175"/>
      <c r="C5" s="175"/>
      <c r="D5" s="175"/>
      <c r="E5" s="175"/>
    </row>
    <row r="6" spans="1:5" s="124" customFormat="1" ht="26.25" customHeight="1" x14ac:dyDescent="0.25">
      <c r="A6" s="174" t="s">
        <v>164</v>
      </c>
      <c r="B6" s="174"/>
      <c r="C6" s="174"/>
      <c r="D6" s="174"/>
      <c r="E6" s="124" t="s">
        <v>246</v>
      </c>
    </row>
    <row r="7" spans="1:5" s="124" customFormat="1" x14ac:dyDescent="0.25">
      <c r="A7" s="174"/>
      <c r="B7" s="174"/>
      <c r="C7" s="174"/>
      <c r="D7" s="174"/>
      <c r="E7" s="174"/>
    </row>
    <row r="8" spans="1:5" s="124" customFormat="1" ht="28.5" customHeight="1" x14ac:dyDescent="0.25">
      <c r="A8" s="176" t="s">
        <v>166</v>
      </c>
      <c r="B8" s="176"/>
      <c r="C8" s="176"/>
      <c r="D8" s="176"/>
      <c r="E8" s="176"/>
    </row>
    <row r="9" spans="1:5" s="124" customFormat="1" ht="29.25" customHeight="1" x14ac:dyDescent="0.25">
      <c r="A9" s="176" t="s">
        <v>167</v>
      </c>
      <c r="B9" s="176"/>
      <c r="C9" s="176"/>
      <c r="D9" s="176"/>
      <c r="E9" s="176"/>
    </row>
    <row r="10" spans="1:5" s="124" customFormat="1" ht="30" customHeight="1" x14ac:dyDescent="0.25">
      <c r="A10" s="176" t="s">
        <v>168</v>
      </c>
      <c r="B10" s="176"/>
      <c r="C10" s="176"/>
      <c r="D10" s="176"/>
      <c r="E10" s="176"/>
    </row>
    <row r="11" spans="1:5" s="124" customFormat="1" ht="30" customHeight="1" x14ac:dyDescent="0.25">
      <c r="A11" s="176" t="s">
        <v>169</v>
      </c>
      <c r="B11" s="176"/>
      <c r="C11" s="176"/>
      <c r="D11" s="176"/>
      <c r="E11" s="176"/>
    </row>
    <row r="12" spans="1:5" s="124" customFormat="1" ht="29.25" customHeight="1" x14ac:dyDescent="0.25">
      <c r="A12" s="176" t="s">
        <v>170</v>
      </c>
      <c r="B12" s="176"/>
      <c r="C12" s="176"/>
      <c r="D12" s="176"/>
      <c r="E12" s="176"/>
    </row>
    <row r="13" spans="1:5" s="124" customFormat="1" ht="28.5" customHeight="1" x14ac:dyDescent="0.25">
      <c r="A13" s="176" t="s">
        <v>171</v>
      </c>
      <c r="B13" s="176"/>
      <c r="C13" s="176"/>
      <c r="D13" s="176"/>
      <c r="E13" s="176"/>
    </row>
    <row r="14" spans="1:5" s="124" customFormat="1" ht="15.75" customHeight="1" x14ac:dyDescent="0.25">
      <c r="A14" s="174"/>
      <c r="B14" s="174"/>
      <c r="C14" s="174"/>
      <c r="D14" s="174"/>
      <c r="E14" s="174"/>
    </row>
    <row r="15" spans="1:5" s="124" customFormat="1" ht="135" x14ac:dyDescent="0.25">
      <c r="A15" s="125" t="s">
        <v>2</v>
      </c>
      <c r="B15" s="126" t="s">
        <v>173</v>
      </c>
      <c r="C15" s="126" t="s">
        <v>0</v>
      </c>
      <c r="D15" s="126" t="s">
        <v>172</v>
      </c>
      <c r="E15" s="126" t="s">
        <v>1</v>
      </c>
    </row>
    <row r="16" spans="1:5" s="124" customFormat="1" x14ac:dyDescent="0.25">
      <c r="A16" s="136" t="s">
        <v>8</v>
      </c>
      <c r="B16" s="131"/>
      <c r="C16" s="131"/>
      <c r="D16" s="131"/>
      <c r="E16" s="131"/>
    </row>
    <row r="17" spans="1:5" s="124" customFormat="1" x14ac:dyDescent="0.25">
      <c r="A17" s="125" t="s">
        <v>52</v>
      </c>
      <c r="B17" s="132" t="s">
        <v>21</v>
      </c>
      <c r="C17" s="132" t="s">
        <v>11</v>
      </c>
      <c r="D17" s="132">
        <v>0.13</v>
      </c>
      <c r="E17" s="132">
        <v>1331.93</v>
      </c>
    </row>
    <row r="18" spans="1:5" s="124" customFormat="1" ht="28.5" x14ac:dyDescent="0.25">
      <c r="A18" s="136" t="s">
        <v>174</v>
      </c>
      <c r="B18" s="131"/>
      <c r="C18" s="131"/>
      <c r="D18" s="131"/>
      <c r="E18" s="131"/>
    </row>
    <row r="19" spans="1:5" s="124" customFormat="1" x14ac:dyDescent="0.25">
      <c r="A19" s="125" t="s">
        <v>248</v>
      </c>
      <c r="B19" s="132" t="s">
        <v>22</v>
      </c>
      <c r="C19" s="132" t="s">
        <v>12</v>
      </c>
      <c r="D19" s="132">
        <f>E19</f>
        <v>67.739999999999995</v>
      </c>
      <c r="E19" s="132">
        <v>67.739999999999995</v>
      </c>
    </row>
    <row r="20" spans="1:5" s="124" customFormat="1" x14ac:dyDescent="0.25">
      <c r="A20" s="125" t="s">
        <v>249</v>
      </c>
      <c r="B20" s="132" t="s">
        <v>22</v>
      </c>
      <c r="C20" s="132" t="s">
        <v>12</v>
      </c>
      <c r="D20" s="132">
        <f t="shared" ref="D20:D29" si="0">E20</f>
        <v>862.8</v>
      </c>
      <c r="E20" s="132">
        <v>862.8</v>
      </c>
    </row>
    <row r="21" spans="1:5" s="124" customFormat="1" ht="30" x14ac:dyDescent="0.25">
      <c r="A21" s="125" t="s">
        <v>135</v>
      </c>
      <c r="B21" s="132" t="s">
        <v>22</v>
      </c>
      <c r="C21" s="132" t="s">
        <v>136</v>
      </c>
      <c r="D21" s="132">
        <f t="shared" si="0"/>
        <v>1457.08</v>
      </c>
      <c r="E21" s="132">
        <v>1457.08</v>
      </c>
    </row>
    <row r="22" spans="1:5" s="124" customFormat="1" ht="30" x14ac:dyDescent="0.25">
      <c r="A22" s="125" t="s">
        <v>250</v>
      </c>
      <c r="B22" s="132">
        <v>0.08</v>
      </c>
      <c r="C22" s="132" t="s">
        <v>17</v>
      </c>
      <c r="D22" s="132">
        <f>E22/B22</f>
        <v>3364.5000000000005</v>
      </c>
      <c r="E22" s="132">
        <v>269.16000000000003</v>
      </c>
    </row>
    <row r="23" spans="1:5" s="124" customFormat="1" x14ac:dyDescent="0.25">
      <c r="A23" s="125" t="s">
        <v>178</v>
      </c>
      <c r="B23" s="132" t="s">
        <v>157</v>
      </c>
      <c r="C23" s="132" t="s">
        <v>12</v>
      </c>
      <c r="D23" s="132">
        <f t="shared" si="0"/>
        <v>43236.43</v>
      </c>
      <c r="E23" s="132">
        <v>43236.43</v>
      </c>
    </row>
    <row r="24" spans="1:5" s="124" customFormat="1" x14ac:dyDescent="0.25">
      <c r="A24" s="125" t="s">
        <v>179</v>
      </c>
      <c r="B24" s="132" t="s">
        <v>157</v>
      </c>
      <c r="C24" s="132" t="s">
        <v>12</v>
      </c>
      <c r="D24" s="132">
        <f t="shared" si="0"/>
        <v>153.5</v>
      </c>
      <c r="E24" s="132">
        <v>153.5</v>
      </c>
    </row>
    <row r="25" spans="1:5" s="124" customFormat="1" ht="28.5" x14ac:dyDescent="0.25">
      <c r="A25" s="136" t="s">
        <v>181</v>
      </c>
      <c r="B25" s="131"/>
      <c r="C25" s="131"/>
      <c r="D25" s="132"/>
      <c r="E25" s="131"/>
    </row>
    <row r="26" spans="1:5" s="124" customFormat="1" ht="30" x14ac:dyDescent="0.25">
      <c r="A26" s="125" t="s">
        <v>251</v>
      </c>
      <c r="B26" s="132">
        <v>1</v>
      </c>
      <c r="C26" s="132" t="s">
        <v>89</v>
      </c>
      <c r="D26" s="132">
        <f t="shared" si="0"/>
        <v>1054.0999999999999</v>
      </c>
      <c r="E26" s="132">
        <v>1054.0999999999999</v>
      </c>
    </row>
    <row r="27" spans="1:5" s="124" customFormat="1" x14ac:dyDescent="0.25">
      <c r="A27" s="125" t="s">
        <v>252</v>
      </c>
      <c r="B27" s="132">
        <v>1</v>
      </c>
      <c r="C27" s="132" t="s">
        <v>13</v>
      </c>
      <c r="D27" s="132">
        <f t="shared" si="0"/>
        <v>2679.94</v>
      </c>
      <c r="E27" s="132">
        <v>2679.94</v>
      </c>
    </row>
    <row r="28" spans="1:5" s="124" customFormat="1" x14ac:dyDescent="0.25">
      <c r="A28" s="125" t="s">
        <v>253</v>
      </c>
      <c r="B28" s="132">
        <v>1</v>
      </c>
      <c r="C28" s="132" t="s">
        <v>15</v>
      </c>
      <c r="D28" s="132">
        <f t="shared" si="0"/>
        <v>724.61</v>
      </c>
      <c r="E28" s="132">
        <v>724.61</v>
      </c>
    </row>
    <row r="29" spans="1:5" s="124" customFormat="1" ht="30" x14ac:dyDescent="0.25">
      <c r="A29" s="125" t="s">
        <v>254</v>
      </c>
      <c r="B29" s="132" t="s">
        <v>22</v>
      </c>
      <c r="C29" s="132" t="s">
        <v>16</v>
      </c>
      <c r="D29" s="132">
        <f t="shared" si="0"/>
        <v>1419.93</v>
      </c>
      <c r="E29" s="132">
        <v>1419.93</v>
      </c>
    </row>
    <row r="30" spans="1:5" s="124" customFormat="1" ht="30" x14ac:dyDescent="0.25">
      <c r="A30" s="125" t="s">
        <v>255</v>
      </c>
      <c r="B30" s="132">
        <v>0.01</v>
      </c>
      <c r="C30" s="132" t="s">
        <v>17</v>
      </c>
      <c r="D30" s="132">
        <f>E30/B30</f>
        <v>30407</v>
      </c>
      <c r="E30" s="132">
        <v>304.07</v>
      </c>
    </row>
    <row r="31" spans="1:5" s="124" customFormat="1" ht="30" x14ac:dyDescent="0.25">
      <c r="A31" s="125" t="s">
        <v>256</v>
      </c>
      <c r="B31" s="132">
        <v>1</v>
      </c>
      <c r="C31" s="132" t="s">
        <v>89</v>
      </c>
      <c r="D31" s="132">
        <f t="shared" ref="D31:D59" si="1">E31/B31</f>
        <v>1455.82</v>
      </c>
      <c r="E31" s="132">
        <v>1455.82</v>
      </c>
    </row>
    <row r="32" spans="1:5" s="124" customFormat="1" x14ac:dyDescent="0.25">
      <c r="A32" s="125" t="s">
        <v>257</v>
      </c>
      <c r="B32" s="132">
        <v>0.01</v>
      </c>
      <c r="C32" s="132" t="s">
        <v>17</v>
      </c>
      <c r="D32" s="132">
        <f t="shared" si="1"/>
        <v>66714</v>
      </c>
      <c r="E32" s="132">
        <v>667.14</v>
      </c>
    </row>
    <row r="33" spans="1:5" s="124" customFormat="1" x14ac:dyDescent="0.25">
      <c r="A33" s="125" t="s">
        <v>258</v>
      </c>
      <c r="B33" s="132">
        <v>1</v>
      </c>
      <c r="C33" s="132" t="s">
        <v>13</v>
      </c>
      <c r="D33" s="132">
        <f t="shared" si="1"/>
        <v>4140.41</v>
      </c>
      <c r="E33" s="132">
        <v>4140.41</v>
      </c>
    </row>
    <row r="34" spans="1:5" s="124" customFormat="1" x14ac:dyDescent="0.25">
      <c r="A34" s="125" t="s">
        <v>259</v>
      </c>
      <c r="B34" s="132">
        <v>3</v>
      </c>
      <c r="C34" s="132" t="s">
        <v>76</v>
      </c>
      <c r="D34" s="132">
        <f t="shared" si="1"/>
        <v>100.75333333333333</v>
      </c>
      <c r="E34" s="132">
        <v>302.26</v>
      </c>
    </row>
    <row r="35" spans="1:5" s="124" customFormat="1" x14ac:dyDescent="0.25">
      <c r="A35" s="125" t="s">
        <v>55</v>
      </c>
      <c r="B35" s="132">
        <v>1</v>
      </c>
      <c r="C35" s="132" t="s">
        <v>14</v>
      </c>
      <c r="D35" s="132">
        <f t="shared" si="1"/>
        <v>1012.36</v>
      </c>
      <c r="E35" s="132">
        <v>1012.36</v>
      </c>
    </row>
    <row r="36" spans="1:5" s="124" customFormat="1" ht="30" x14ac:dyDescent="0.25">
      <c r="A36" s="125" t="s">
        <v>185</v>
      </c>
      <c r="B36" s="132">
        <v>2</v>
      </c>
      <c r="C36" s="132" t="s">
        <v>186</v>
      </c>
      <c r="D36" s="132">
        <f t="shared" si="1"/>
        <v>749.98</v>
      </c>
      <c r="E36" s="132">
        <v>1499.96</v>
      </c>
    </row>
    <row r="37" spans="1:5" s="124" customFormat="1" x14ac:dyDescent="0.25">
      <c r="A37" s="125" t="s">
        <v>260</v>
      </c>
      <c r="B37" s="132">
        <v>0.17</v>
      </c>
      <c r="C37" s="132" t="s">
        <v>16</v>
      </c>
      <c r="D37" s="132">
        <f t="shared" si="1"/>
        <v>1813.705882352941</v>
      </c>
      <c r="E37" s="132">
        <v>308.33</v>
      </c>
    </row>
    <row r="38" spans="1:5" s="124" customFormat="1" x14ac:dyDescent="0.25">
      <c r="A38" s="125" t="s">
        <v>188</v>
      </c>
      <c r="B38" s="132">
        <v>3</v>
      </c>
      <c r="C38" s="132" t="s">
        <v>189</v>
      </c>
      <c r="D38" s="132">
        <f t="shared" si="1"/>
        <v>1110.98</v>
      </c>
      <c r="E38" s="132">
        <v>3332.94</v>
      </c>
    </row>
    <row r="39" spans="1:5" s="124" customFormat="1" x14ac:dyDescent="0.25">
      <c r="A39" s="125" t="s">
        <v>72</v>
      </c>
      <c r="B39" s="132">
        <v>0.06</v>
      </c>
      <c r="C39" s="132" t="s">
        <v>73</v>
      </c>
      <c r="D39" s="132">
        <f t="shared" si="1"/>
        <v>30239.833333333336</v>
      </c>
      <c r="E39" s="132">
        <v>1814.39</v>
      </c>
    </row>
    <row r="40" spans="1:5" s="124" customFormat="1" ht="30" x14ac:dyDescent="0.25">
      <c r="A40" s="125" t="s">
        <v>57</v>
      </c>
      <c r="B40" s="132">
        <v>1.4159999999999999</v>
      </c>
      <c r="C40" s="132" t="s">
        <v>16</v>
      </c>
      <c r="D40" s="132">
        <f t="shared" si="1"/>
        <v>2019.3785310734465</v>
      </c>
      <c r="E40" s="132">
        <v>2859.44</v>
      </c>
    </row>
    <row r="41" spans="1:5" s="124" customFormat="1" x14ac:dyDescent="0.25">
      <c r="A41" s="125" t="s">
        <v>142</v>
      </c>
      <c r="B41" s="132">
        <v>0.28000000000000003</v>
      </c>
      <c r="C41" s="132" t="s">
        <v>15</v>
      </c>
      <c r="D41" s="132">
        <f t="shared" si="1"/>
        <v>17446.249999999996</v>
      </c>
      <c r="E41" s="132">
        <v>4884.95</v>
      </c>
    </row>
    <row r="42" spans="1:5" s="124" customFormat="1" ht="30" x14ac:dyDescent="0.25">
      <c r="A42" s="125" t="s">
        <v>60</v>
      </c>
      <c r="B42" s="132">
        <v>5</v>
      </c>
      <c r="C42" s="132" t="s">
        <v>18</v>
      </c>
      <c r="D42" s="132">
        <f t="shared" si="1"/>
        <v>251.82600000000002</v>
      </c>
      <c r="E42" s="132">
        <v>1259.1300000000001</v>
      </c>
    </row>
    <row r="43" spans="1:5" s="124" customFormat="1" x14ac:dyDescent="0.25">
      <c r="A43" s="125" t="s">
        <v>261</v>
      </c>
      <c r="B43" s="132">
        <v>3</v>
      </c>
      <c r="C43" s="132" t="s">
        <v>76</v>
      </c>
      <c r="D43" s="132">
        <f t="shared" si="1"/>
        <v>80.91</v>
      </c>
      <c r="E43" s="132">
        <v>242.73</v>
      </c>
    </row>
    <row r="44" spans="1:5" s="124" customFormat="1" x14ac:dyDescent="0.25">
      <c r="A44" s="125" t="s">
        <v>194</v>
      </c>
      <c r="B44" s="132">
        <v>1</v>
      </c>
      <c r="C44" s="132" t="s">
        <v>13</v>
      </c>
      <c r="D44" s="132">
        <f t="shared" si="1"/>
        <v>4397.99</v>
      </c>
      <c r="E44" s="132">
        <v>4397.99</v>
      </c>
    </row>
    <row r="45" spans="1:5" s="124" customFormat="1" x14ac:dyDescent="0.25">
      <c r="A45" s="125" t="s">
        <v>262</v>
      </c>
      <c r="B45" s="132" t="s">
        <v>22</v>
      </c>
      <c r="C45" s="132" t="s">
        <v>11</v>
      </c>
      <c r="D45" s="132">
        <f>E45</f>
        <v>4600</v>
      </c>
      <c r="E45" s="132">
        <v>4600</v>
      </c>
    </row>
    <row r="46" spans="1:5" s="124" customFormat="1" x14ac:dyDescent="0.25">
      <c r="A46" s="125" t="s">
        <v>90</v>
      </c>
      <c r="B46" s="132">
        <v>1</v>
      </c>
      <c r="C46" s="132" t="s">
        <v>14</v>
      </c>
      <c r="D46" s="132">
        <f t="shared" si="1"/>
        <v>4407.03</v>
      </c>
      <c r="E46" s="132">
        <v>4407.03</v>
      </c>
    </row>
    <row r="47" spans="1:5" s="124" customFormat="1" ht="30" x14ac:dyDescent="0.25">
      <c r="A47" s="125" t="s">
        <v>144</v>
      </c>
      <c r="B47" s="132">
        <v>1</v>
      </c>
      <c r="C47" s="132" t="s">
        <v>19</v>
      </c>
      <c r="D47" s="132">
        <f t="shared" si="1"/>
        <v>868.12</v>
      </c>
      <c r="E47" s="132">
        <v>868.12</v>
      </c>
    </row>
    <row r="48" spans="1:5" s="124" customFormat="1" x14ac:dyDescent="0.25">
      <c r="A48" s="125" t="s">
        <v>195</v>
      </c>
      <c r="B48" s="132">
        <v>0.01</v>
      </c>
      <c r="C48" s="132" t="s">
        <v>19</v>
      </c>
      <c r="D48" s="132">
        <f t="shared" si="1"/>
        <v>30424</v>
      </c>
      <c r="E48" s="132">
        <v>304.24</v>
      </c>
    </row>
    <row r="49" spans="1:5" s="124" customFormat="1" x14ac:dyDescent="0.25">
      <c r="A49" s="125" t="s">
        <v>64</v>
      </c>
      <c r="B49" s="132">
        <v>30</v>
      </c>
      <c r="C49" s="132" t="s">
        <v>19</v>
      </c>
      <c r="D49" s="132">
        <f t="shared" si="1"/>
        <v>299.62399999999997</v>
      </c>
      <c r="E49" s="132">
        <v>8988.7199999999993</v>
      </c>
    </row>
    <row r="50" spans="1:5" s="124" customFormat="1" ht="28.5" x14ac:dyDescent="0.25">
      <c r="A50" s="136" t="s">
        <v>199</v>
      </c>
      <c r="B50" s="131"/>
      <c r="C50" s="131"/>
      <c r="D50" s="132"/>
      <c r="E50" s="131"/>
    </row>
    <row r="51" spans="1:5" s="124" customFormat="1" x14ac:dyDescent="0.25">
      <c r="A51" s="125" t="s">
        <v>247</v>
      </c>
      <c r="B51" s="132">
        <v>4.4999999999999998E-2</v>
      </c>
      <c r="C51" s="132" t="s">
        <v>138</v>
      </c>
      <c r="D51" s="132">
        <f t="shared" si="1"/>
        <v>714.88888888888891</v>
      </c>
      <c r="E51" s="132">
        <v>32.17</v>
      </c>
    </row>
    <row r="52" spans="1:5" s="124" customFormat="1" ht="30" x14ac:dyDescent="0.25">
      <c r="A52" s="125" t="s">
        <v>263</v>
      </c>
      <c r="B52" s="132">
        <v>0.02</v>
      </c>
      <c r="C52" s="132" t="s">
        <v>17</v>
      </c>
      <c r="D52" s="132">
        <f t="shared" si="1"/>
        <v>61495</v>
      </c>
      <c r="E52" s="132">
        <v>1229.9000000000001</v>
      </c>
    </row>
    <row r="53" spans="1:5" s="124" customFormat="1" ht="30" x14ac:dyDescent="0.25">
      <c r="A53" s="125" t="s">
        <v>264</v>
      </c>
      <c r="B53" s="132">
        <v>8.9999999999999993E-3</v>
      </c>
      <c r="C53" s="132" t="s">
        <v>136</v>
      </c>
      <c r="D53" s="132">
        <f t="shared" si="1"/>
        <v>8675.5555555555566</v>
      </c>
      <c r="E53" s="132">
        <v>78.08</v>
      </c>
    </row>
    <row r="54" spans="1:5" s="124" customFormat="1" ht="30" x14ac:dyDescent="0.25">
      <c r="A54" s="125" t="s">
        <v>265</v>
      </c>
      <c r="B54" s="132">
        <v>0.03</v>
      </c>
      <c r="C54" s="132" t="s">
        <v>136</v>
      </c>
      <c r="D54" s="132">
        <f t="shared" si="1"/>
        <v>16806.666666666668</v>
      </c>
      <c r="E54" s="132">
        <v>504.2</v>
      </c>
    </row>
    <row r="55" spans="1:5" s="124" customFormat="1" ht="30" x14ac:dyDescent="0.25">
      <c r="A55" s="125" t="s">
        <v>254</v>
      </c>
      <c r="B55" s="132" t="s">
        <v>22</v>
      </c>
      <c r="C55" s="132" t="s">
        <v>16</v>
      </c>
      <c r="D55" s="132">
        <f>E55</f>
        <v>1720.76</v>
      </c>
      <c r="E55" s="132">
        <v>1720.76</v>
      </c>
    </row>
    <row r="56" spans="1:5" s="124" customFormat="1" x14ac:dyDescent="0.25">
      <c r="A56" s="125" t="s">
        <v>266</v>
      </c>
      <c r="B56" s="132">
        <v>0.02</v>
      </c>
      <c r="C56" s="132" t="s">
        <v>267</v>
      </c>
      <c r="D56" s="132">
        <f t="shared" si="1"/>
        <v>5056.5</v>
      </c>
      <c r="E56" s="132">
        <v>101.13</v>
      </c>
    </row>
    <row r="57" spans="1:5" s="124" customFormat="1" ht="30" x14ac:dyDescent="0.25">
      <c r="A57" s="125" t="s">
        <v>268</v>
      </c>
      <c r="B57" s="132">
        <v>8.9999999999999993E-3</v>
      </c>
      <c r="C57" s="132" t="s">
        <v>136</v>
      </c>
      <c r="D57" s="132">
        <f t="shared" si="1"/>
        <v>106112.22222222223</v>
      </c>
      <c r="E57" s="132">
        <v>955.01</v>
      </c>
    </row>
    <row r="58" spans="1:5" s="124" customFormat="1" ht="30" x14ac:dyDescent="0.25">
      <c r="A58" s="125" t="s">
        <v>65</v>
      </c>
      <c r="B58" s="132">
        <v>0.70799999999999996</v>
      </c>
      <c r="C58" s="132" t="s">
        <v>16</v>
      </c>
      <c r="D58" s="132">
        <f t="shared" si="1"/>
        <v>2021.638418079096</v>
      </c>
      <c r="E58" s="132">
        <v>1431.32</v>
      </c>
    </row>
    <row r="59" spans="1:5" s="124" customFormat="1" ht="30" x14ac:dyDescent="0.25">
      <c r="A59" s="125" t="s">
        <v>145</v>
      </c>
      <c r="B59" s="132">
        <v>0.70099999999999996</v>
      </c>
      <c r="C59" s="132" t="s">
        <v>16</v>
      </c>
      <c r="D59" s="132">
        <f t="shared" si="1"/>
        <v>2007.8316690442227</v>
      </c>
      <c r="E59" s="132">
        <v>1407.49</v>
      </c>
    </row>
    <row r="60" spans="1:5" s="124" customFormat="1" x14ac:dyDescent="0.25">
      <c r="A60" s="125" t="s">
        <v>147</v>
      </c>
      <c r="B60" s="132" t="s">
        <v>82</v>
      </c>
      <c r="C60" s="132" t="s">
        <v>16</v>
      </c>
      <c r="D60" s="132">
        <f>E60</f>
        <v>2784.08</v>
      </c>
      <c r="E60" s="132">
        <v>2784.08</v>
      </c>
    </row>
    <row r="61" spans="1:5" s="124" customFormat="1" ht="28.5" x14ac:dyDescent="0.25">
      <c r="A61" s="136" t="s">
        <v>79</v>
      </c>
      <c r="B61" s="131"/>
      <c r="C61" s="131"/>
      <c r="D61" s="132"/>
      <c r="E61" s="131"/>
    </row>
    <row r="62" spans="1:5" s="124" customFormat="1" ht="30" x14ac:dyDescent="0.25">
      <c r="A62" s="125" t="s">
        <v>80</v>
      </c>
      <c r="B62" s="132" t="s">
        <v>237</v>
      </c>
      <c r="C62" s="132" t="s">
        <v>11</v>
      </c>
      <c r="D62" s="132">
        <f t="shared" ref="D62:D69" si="2">E62</f>
        <v>2257.6999999999998</v>
      </c>
      <c r="E62" s="132">
        <v>2257.6999999999998</v>
      </c>
    </row>
    <row r="63" spans="1:5" s="124" customFormat="1" x14ac:dyDescent="0.25">
      <c r="A63" s="136" t="s">
        <v>269</v>
      </c>
      <c r="B63" s="131"/>
      <c r="C63" s="131"/>
      <c r="D63" s="132"/>
      <c r="E63" s="131"/>
    </row>
    <row r="64" spans="1:5" s="124" customFormat="1" x14ac:dyDescent="0.25">
      <c r="A64" s="125" t="s">
        <v>270</v>
      </c>
      <c r="B64" s="132" t="s">
        <v>237</v>
      </c>
      <c r="C64" s="132" t="s">
        <v>11</v>
      </c>
      <c r="D64" s="132">
        <f t="shared" si="2"/>
        <v>2250</v>
      </c>
      <c r="E64" s="132">
        <v>2250</v>
      </c>
    </row>
    <row r="65" spans="1:5" s="124" customFormat="1" ht="42.75" x14ac:dyDescent="0.25">
      <c r="A65" s="136" t="s">
        <v>271</v>
      </c>
      <c r="B65" s="131"/>
      <c r="C65" s="131"/>
      <c r="D65" s="132"/>
      <c r="E65" s="131"/>
    </row>
    <row r="66" spans="1:5" s="124" customFormat="1" x14ac:dyDescent="0.25">
      <c r="A66" s="125" t="s">
        <v>226</v>
      </c>
      <c r="B66" s="132" t="s">
        <v>22</v>
      </c>
      <c r="C66" s="132" t="s">
        <v>11</v>
      </c>
      <c r="D66" s="132">
        <f t="shared" si="2"/>
        <v>200</v>
      </c>
      <c r="E66" s="132">
        <v>200</v>
      </c>
    </row>
    <row r="67" spans="1:5" s="124" customFormat="1" ht="30" x14ac:dyDescent="0.25">
      <c r="A67" s="125" t="s">
        <v>272</v>
      </c>
      <c r="B67" s="132" t="s">
        <v>22</v>
      </c>
      <c r="C67" s="132" t="s">
        <v>11</v>
      </c>
      <c r="D67" s="132">
        <f t="shared" si="2"/>
        <v>204.91</v>
      </c>
      <c r="E67" s="132">
        <v>204.91</v>
      </c>
    </row>
    <row r="68" spans="1:5" s="124" customFormat="1" x14ac:dyDescent="0.25">
      <c r="A68" s="136" t="s">
        <v>227</v>
      </c>
      <c r="B68" s="131"/>
      <c r="C68" s="131"/>
      <c r="D68" s="132"/>
      <c r="E68" s="131"/>
    </row>
    <row r="69" spans="1:5" s="124" customFormat="1" x14ac:dyDescent="0.25">
      <c r="A69" s="125" t="s">
        <v>229</v>
      </c>
      <c r="B69" s="132" t="s">
        <v>82</v>
      </c>
      <c r="C69" s="132" t="s">
        <v>13</v>
      </c>
      <c r="D69" s="132">
        <f t="shared" si="2"/>
        <v>9924.5400000000009</v>
      </c>
      <c r="E69" s="132">
        <v>9924.5400000000009</v>
      </c>
    </row>
    <row r="70" spans="1:5" s="38" customFormat="1" x14ac:dyDescent="0.25">
      <c r="A70" s="42" t="s">
        <v>10</v>
      </c>
      <c r="B70" s="133"/>
      <c r="C70" s="133"/>
      <c r="D70" s="133"/>
      <c r="E70" s="133"/>
    </row>
    <row r="71" spans="1:5" s="1" customFormat="1" x14ac:dyDescent="0.2">
      <c r="A71" s="39" t="s">
        <v>69</v>
      </c>
      <c r="B71" s="132" t="s">
        <v>21</v>
      </c>
      <c r="C71" s="132" t="s">
        <v>11</v>
      </c>
      <c r="D71" s="132">
        <f>E71</f>
        <v>12598.854000000001</v>
      </c>
      <c r="E71" s="132">
        <f>SUM(E16:E70)*10%</f>
        <v>12598.854000000001</v>
      </c>
    </row>
    <row r="72" spans="1:5" s="124" customFormat="1" x14ac:dyDescent="0.25">
      <c r="A72" s="134" t="s">
        <v>24</v>
      </c>
      <c r="B72" s="132"/>
      <c r="C72" s="132"/>
      <c r="D72" s="132"/>
      <c r="E72" s="135">
        <f>SUM(E16:E71)</f>
        <v>138587.394</v>
      </c>
    </row>
    <row r="73" spans="1:5" s="124" customFormat="1" ht="5.25" customHeight="1" x14ac:dyDescent="0.25">
      <c r="A73" s="174"/>
      <c r="B73" s="174"/>
      <c r="C73" s="174"/>
      <c r="D73" s="174"/>
      <c r="E73" s="174"/>
    </row>
    <row r="74" spans="1:5" s="124" customFormat="1" hidden="1" x14ac:dyDescent="0.25">
      <c r="A74" s="174"/>
      <c r="B74" s="174"/>
      <c r="C74" s="174"/>
      <c r="D74" s="174"/>
      <c r="E74" s="174"/>
    </row>
    <row r="75" spans="1:5" s="124" customFormat="1" ht="39.75" customHeight="1" x14ac:dyDescent="0.25">
      <c r="A75" s="176" t="s">
        <v>273</v>
      </c>
      <c r="B75" s="176"/>
      <c r="C75" s="176"/>
      <c r="D75" s="176"/>
      <c r="E75" s="176"/>
    </row>
    <row r="76" spans="1:5" s="124" customFormat="1" ht="22.5" customHeight="1" x14ac:dyDescent="0.25">
      <c r="A76" s="176" t="s">
        <v>230</v>
      </c>
      <c r="B76" s="176"/>
      <c r="C76" s="176"/>
      <c r="D76" s="176"/>
      <c r="E76" s="176"/>
    </row>
    <row r="77" spans="1:5" s="124" customFormat="1" ht="24" customHeight="1" x14ac:dyDescent="0.25">
      <c r="A77" s="176" t="s">
        <v>231</v>
      </c>
      <c r="B77" s="176"/>
      <c r="C77" s="176"/>
      <c r="D77" s="176"/>
      <c r="E77" s="176"/>
    </row>
    <row r="78" spans="1:5" s="124" customFormat="1" ht="30.75" customHeight="1" x14ac:dyDescent="0.25">
      <c r="A78" s="176" t="s">
        <v>232</v>
      </c>
      <c r="B78" s="176"/>
      <c r="C78" s="176"/>
      <c r="D78" s="176"/>
      <c r="E78" s="176"/>
    </row>
    <row r="79" spans="1:5" s="124" customFormat="1" ht="3" customHeight="1" x14ac:dyDescent="0.25">
      <c r="A79" s="174"/>
      <c r="B79" s="174"/>
      <c r="C79" s="174"/>
      <c r="D79" s="174"/>
      <c r="E79" s="174"/>
    </row>
    <row r="80" spans="1:5" s="124" customFormat="1" ht="8.25" hidden="1" customHeight="1" x14ac:dyDescent="0.25">
      <c r="B80" s="176"/>
      <c r="C80" s="176"/>
      <c r="D80" s="176"/>
      <c r="E80" s="176"/>
    </row>
    <row r="81" spans="1:5" s="124" customFormat="1" ht="18.75" customHeight="1" x14ac:dyDescent="0.25">
      <c r="A81" s="174" t="s">
        <v>233</v>
      </c>
      <c r="B81" s="174"/>
      <c r="C81" s="174"/>
      <c r="D81" s="174"/>
      <c r="E81" s="174"/>
    </row>
    <row r="82" spans="1:5" s="124" customFormat="1" ht="15.75" customHeight="1" x14ac:dyDescent="0.25">
      <c r="A82" s="174" t="s">
        <v>274</v>
      </c>
      <c r="B82" s="174"/>
      <c r="C82" s="174"/>
      <c r="D82" s="174"/>
      <c r="E82" s="174"/>
    </row>
    <row r="83" spans="1:5" s="124" customFormat="1" ht="10.5" customHeight="1" x14ac:dyDescent="0.25">
      <c r="B83" s="174"/>
      <c r="C83" s="174"/>
      <c r="D83" s="174" t="s">
        <v>26</v>
      </c>
      <c r="E83" s="174"/>
    </row>
    <row r="84" spans="1:5" s="124" customFormat="1" x14ac:dyDescent="0.25">
      <c r="A84" s="174"/>
      <c r="B84" s="174"/>
      <c r="C84" s="174"/>
      <c r="D84" s="174"/>
      <c r="E84" s="174"/>
    </row>
    <row r="85" spans="1:5" s="124" customFormat="1" x14ac:dyDescent="0.25">
      <c r="A85" s="174" t="s">
        <v>234</v>
      </c>
      <c r="B85" s="174"/>
      <c r="C85" s="174"/>
      <c r="D85" s="174"/>
      <c r="E85" s="174"/>
    </row>
    <row r="86" spans="1:5" s="124" customFormat="1" ht="10.5" customHeight="1" x14ac:dyDescent="0.25">
      <c r="B86" s="174"/>
      <c r="C86" s="174"/>
      <c r="D86" s="174" t="s">
        <v>26</v>
      </c>
      <c r="E86" s="174"/>
    </row>
    <row r="87" spans="1:5" s="124" customFormat="1" ht="11.25" customHeight="1" x14ac:dyDescent="0.25">
      <c r="A87" s="174"/>
      <c r="B87" s="174"/>
      <c r="C87" s="174"/>
      <c r="D87" s="174"/>
      <c r="E87" s="174"/>
    </row>
  </sheetData>
  <mergeCells count="31">
    <mergeCell ref="A85:E85"/>
    <mergeCell ref="B86:C86"/>
    <mergeCell ref="D86:E86"/>
    <mergeCell ref="A87:E87"/>
    <mergeCell ref="B80:E80"/>
    <mergeCell ref="A81:E81"/>
    <mergeCell ref="A82:E82"/>
    <mergeCell ref="B83:C83"/>
    <mergeCell ref="D83:E83"/>
    <mergeCell ref="A84:E84"/>
    <mergeCell ref="A6:D6"/>
    <mergeCell ref="A7:E7"/>
    <mergeCell ref="A8:E8"/>
    <mergeCell ref="A9:E9"/>
    <mergeCell ref="A79:E79"/>
    <mergeCell ref="A73:E73"/>
    <mergeCell ref="A10:E10"/>
    <mergeCell ref="A11:E11"/>
    <mergeCell ref="A12:E12"/>
    <mergeCell ref="A13:E13"/>
    <mergeCell ref="A14:E14"/>
    <mergeCell ref="A74:E74"/>
    <mergeCell ref="A75:E75"/>
    <mergeCell ref="A76:E76"/>
    <mergeCell ref="A77:E77"/>
    <mergeCell ref="A78:E78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workbookViewId="0">
      <selection activeCell="E37" sqref="E37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42" t="s">
        <v>275</v>
      </c>
      <c r="B1" s="142"/>
      <c r="C1" s="142"/>
      <c r="D1" s="142"/>
      <c r="E1" s="142"/>
      <c r="F1" s="142"/>
    </row>
    <row r="2" spans="1:19" s="2" customFormat="1" x14ac:dyDescent="0.25">
      <c r="A2" s="45"/>
      <c r="B2" s="45"/>
      <c r="C2" s="45"/>
      <c r="D2" s="45"/>
      <c r="E2" s="45"/>
      <c r="F2" s="45"/>
    </row>
    <row r="3" spans="1:19" s="2" customFormat="1" ht="19.5" customHeight="1" x14ac:dyDescent="0.25">
      <c r="A3" s="46" t="s">
        <v>276</v>
      </c>
      <c r="B3" s="46"/>
      <c r="C3" s="46"/>
      <c r="D3" s="46"/>
      <c r="E3" s="46"/>
      <c r="F3" s="47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</row>
    <row r="4" spans="1:19" s="2" customFormat="1" ht="19.5" customHeight="1" x14ac:dyDescent="0.25">
      <c r="A4" s="46"/>
      <c r="B4" s="46"/>
      <c r="C4" s="46"/>
      <c r="D4" s="46"/>
      <c r="E4" s="46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</row>
    <row r="5" spans="1:19" s="2" customFormat="1" ht="36.75" customHeight="1" x14ac:dyDescent="0.25">
      <c r="A5" s="158" t="s">
        <v>107</v>
      </c>
      <c r="B5" s="158"/>
      <c r="C5" s="158"/>
      <c r="D5" s="158"/>
      <c r="E5" s="158"/>
      <c r="F5" s="158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s="58" customFormat="1" ht="27.75" customHeight="1" x14ac:dyDescent="0.25">
      <c r="A6" s="96" t="s">
        <v>108</v>
      </c>
      <c r="B6" s="97">
        <v>2</v>
      </c>
      <c r="C6" s="96" t="s">
        <v>109</v>
      </c>
      <c r="D6" s="116">
        <v>853.8</v>
      </c>
      <c r="E6" s="96" t="s">
        <v>110</v>
      </c>
      <c r="F6" s="99">
        <v>786.2</v>
      </c>
      <c r="G6" s="49"/>
      <c r="H6" s="51"/>
      <c r="I6" s="52"/>
      <c r="J6" s="53"/>
      <c r="K6" s="54"/>
      <c r="L6" s="55"/>
      <c r="M6" s="55"/>
      <c r="N6" s="55"/>
      <c r="O6" s="55"/>
      <c r="P6" s="56"/>
      <c r="Q6" s="159"/>
      <c r="R6" s="160"/>
      <c r="S6" s="57"/>
    </row>
    <row r="7" spans="1:19" s="60" customFormat="1" ht="32.25" customHeight="1" x14ac:dyDescent="0.25">
      <c r="A7" s="96" t="s">
        <v>111</v>
      </c>
      <c r="B7" s="97">
        <v>2</v>
      </c>
      <c r="C7" s="96" t="s">
        <v>112</v>
      </c>
      <c r="D7" s="116">
        <v>0</v>
      </c>
      <c r="E7" s="96" t="s">
        <v>113</v>
      </c>
      <c r="F7" s="99">
        <v>507.2</v>
      </c>
      <c r="G7" s="49"/>
      <c r="H7" s="51"/>
      <c r="I7" s="52"/>
      <c r="J7" s="53"/>
      <c r="K7" s="54"/>
      <c r="L7" s="55"/>
      <c r="M7" s="55"/>
      <c r="N7" s="55"/>
      <c r="O7" s="55"/>
      <c r="P7" s="56"/>
      <c r="Q7" s="159"/>
      <c r="R7" s="161"/>
      <c r="S7" s="59"/>
    </row>
    <row r="8" spans="1:19" s="60" customFormat="1" ht="48.75" customHeight="1" x14ac:dyDescent="0.25">
      <c r="A8" s="128" t="s">
        <v>114</v>
      </c>
      <c r="B8" s="97">
        <v>12</v>
      </c>
      <c r="C8" s="96" t="s">
        <v>115</v>
      </c>
      <c r="D8" s="99">
        <v>71.900000000000006</v>
      </c>
      <c r="E8" s="96" t="s">
        <v>116</v>
      </c>
      <c r="F8" s="99">
        <v>129.5</v>
      </c>
      <c r="G8" s="49"/>
      <c r="H8" s="51"/>
      <c r="I8" s="52"/>
      <c r="J8" s="53"/>
      <c r="K8" s="127"/>
      <c r="L8" s="55"/>
      <c r="M8" s="55"/>
      <c r="N8" s="55"/>
      <c r="O8" s="55"/>
      <c r="P8" s="56"/>
      <c r="Q8" s="159"/>
      <c r="R8" s="160"/>
      <c r="S8" s="59"/>
    </row>
    <row r="9" spans="1:19" s="60" customFormat="1" ht="33.75" customHeight="1" x14ac:dyDescent="0.25">
      <c r="A9" s="61"/>
      <c r="B9" s="53"/>
      <c r="C9" s="50"/>
      <c r="D9" s="63"/>
      <c r="E9" s="64"/>
      <c r="F9" s="65"/>
      <c r="G9" s="49"/>
      <c r="H9" s="51"/>
      <c r="I9" s="52"/>
      <c r="J9" s="53"/>
      <c r="K9" s="127"/>
      <c r="L9" s="55"/>
      <c r="M9" s="55"/>
      <c r="N9" s="55"/>
      <c r="O9" s="55"/>
      <c r="P9" s="49"/>
      <c r="Q9" s="127"/>
      <c r="R9" s="128"/>
      <c r="S9" s="67"/>
    </row>
    <row r="10" spans="1:19" s="70" customFormat="1" ht="15" customHeight="1" thickBot="1" x14ac:dyDescent="0.3">
      <c r="A10" s="68"/>
      <c r="B10" s="68"/>
      <c r="C10" s="68"/>
      <c r="D10" s="68"/>
      <c r="E10" s="68"/>
      <c r="F10" s="12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0" customFormat="1" ht="30" customHeight="1" x14ac:dyDescent="0.25">
      <c r="A11" s="162" t="s">
        <v>117</v>
      </c>
      <c r="B11" s="163"/>
      <c r="C11" s="163"/>
      <c r="D11" s="163"/>
      <c r="E11" s="164"/>
      <c r="F11" s="71" t="s">
        <v>118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</row>
    <row r="12" spans="1:19" s="93" customFormat="1" ht="30" customHeight="1" x14ac:dyDescent="0.25">
      <c r="A12" s="151" t="s">
        <v>119</v>
      </c>
      <c r="B12" s="152"/>
      <c r="C12" s="152"/>
      <c r="D12" s="152"/>
      <c r="E12" s="153"/>
      <c r="F12" s="91">
        <v>-119100.84799999998</v>
      </c>
      <c r="G12" s="177"/>
    </row>
    <row r="13" spans="1:19" s="93" customFormat="1" ht="30" customHeight="1" x14ac:dyDescent="0.25">
      <c r="A13" s="151" t="s">
        <v>120</v>
      </c>
      <c r="B13" s="152"/>
      <c r="C13" s="152"/>
      <c r="D13" s="152"/>
      <c r="E13" s="153"/>
      <c r="F13" s="91">
        <v>71357.25999999998</v>
      </c>
    </row>
    <row r="14" spans="1:19" s="93" customFormat="1" ht="30" customHeight="1" x14ac:dyDescent="0.25">
      <c r="A14" s="151" t="s">
        <v>121</v>
      </c>
      <c r="B14" s="152"/>
      <c r="C14" s="152"/>
      <c r="D14" s="152"/>
      <c r="E14" s="153"/>
      <c r="F14" s="94">
        <f>SUM(F15:F17)</f>
        <v>121888.8</v>
      </c>
    </row>
    <row r="15" spans="1:19" s="70" customFormat="1" ht="28.5" customHeight="1" x14ac:dyDescent="0.25">
      <c r="A15" s="154" t="s">
        <v>122</v>
      </c>
      <c r="B15" s="155"/>
      <c r="C15" s="155"/>
      <c r="D15" s="155"/>
      <c r="E15" s="156"/>
      <c r="F15" s="90">
        <v>121888.8</v>
      </c>
    </row>
    <row r="16" spans="1:19" s="70" customFormat="1" ht="24.75" hidden="1" customHeight="1" x14ac:dyDescent="0.25">
      <c r="A16" s="154" t="s">
        <v>123</v>
      </c>
      <c r="B16" s="155"/>
      <c r="C16" s="155"/>
      <c r="D16" s="155"/>
      <c r="E16" s="156"/>
      <c r="F16" s="90"/>
    </row>
    <row r="17" spans="1:19" s="70" customFormat="1" ht="30" hidden="1" customHeight="1" x14ac:dyDescent="0.25">
      <c r="A17" s="154" t="s">
        <v>124</v>
      </c>
      <c r="B17" s="155"/>
      <c r="C17" s="155"/>
      <c r="D17" s="155"/>
      <c r="E17" s="156"/>
      <c r="F17" s="90"/>
    </row>
    <row r="18" spans="1:19" s="93" customFormat="1" ht="30" customHeight="1" x14ac:dyDescent="0.25">
      <c r="A18" s="151" t="s">
        <v>125</v>
      </c>
      <c r="B18" s="152"/>
      <c r="C18" s="152"/>
      <c r="D18" s="152"/>
      <c r="E18" s="153"/>
      <c r="F18" s="94">
        <f>SUM(F19:F21)</f>
        <v>130409.91</v>
      </c>
    </row>
    <row r="19" spans="1:19" s="70" customFormat="1" ht="28.5" customHeight="1" x14ac:dyDescent="0.25">
      <c r="A19" s="154" t="s">
        <v>122</v>
      </c>
      <c r="B19" s="155"/>
      <c r="C19" s="155"/>
      <c r="D19" s="155"/>
      <c r="E19" s="156"/>
      <c r="F19" s="90">
        <v>130409.91</v>
      </c>
    </row>
    <row r="20" spans="1:19" s="70" customFormat="1" ht="0.75" hidden="1" customHeight="1" x14ac:dyDescent="0.25">
      <c r="A20" s="154" t="s">
        <v>123</v>
      </c>
      <c r="B20" s="155"/>
      <c r="C20" s="155"/>
      <c r="D20" s="155"/>
      <c r="E20" s="156"/>
      <c r="F20" s="90"/>
    </row>
    <row r="21" spans="1:19" s="73" customFormat="1" ht="30" hidden="1" customHeight="1" x14ac:dyDescent="0.2">
      <c r="A21" s="154" t="s">
        <v>124</v>
      </c>
      <c r="B21" s="155"/>
      <c r="C21" s="155"/>
      <c r="D21" s="155"/>
      <c r="E21" s="156"/>
      <c r="F21" s="9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</row>
    <row r="22" spans="1:19" s="95" customFormat="1" ht="30" customHeight="1" x14ac:dyDescent="0.25">
      <c r="A22" s="151" t="s">
        <v>126</v>
      </c>
      <c r="B22" s="152"/>
      <c r="C22" s="152"/>
      <c r="D22" s="152"/>
      <c r="E22" s="153"/>
      <c r="F22" s="94">
        <f>F12+F18</f>
        <v>11309.06200000002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51" t="s">
        <v>127</v>
      </c>
      <c r="B23" s="152"/>
      <c r="C23" s="152"/>
      <c r="D23" s="152"/>
      <c r="E23" s="153"/>
      <c r="F23" s="94">
        <f>акт21!E65</f>
        <v>116962.90099999997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51" t="s">
        <v>245</v>
      </c>
      <c r="B24" s="152"/>
      <c r="C24" s="152"/>
      <c r="D24" s="152"/>
      <c r="E24" s="153"/>
      <c r="F24" s="94">
        <f>F22-F23</f>
        <v>-105653.83899999995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51" t="s">
        <v>129</v>
      </c>
      <c r="B25" s="152"/>
      <c r="C25" s="152"/>
      <c r="D25" s="152"/>
      <c r="E25" s="153"/>
      <c r="F25" s="91">
        <f>F13+F14-F18</f>
        <v>62836.149999999994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3" customFormat="1" ht="11.45" customHeight="1" x14ac:dyDescent="0.25">
      <c r="A26" s="74"/>
      <c r="B26" s="74"/>
      <c r="C26" s="74"/>
      <c r="D26" s="74"/>
      <c r="E26" s="74"/>
      <c r="F26" s="74"/>
    </row>
    <row r="27" spans="1:19" s="75" customFormat="1" ht="64.5" customHeight="1" x14ac:dyDescent="0.2">
      <c r="A27" s="150" t="s">
        <v>130</v>
      </c>
      <c r="B27" s="150"/>
      <c r="C27" s="150"/>
      <c r="D27" s="150"/>
    </row>
    <row r="28" spans="1:19" s="2" customFormat="1" ht="21.75" hidden="1" customHeight="1" x14ac:dyDescent="0.25">
      <c r="A28" s="157" t="s">
        <v>295</v>
      </c>
      <c r="B28" s="157"/>
      <c r="C28" s="157"/>
      <c r="D28" s="157"/>
    </row>
    <row r="29" spans="1:19" s="2" customFormat="1" ht="22.5" customHeight="1" x14ac:dyDescent="0.25">
      <c r="A29" s="150" t="s">
        <v>42</v>
      </c>
      <c r="B29" s="150"/>
      <c r="C29" s="150"/>
      <c r="D29" s="150"/>
    </row>
    <row r="30" spans="1:19" s="2" customFormat="1" ht="22.5" customHeight="1" x14ac:dyDescent="0.25">
      <c r="A30" s="150" t="s">
        <v>43</v>
      </c>
      <c r="B30" s="150"/>
      <c r="C30" s="150"/>
      <c r="D30" s="45"/>
    </row>
  </sheetData>
  <mergeCells count="24">
    <mergeCell ref="A24:E24"/>
    <mergeCell ref="A25:E25"/>
    <mergeCell ref="A27:D27"/>
    <mergeCell ref="A28:D28"/>
    <mergeCell ref="A29:D29"/>
    <mergeCell ref="A30:C30"/>
    <mergeCell ref="A18:E18"/>
    <mergeCell ref="A19:E19"/>
    <mergeCell ref="A20:E20"/>
    <mergeCell ref="A21:E21"/>
    <mergeCell ref="A22:E22"/>
    <mergeCell ref="A23:E23"/>
    <mergeCell ref="A12:E12"/>
    <mergeCell ref="A13:E13"/>
    <mergeCell ref="A14:E14"/>
    <mergeCell ref="A15:E15"/>
    <mergeCell ref="A16:E16"/>
    <mergeCell ref="A17:E17"/>
    <mergeCell ref="A1:F1"/>
    <mergeCell ref="A5:F5"/>
    <mergeCell ref="Q6:R6"/>
    <mergeCell ref="Q7:R7"/>
    <mergeCell ref="Q8:R8"/>
    <mergeCell ref="A11:E11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7"/>
  <sheetViews>
    <sheetView topLeftCell="A51" workbookViewId="0">
      <selection activeCell="E65" sqref="E65"/>
    </sheetView>
  </sheetViews>
  <sheetFormatPr defaultColWidth="8.140625" defaultRowHeight="15" x14ac:dyDescent="0.25"/>
  <cols>
    <col min="1" max="1" width="59.28515625" style="130" customWidth="1"/>
    <col min="2" max="5" width="16.28515625" style="130" customWidth="1"/>
    <col min="6" max="6" width="9.42578125" style="130" bestFit="1" customWidth="1"/>
    <col min="7" max="255" width="8.140625" style="130"/>
    <col min="256" max="256" width="8.7109375" style="130" customWidth="1"/>
    <col min="257" max="257" width="31.5703125" style="130" customWidth="1"/>
    <col min="258" max="258" width="13.85546875" style="130" customWidth="1"/>
    <col min="259" max="259" width="19.140625" style="130" customWidth="1"/>
    <col min="260" max="260" width="17.5703125" style="130" customWidth="1"/>
    <col min="261" max="261" width="14.7109375" style="130" customWidth="1"/>
    <col min="262" max="511" width="8.140625" style="130"/>
    <col min="512" max="512" width="8.7109375" style="130" customWidth="1"/>
    <col min="513" max="513" width="31.5703125" style="130" customWidth="1"/>
    <col min="514" max="514" width="13.85546875" style="130" customWidth="1"/>
    <col min="515" max="515" width="19.140625" style="130" customWidth="1"/>
    <col min="516" max="516" width="17.5703125" style="130" customWidth="1"/>
    <col min="517" max="517" width="14.7109375" style="130" customWidth="1"/>
    <col min="518" max="767" width="8.140625" style="130"/>
    <col min="768" max="768" width="8.7109375" style="130" customWidth="1"/>
    <col min="769" max="769" width="31.5703125" style="130" customWidth="1"/>
    <col min="770" max="770" width="13.85546875" style="130" customWidth="1"/>
    <col min="771" max="771" width="19.140625" style="130" customWidth="1"/>
    <col min="772" max="772" width="17.5703125" style="130" customWidth="1"/>
    <col min="773" max="773" width="14.7109375" style="130" customWidth="1"/>
    <col min="774" max="1023" width="8.140625" style="130"/>
    <col min="1024" max="1024" width="8.7109375" style="130" customWidth="1"/>
    <col min="1025" max="1025" width="31.5703125" style="130" customWidth="1"/>
    <col min="1026" max="1026" width="13.85546875" style="130" customWidth="1"/>
    <col min="1027" max="1027" width="19.140625" style="130" customWidth="1"/>
    <col min="1028" max="1028" width="17.5703125" style="130" customWidth="1"/>
    <col min="1029" max="1029" width="14.7109375" style="130" customWidth="1"/>
    <col min="1030" max="1279" width="8.140625" style="130"/>
    <col min="1280" max="1280" width="8.7109375" style="130" customWidth="1"/>
    <col min="1281" max="1281" width="31.5703125" style="130" customWidth="1"/>
    <col min="1282" max="1282" width="13.85546875" style="130" customWidth="1"/>
    <col min="1283" max="1283" width="19.140625" style="130" customWidth="1"/>
    <col min="1284" max="1284" width="17.5703125" style="130" customWidth="1"/>
    <col min="1285" max="1285" width="14.7109375" style="130" customWidth="1"/>
    <col min="1286" max="1535" width="8.140625" style="130"/>
    <col min="1536" max="1536" width="8.7109375" style="130" customWidth="1"/>
    <col min="1537" max="1537" width="31.5703125" style="130" customWidth="1"/>
    <col min="1538" max="1538" width="13.85546875" style="130" customWidth="1"/>
    <col min="1539" max="1539" width="19.140625" style="130" customWidth="1"/>
    <col min="1540" max="1540" width="17.5703125" style="130" customWidth="1"/>
    <col min="1541" max="1541" width="14.7109375" style="130" customWidth="1"/>
    <col min="1542" max="1791" width="8.140625" style="130"/>
    <col min="1792" max="1792" width="8.7109375" style="130" customWidth="1"/>
    <col min="1793" max="1793" width="31.5703125" style="130" customWidth="1"/>
    <col min="1794" max="1794" width="13.85546875" style="130" customWidth="1"/>
    <col min="1795" max="1795" width="19.140625" style="130" customWidth="1"/>
    <col min="1796" max="1796" width="17.5703125" style="130" customWidth="1"/>
    <col min="1797" max="1797" width="14.7109375" style="130" customWidth="1"/>
    <col min="1798" max="2047" width="8.140625" style="130"/>
    <col min="2048" max="2048" width="8.7109375" style="130" customWidth="1"/>
    <col min="2049" max="2049" width="31.5703125" style="130" customWidth="1"/>
    <col min="2050" max="2050" width="13.85546875" style="130" customWidth="1"/>
    <col min="2051" max="2051" width="19.140625" style="130" customWidth="1"/>
    <col min="2052" max="2052" width="17.5703125" style="130" customWidth="1"/>
    <col min="2053" max="2053" width="14.7109375" style="130" customWidth="1"/>
    <col min="2054" max="2303" width="8.140625" style="130"/>
    <col min="2304" max="2304" width="8.7109375" style="130" customWidth="1"/>
    <col min="2305" max="2305" width="31.5703125" style="130" customWidth="1"/>
    <col min="2306" max="2306" width="13.85546875" style="130" customWidth="1"/>
    <col min="2307" max="2307" width="19.140625" style="130" customWidth="1"/>
    <col min="2308" max="2308" width="17.5703125" style="130" customWidth="1"/>
    <col min="2309" max="2309" width="14.7109375" style="130" customWidth="1"/>
    <col min="2310" max="2559" width="8.140625" style="130"/>
    <col min="2560" max="2560" width="8.7109375" style="130" customWidth="1"/>
    <col min="2561" max="2561" width="31.5703125" style="130" customWidth="1"/>
    <col min="2562" max="2562" width="13.85546875" style="130" customWidth="1"/>
    <col min="2563" max="2563" width="19.140625" style="130" customWidth="1"/>
    <col min="2564" max="2564" width="17.5703125" style="130" customWidth="1"/>
    <col min="2565" max="2565" width="14.7109375" style="130" customWidth="1"/>
    <col min="2566" max="2815" width="8.140625" style="130"/>
    <col min="2816" max="2816" width="8.7109375" style="130" customWidth="1"/>
    <col min="2817" max="2817" width="31.5703125" style="130" customWidth="1"/>
    <col min="2818" max="2818" width="13.85546875" style="130" customWidth="1"/>
    <col min="2819" max="2819" width="19.140625" style="130" customWidth="1"/>
    <col min="2820" max="2820" width="17.5703125" style="130" customWidth="1"/>
    <col min="2821" max="2821" width="14.7109375" style="130" customWidth="1"/>
    <col min="2822" max="3071" width="8.140625" style="130"/>
    <col min="3072" max="3072" width="8.7109375" style="130" customWidth="1"/>
    <col min="3073" max="3073" width="31.5703125" style="130" customWidth="1"/>
    <col min="3074" max="3074" width="13.85546875" style="130" customWidth="1"/>
    <col min="3075" max="3075" width="19.140625" style="130" customWidth="1"/>
    <col min="3076" max="3076" width="17.5703125" style="130" customWidth="1"/>
    <col min="3077" max="3077" width="14.7109375" style="130" customWidth="1"/>
    <col min="3078" max="3327" width="8.140625" style="130"/>
    <col min="3328" max="3328" width="8.7109375" style="130" customWidth="1"/>
    <col min="3329" max="3329" width="31.5703125" style="130" customWidth="1"/>
    <col min="3330" max="3330" width="13.85546875" style="130" customWidth="1"/>
    <col min="3331" max="3331" width="19.140625" style="130" customWidth="1"/>
    <col min="3332" max="3332" width="17.5703125" style="130" customWidth="1"/>
    <col min="3333" max="3333" width="14.7109375" style="130" customWidth="1"/>
    <col min="3334" max="3583" width="8.140625" style="130"/>
    <col min="3584" max="3584" width="8.7109375" style="130" customWidth="1"/>
    <col min="3585" max="3585" width="31.5703125" style="130" customWidth="1"/>
    <col min="3586" max="3586" width="13.85546875" style="130" customWidth="1"/>
    <col min="3587" max="3587" width="19.140625" style="130" customWidth="1"/>
    <col min="3588" max="3588" width="17.5703125" style="130" customWidth="1"/>
    <col min="3589" max="3589" width="14.7109375" style="130" customWidth="1"/>
    <col min="3590" max="3839" width="8.140625" style="130"/>
    <col min="3840" max="3840" width="8.7109375" style="130" customWidth="1"/>
    <col min="3841" max="3841" width="31.5703125" style="130" customWidth="1"/>
    <col min="3842" max="3842" width="13.85546875" style="130" customWidth="1"/>
    <col min="3843" max="3843" width="19.140625" style="130" customWidth="1"/>
    <col min="3844" max="3844" width="17.5703125" style="130" customWidth="1"/>
    <col min="3845" max="3845" width="14.7109375" style="130" customWidth="1"/>
    <col min="3846" max="4095" width="8.140625" style="130"/>
    <col min="4096" max="4096" width="8.7109375" style="130" customWidth="1"/>
    <col min="4097" max="4097" width="31.5703125" style="130" customWidth="1"/>
    <col min="4098" max="4098" width="13.85546875" style="130" customWidth="1"/>
    <col min="4099" max="4099" width="19.140625" style="130" customWidth="1"/>
    <col min="4100" max="4100" width="17.5703125" style="130" customWidth="1"/>
    <col min="4101" max="4101" width="14.7109375" style="130" customWidth="1"/>
    <col min="4102" max="4351" width="8.140625" style="130"/>
    <col min="4352" max="4352" width="8.7109375" style="130" customWidth="1"/>
    <col min="4353" max="4353" width="31.5703125" style="130" customWidth="1"/>
    <col min="4354" max="4354" width="13.85546875" style="130" customWidth="1"/>
    <col min="4355" max="4355" width="19.140625" style="130" customWidth="1"/>
    <col min="4356" max="4356" width="17.5703125" style="130" customWidth="1"/>
    <col min="4357" max="4357" width="14.7109375" style="130" customWidth="1"/>
    <col min="4358" max="4607" width="8.140625" style="130"/>
    <col min="4608" max="4608" width="8.7109375" style="130" customWidth="1"/>
    <col min="4609" max="4609" width="31.5703125" style="130" customWidth="1"/>
    <col min="4610" max="4610" width="13.85546875" style="130" customWidth="1"/>
    <col min="4611" max="4611" width="19.140625" style="130" customWidth="1"/>
    <col min="4612" max="4612" width="17.5703125" style="130" customWidth="1"/>
    <col min="4613" max="4613" width="14.7109375" style="130" customWidth="1"/>
    <col min="4614" max="4863" width="8.140625" style="130"/>
    <col min="4864" max="4864" width="8.7109375" style="130" customWidth="1"/>
    <col min="4865" max="4865" width="31.5703125" style="130" customWidth="1"/>
    <col min="4866" max="4866" width="13.85546875" style="130" customWidth="1"/>
    <col min="4867" max="4867" width="19.140625" style="130" customWidth="1"/>
    <col min="4868" max="4868" width="17.5703125" style="130" customWidth="1"/>
    <col min="4869" max="4869" width="14.7109375" style="130" customWidth="1"/>
    <col min="4870" max="5119" width="8.140625" style="130"/>
    <col min="5120" max="5120" width="8.7109375" style="130" customWidth="1"/>
    <col min="5121" max="5121" width="31.5703125" style="130" customWidth="1"/>
    <col min="5122" max="5122" width="13.85546875" style="130" customWidth="1"/>
    <col min="5123" max="5123" width="19.140625" style="130" customWidth="1"/>
    <col min="5124" max="5124" width="17.5703125" style="130" customWidth="1"/>
    <col min="5125" max="5125" width="14.7109375" style="130" customWidth="1"/>
    <col min="5126" max="5375" width="8.140625" style="130"/>
    <col min="5376" max="5376" width="8.7109375" style="130" customWidth="1"/>
    <col min="5377" max="5377" width="31.5703125" style="130" customWidth="1"/>
    <col min="5378" max="5378" width="13.85546875" style="130" customWidth="1"/>
    <col min="5379" max="5379" width="19.140625" style="130" customWidth="1"/>
    <col min="5380" max="5380" width="17.5703125" style="130" customWidth="1"/>
    <col min="5381" max="5381" width="14.7109375" style="130" customWidth="1"/>
    <col min="5382" max="5631" width="8.140625" style="130"/>
    <col min="5632" max="5632" width="8.7109375" style="130" customWidth="1"/>
    <col min="5633" max="5633" width="31.5703125" style="130" customWidth="1"/>
    <col min="5634" max="5634" width="13.85546875" style="130" customWidth="1"/>
    <col min="5635" max="5635" width="19.140625" style="130" customWidth="1"/>
    <col min="5636" max="5636" width="17.5703125" style="130" customWidth="1"/>
    <col min="5637" max="5637" width="14.7109375" style="130" customWidth="1"/>
    <col min="5638" max="5887" width="8.140625" style="130"/>
    <col min="5888" max="5888" width="8.7109375" style="130" customWidth="1"/>
    <col min="5889" max="5889" width="31.5703125" style="130" customWidth="1"/>
    <col min="5890" max="5890" width="13.85546875" style="130" customWidth="1"/>
    <col min="5891" max="5891" width="19.140625" style="130" customWidth="1"/>
    <col min="5892" max="5892" width="17.5703125" style="130" customWidth="1"/>
    <col min="5893" max="5893" width="14.7109375" style="130" customWidth="1"/>
    <col min="5894" max="6143" width="8.140625" style="130"/>
    <col min="6144" max="6144" width="8.7109375" style="130" customWidth="1"/>
    <col min="6145" max="6145" width="31.5703125" style="130" customWidth="1"/>
    <col min="6146" max="6146" width="13.85546875" style="130" customWidth="1"/>
    <col min="6147" max="6147" width="19.140625" style="130" customWidth="1"/>
    <col min="6148" max="6148" width="17.5703125" style="130" customWidth="1"/>
    <col min="6149" max="6149" width="14.7109375" style="130" customWidth="1"/>
    <col min="6150" max="6399" width="8.140625" style="130"/>
    <col min="6400" max="6400" width="8.7109375" style="130" customWidth="1"/>
    <col min="6401" max="6401" width="31.5703125" style="130" customWidth="1"/>
    <col min="6402" max="6402" width="13.85546875" style="130" customWidth="1"/>
    <col min="6403" max="6403" width="19.140625" style="130" customWidth="1"/>
    <col min="6404" max="6404" width="17.5703125" style="130" customWidth="1"/>
    <col min="6405" max="6405" width="14.7109375" style="130" customWidth="1"/>
    <col min="6406" max="6655" width="8.140625" style="130"/>
    <col min="6656" max="6656" width="8.7109375" style="130" customWidth="1"/>
    <col min="6657" max="6657" width="31.5703125" style="130" customWidth="1"/>
    <col min="6658" max="6658" width="13.85546875" style="130" customWidth="1"/>
    <col min="6659" max="6659" width="19.140625" style="130" customWidth="1"/>
    <col min="6660" max="6660" width="17.5703125" style="130" customWidth="1"/>
    <col min="6661" max="6661" width="14.7109375" style="130" customWidth="1"/>
    <col min="6662" max="6911" width="8.140625" style="130"/>
    <col min="6912" max="6912" width="8.7109375" style="130" customWidth="1"/>
    <col min="6913" max="6913" width="31.5703125" style="130" customWidth="1"/>
    <col min="6914" max="6914" width="13.85546875" style="130" customWidth="1"/>
    <col min="6915" max="6915" width="19.140625" style="130" customWidth="1"/>
    <col min="6916" max="6916" width="17.5703125" style="130" customWidth="1"/>
    <col min="6917" max="6917" width="14.7109375" style="130" customWidth="1"/>
    <col min="6918" max="7167" width="8.140625" style="130"/>
    <col min="7168" max="7168" width="8.7109375" style="130" customWidth="1"/>
    <col min="7169" max="7169" width="31.5703125" style="130" customWidth="1"/>
    <col min="7170" max="7170" width="13.85546875" style="130" customWidth="1"/>
    <col min="7171" max="7171" width="19.140625" style="130" customWidth="1"/>
    <col min="7172" max="7172" width="17.5703125" style="130" customWidth="1"/>
    <col min="7173" max="7173" width="14.7109375" style="130" customWidth="1"/>
    <col min="7174" max="7423" width="8.140625" style="130"/>
    <col min="7424" max="7424" width="8.7109375" style="130" customWidth="1"/>
    <col min="7425" max="7425" width="31.5703125" style="130" customWidth="1"/>
    <col min="7426" max="7426" width="13.85546875" style="130" customWidth="1"/>
    <col min="7427" max="7427" width="19.140625" style="130" customWidth="1"/>
    <col min="7428" max="7428" width="17.5703125" style="130" customWidth="1"/>
    <col min="7429" max="7429" width="14.7109375" style="130" customWidth="1"/>
    <col min="7430" max="7679" width="8.140625" style="130"/>
    <col min="7680" max="7680" width="8.7109375" style="130" customWidth="1"/>
    <col min="7681" max="7681" width="31.5703125" style="130" customWidth="1"/>
    <col min="7682" max="7682" width="13.85546875" style="130" customWidth="1"/>
    <col min="7683" max="7683" width="19.140625" style="130" customWidth="1"/>
    <col min="7684" max="7684" width="17.5703125" style="130" customWidth="1"/>
    <col min="7685" max="7685" width="14.7109375" style="130" customWidth="1"/>
    <col min="7686" max="7935" width="8.140625" style="130"/>
    <col min="7936" max="7936" width="8.7109375" style="130" customWidth="1"/>
    <col min="7937" max="7937" width="31.5703125" style="130" customWidth="1"/>
    <col min="7938" max="7938" width="13.85546875" style="130" customWidth="1"/>
    <col min="7939" max="7939" width="19.140625" style="130" customWidth="1"/>
    <col min="7940" max="7940" width="17.5703125" style="130" customWidth="1"/>
    <col min="7941" max="7941" width="14.7109375" style="130" customWidth="1"/>
    <col min="7942" max="8191" width="8.140625" style="130"/>
    <col min="8192" max="8192" width="8.7109375" style="130" customWidth="1"/>
    <col min="8193" max="8193" width="31.5703125" style="130" customWidth="1"/>
    <col min="8194" max="8194" width="13.85546875" style="130" customWidth="1"/>
    <col min="8195" max="8195" width="19.140625" style="130" customWidth="1"/>
    <col min="8196" max="8196" width="17.5703125" style="130" customWidth="1"/>
    <col min="8197" max="8197" width="14.7109375" style="130" customWidth="1"/>
    <col min="8198" max="8447" width="8.140625" style="130"/>
    <col min="8448" max="8448" width="8.7109375" style="130" customWidth="1"/>
    <col min="8449" max="8449" width="31.5703125" style="130" customWidth="1"/>
    <col min="8450" max="8450" width="13.85546875" style="130" customWidth="1"/>
    <col min="8451" max="8451" width="19.140625" style="130" customWidth="1"/>
    <col min="8452" max="8452" width="17.5703125" style="130" customWidth="1"/>
    <col min="8453" max="8453" width="14.7109375" style="130" customWidth="1"/>
    <col min="8454" max="8703" width="8.140625" style="130"/>
    <col min="8704" max="8704" width="8.7109375" style="130" customWidth="1"/>
    <col min="8705" max="8705" width="31.5703125" style="130" customWidth="1"/>
    <col min="8706" max="8706" width="13.85546875" style="130" customWidth="1"/>
    <col min="8707" max="8707" width="19.140625" style="130" customWidth="1"/>
    <col min="8708" max="8708" width="17.5703125" style="130" customWidth="1"/>
    <col min="8709" max="8709" width="14.7109375" style="130" customWidth="1"/>
    <col min="8710" max="8959" width="8.140625" style="130"/>
    <col min="8960" max="8960" width="8.7109375" style="130" customWidth="1"/>
    <col min="8961" max="8961" width="31.5703125" style="130" customWidth="1"/>
    <col min="8962" max="8962" width="13.85546875" style="130" customWidth="1"/>
    <col min="8963" max="8963" width="19.140625" style="130" customWidth="1"/>
    <col min="8964" max="8964" width="17.5703125" style="130" customWidth="1"/>
    <col min="8965" max="8965" width="14.7109375" style="130" customWidth="1"/>
    <col min="8966" max="9215" width="8.140625" style="130"/>
    <col min="9216" max="9216" width="8.7109375" style="130" customWidth="1"/>
    <col min="9217" max="9217" width="31.5703125" style="130" customWidth="1"/>
    <col min="9218" max="9218" width="13.85546875" style="130" customWidth="1"/>
    <col min="9219" max="9219" width="19.140625" style="130" customWidth="1"/>
    <col min="9220" max="9220" width="17.5703125" style="130" customWidth="1"/>
    <col min="9221" max="9221" width="14.7109375" style="130" customWidth="1"/>
    <col min="9222" max="9471" width="8.140625" style="130"/>
    <col min="9472" max="9472" width="8.7109375" style="130" customWidth="1"/>
    <col min="9473" max="9473" width="31.5703125" style="130" customWidth="1"/>
    <col min="9474" max="9474" width="13.85546875" style="130" customWidth="1"/>
    <col min="9475" max="9475" width="19.140625" style="130" customWidth="1"/>
    <col min="9476" max="9476" width="17.5703125" style="130" customWidth="1"/>
    <col min="9477" max="9477" width="14.7109375" style="130" customWidth="1"/>
    <col min="9478" max="9727" width="8.140625" style="130"/>
    <col min="9728" max="9728" width="8.7109375" style="130" customWidth="1"/>
    <col min="9729" max="9729" width="31.5703125" style="130" customWidth="1"/>
    <col min="9730" max="9730" width="13.85546875" style="130" customWidth="1"/>
    <col min="9731" max="9731" width="19.140625" style="130" customWidth="1"/>
    <col min="9732" max="9732" width="17.5703125" style="130" customWidth="1"/>
    <col min="9733" max="9733" width="14.7109375" style="130" customWidth="1"/>
    <col min="9734" max="9983" width="8.140625" style="130"/>
    <col min="9984" max="9984" width="8.7109375" style="130" customWidth="1"/>
    <col min="9985" max="9985" width="31.5703125" style="130" customWidth="1"/>
    <col min="9986" max="9986" width="13.85546875" style="130" customWidth="1"/>
    <col min="9987" max="9987" width="19.140625" style="130" customWidth="1"/>
    <col min="9988" max="9988" width="17.5703125" style="130" customWidth="1"/>
    <col min="9989" max="9989" width="14.7109375" style="130" customWidth="1"/>
    <col min="9990" max="10239" width="8.140625" style="130"/>
    <col min="10240" max="10240" width="8.7109375" style="130" customWidth="1"/>
    <col min="10241" max="10241" width="31.5703125" style="130" customWidth="1"/>
    <col min="10242" max="10242" width="13.85546875" style="130" customWidth="1"/>
    <col min="10243" max="10243" width="19.140625" style="130" customWidth="1"/>
    <col min="10244" max="10244" width="17.5703125" style="130" customWidth="1"/>
    <col min="10245" max="10245" width="14.7109375" style="130" customWidth="1"/>
    <col min="10246" max="10495" width="8.140625" style="130"/>
    <col min="10496" max="10496" width="8.7109375" style="130" customWidth="1"/>
    <col min="10497" max="10497" width="31.5703125" style="130" customWidth="1"/>
    <col min="10498" max="10498" width="13.85546875" style="130" customWidth="1"/>
    <col min="10499" max="10499" width="19.140625" style="130" customWidth="1"/>
    <col min="10500" max="10500" width="17.5703125" style="130" customWidth="1"/>
    <col min="10501" max="10501" width="14.7109375" style="130" customWidth="1"/>
    <col min="10502" max="10751" width="8.140625" style="130"/>
    <col min="10752" max="10752" width="8.7109375" style="130" customWidth="1"/>
    <col min="10753" max="10753" width="31.5703125" style="130" customWidth="1"/>
    <col min="10754" max="10754" width="13.85546875" style="130" customWidth="1"/>
    <col min="10755" max="10755" width="19.140625" style="130" customWidth="1"/>
    <col min="10756" max="10756" width="17.5703125" style="130" customWidth="1"/>
    <col min="10757" max="10757" width="14.7109375" style="130" customWidth="1"/>
    <col min="10758" max="11007" width="8.140625" style="130"/>
    <col min="11008" max="11008" width="8.7109375" style="130" customWidth="1"/>
    <col min="11009" max="11009" width="31.5703125" style="130" customWidth="1"/>
    <col min="11010" max="11010" width="13.85546875" style="130" customWidth="1"/>
    <col min="11011" max="11011" width="19.140625" style="130" customWidth="1"/>
    <col min="11012" max="11012" width="17.5703125" style="130" customWidth="1"/>
    <col min="11013" max="11013" width="14.7109375" style="130" customWidth="1"/>
    <col min="11014" max="11263" width="8.140625" style="130"/>
    <col min="11264" max="11264" width="8.7109375" style="130" customWidth="1"/>
    <col min="11265" max="11265" width="31.5703125" style="130" customWidth="1"/>
    <col min="11266" max="11266" width="13.85546875" style="130" customWidth="1"/>
    <col min="11267" max="11267" width="19.140625" style="130" customWidth="1"/>
    <col min="11268" max="11268" width="17.5703125" style="130" customWidth="1"/>
    <col min="11269" max="11269" width="14.7109375" style="130" customWidth="1"/>
    <col min="11270" max="11519" width="8.140625" style="130"/>
    <col min="11520" max="11520" width="8.7109375" style="130" customWidth="1"/>
    <col min="11521" max="11521" width="31.5703125" style="130" customWidth="1"/>
    <col min="11522" max="11522" width="13.85546875" style="130" customWidth="1"/>
    <col min="11523" max="11523" width="19.140625" style="130" customWidth="1"/>
    <col min="11524" max="11524" width="17.5703125" style="130" customWidth="1"/>
    <col min="11525" max="11525" width="14.7109375" style="130" customWidth="1"/>
    <col min="11526" max="11775" width="8.140625" style="130"/>
    <col min="11776" max="11776" width="8.7109375" style="130" customWidth="1"/>
    <col min="11777" max="11777" width="31.5703125" style="130" customWidth="1"/>
    <col min="11778" max="11778" width="13.85546875" style="130" customWidth="1"/>
    <col min="11779" max="11779" width="19.140625" style="130" customWidth="1"/>
    <col min="11780" max="11780" width="17.5703125" style="130" customWidth="1"/>
    <col min="11781" max="11781" width="14.7109375" style="130" customWidth="1"/>
    <col min="11782" max="12031" width="8.140625" style="130"/>
    <col min="12032" max="12032" width="8.7109375" style="130" customWidth="1"/>
    <col min="12033" max="12033" width="31.5703125" style="130" customWidth="1"/>
    <col min="12034" max="12034" width="13.85546875" style="130" customWidth="1"/>
    <col min="12035" max="12035" width="19.140625" style="130" customWidth="1"/>
    <col min="12036" max="12036" width="17.5703125" style="130" customWidth="1"/>
    <col min="12037" max="12037" width="14.7109375" style="130" customWidth="1"/>
    <col min="12038" max="12287" width="8.140625" style="130"/>
    <col min="12288" max="12288" width="8.7109375" style="130" customWidth="1"/>
    <col min="12289" max="12289" width="31.5703125" style="130" customWidth="1"/>
    <col min="12290" max="12290" width="13.85546875" style="130" customWidth="1"/>
    <col min="12291" max="12291" width="19.140625" style="130" customWidth="1"/>
    <col min="12292" max="12292" width="17.5703125" style="130" customWidth="1"/>
    <col min="12293" max="12293" width="14.7109375" style="130" customWidth="1"/>
    <col min="12294" max="12543" width="8.140625" style="130"/>
    <col min="12544" max="12544" width="8.7109375" style="130" customWidth="1"/>
    <col min="12545" max="12545" width="31.5703125" style="130" customWidth="1"/>
    <col min="12546" max="12546" width="13.85546875" style="130" customWidth="1"/>
    <col min="12547" max="12547" width="19.140625" style="130" customWidth="1"/>
    <col min="12548" max="12548" width="17.5703125" style="130" customWidth="1"/>
    <col min="12549" max="12549" width="14.7109375" style="130" customWidth="1"/>
    <col min="12550" max="12799" width="8.140625" style="130"/>
    <col min="12800" max="12800" width="8.7109375" style="130" customWidth="1"/>
    <col min="12801" max="12801" width="31.5703125" style="130" customWidth="1"/>
    <col min="12802" max="12802" width="13.85546875" style="130" customWidth="1"/>
    <col min="12803" max="12803" width="19.140625" style="130" customWidth="1"/>
    <col min="12804" max="12804" width="17.5703125" style="130" customWidth="1"/>
    <col min="12805" max="12805" width="14.7109375" style="130" customWidth="1"/>
    <col min="12806" max="13055" width="8.140625" style="130"/>
    <col min="13056" max="13056" width="8.7109375" style="130" customWidth="1"/>
    <col min="13057" max="13057" width="31.5703125" style="130" customWidth="1"/>
    <col min="13058" max="13058" width="13.85546875" style="130" customWidth="1"/>
    <col min="13059" max="13059" width="19.140625" style="130" customWidth="1"/>
    <col min="13060" max="13060" width="17.5703125" style="130" customWidth="1"/>
    <col min="13061" max="13061" width="14.7109375" style="130" customWidth="1"/>
    <col min="13062" max="13311" width="8.140625" style="130"/>
    <col min="13312" max="13312" width="8.7109375" style="130" customWidth="1"/>
    <col min="13313" max="13313" width="31.5703125" style="130" customWidth="1"/>
    <col min="13314" max="13314" width="13.85546875" style="130" customWidth="1"/>
    <col min="13315" max="13315" width="19.140625" style="130" customWidth="1"/>
    <col min="13316" max="13316" width="17.5703125" style="130" customWidth="1"/>
    <col min="13317" max="13317" width="14.7109375" style="130" customWidth="1"/>
    <col min="13318" max="13567" width="8.140625" style="130"/>
    <col min="13568" max="13568" width="8.7109375" style="130" customWidth="1"/>
    <col min="13569" max="13569" width="31.5703125" style="130" customWidth="1"/>
    <col min="13570" max="13570" width="13.85546875" style="130" customWidth="1"/>
    <col min="13571" max="13571" width="19.140625" style="130" customWidth="1"/>
    <col min="13572" max="13572" width="17.5703125" style="130" customWidth="1"/>
    <col min="13573" max="13573" width="14.7109375" style="130" customWidth="1"/>
    <col min="13574" max="13823" width="8.140625" style="130"/>
    <col min="13824" max="13824" width="8.7109375" style="130" customWidth="1"/>
    <col min="13825" max="13825" width="31.5703125" style="130" customWidth="1"/>
    <col min="13826" max="13826" width="13.85546875" style="130" customWidth="1"/>
    <col min="13827" max="13827" width="19.140625" style="130" customWidth="1"/>
    <col min="13828" max="13828" width="17.5703125" style="130" customWidth="1"/>
    <col min="13829" max="13829" width="14.7109375" style="130" customWidth="1"/>
    <col min="13830" max="14079" width="8.140625" style="130"/>
    <col min="14080" max="14080" width="8.7109375" style="130" customWidth="1"/>
    <col min="14081" max="14081" width="31.5703125" style="130" customWidth="1"/>
    <col min="14082" max="14082" width="13.85546875" style="130" customWidth="1"/>
    <col min="14083" max="14083" width="19.140625" style="130" customWidth="1"/>
    <col min="14084" max="14084" width="17.5703125" style="130" customWidth="1"/>
    <col min="14085" max="14085" width="14.7109375" style="130" customWidth="1"/>
    <col min="14086" max="14335" width="8.140625" style="130"/>
    <col min="14336" max="14336" width="8.7109375" style="130" customWidth="1"/>
    <col min="14337" max="14337" width="31.5703125" style="130" customWidth="1"/>
    <col min="14338" max="14338" width="13.85546875" style="130" customWidth="1"/>
    <col min="14339" max="14339" width="19.140625" style="130" customWidth="1"/>
    <col min="14340" max="14340" width="17.5703125" style="130" customWidth="1"/>
    <col min="14341" max="14341" width="14.7109375" style="130" customWidth="1"/>
    <col min="14342" max="14591" width="8.140625" style="130"/>
    <col min="14592" max="14592" width="8.7109375" style="130" customWidth="1"/>
    <col min="14593" max="14593" width="31.5703125" style="130" customWidth="1"/>
    <col min="14594" max="14594" width="13.85546875" style="130" customWidth="1"/>
    <col min="14595" max="14595" width="19.140625" style="130" customWidth="1"/>
    <col min="14596" max="14596" width="17.5703125" style="130" customWidth="1"/>
    <col min="14597" max="14597" width="14.7109375" style="130" customWidth="1"/>
    <col min="14598" max="14847" width="8.140625" style="130"/>
    <col min="14848" max="14848" width="8.7109375" style="130" customWidth="1"/>
    <col min="14849" max="14849" width="31.5703125" style="130" customWidth="1"/>
    <col min="14850" max="14850" width="13.85546875" style="130" customWidth="1"/>
    <col min="14851" max="14851" width="19.140625" style="130" customWidth="1"/>
    <col min="14852" max="14852" width="17.5703125" style="130" customWidth="1"/>
    <col min="14853" max="14853" width="14.7109375" style="130" customWidth="1"/>
    <col min="14854" max="15103" width="8.140625" style="130"/>
    <col min="15104" max="15104" width="8.7109375" style="130" customWidth="1"/>
    <col min="15105" max="15105" width="31.5703125" style="130" customWidth="1"/>
    <col min="15106" max="15106" width="13.85546875" style="130" customWidth="1"/>
    <col min="15107" max="15107" width="19.140625" style="130" customWidth="1"/>
    <col min="15108" max="15108" width="17.5703125" style="130" customWidth="1"/>
    <col min="15109" max="15109" width="14.7109375" style="130" customWidth="1"/>
    <col min="15110" max="15359" width="8.140625" style="130"/>
    <col min="15360" max="15360" width="8.7109375" style="130" customWidth="1"/>
    <col min="15361" max="15361" width="31.5703125" style="130" customWidth="1"/>
    <col min="15362" max="15362" width="13.85546875" style="130" customWidth="1"/>
    <col min="15363" max="15363" width="19.140625" style="130" customWidth="1"/>
    <col min="15364" max="15364" width="17.5703125" style="130" customWidth="1"/>
    <col min="15365" max="15365" width="14.7109375" style="130" customWidth="1"/>
    <col min="15366" max="15615" width="8.140625" style="130"/>
    <col min="15616" max="15616" width="8.7109375" style="130" customWidth="1"/>
    <col min="15617" max="15617" width="31.5703125" style="130" customWidth="1"/>
    <col min="15618" max="15618" width="13.85546875" style="130" customWidth="1"/>
    <col min="15619" max="15619" width="19.140625" style="130" customWidth="1"/>
    <col min="15620" max="15620" width="17.5703125" style="130" customWidth="1"/>
    <col min="15621" max="15621" width="14.7109375" style="130" customWidth="1"/>
    <col min="15622" max="15871" width="8.140625" style="130"/>
    <col min="15872" max="15872" width="8.7109375" style="130" customWidth="1"/>
    <col min="15873" max="15873" width="31.5703125" style="130" customWidth="1"/>
    <col min="15874" max="15874" width="13.85546875" style="130" customWidth="1"/>
    <col min="15875" max="15875" width="19.140625" style="130" customWidth="1"/>
    <col min="15876" max="15876" width="17.5703125" style="130" customWidth="1"/>
    <col min="15877" max="15877" width="14.7109375" style="130" customWidth="1"/>
    <col min="15878" max="16127" width="8.140625" style="130"/>
    <col min="16128" max="16128" width="8.7109375" style="130" customWidth="1"/>
    <col min="16129" max="16129" width="31.5703125" style="130" customWidth="1"/>
    <col min="16130" max="16130" width="13.85546875" style="130" customWidth="1"/>
    <col min="16131" max="16131" width="19.140625" style="130" customWidth="1"/>
    <col min="16132" max="16132" width="17.5703125" style="130" customWidth="1"/>
    <col min="16133" max="16133" width="14.7109375" style="130" customWidth="1"/>
    <col min="16134" max="16384" width="8.140625" style="130"/>
  </cols>
  <sheetData>
    <row r="1" spans="1:5" ht="23.25" hidden="1" customHeight="1" x14ac:dyDescent="0.25">
      <c r="A1" s="174"/>
      <c r="B1" s="174"/>
      <c r="C1" s="174"/>
      <c r="D1" s="174"/>
      <c r="E1" s="174"/>
    </row>
    <row r="2" spans="1:5" hidden="1" x14ac:dyDescent="0.25">
      <c r="A2" s="174" t="s">
        <v>161</v>
      </c>
      <c r="B2" s="174"/>
      <c r="C2" s="174"/>
      <c r="D2" s="174"/>
      <c r="E2" s="174"/>
    </row>
    <row r="3" spans="1:5" ht="15.75" customHeight="1" x14ac:dyDescent="0.25">
      <c r="A3" s="175" t="s">
        <v>235</v>
      </c>
      <c r="B3" s="175"/>
      <c r="C3" s="175"/>
      <c r="D3" s="175"/>
      <c r="E3" s="175"/>
    </row>
    <row r="4" spans="1:5" x14ac:dyDescent="0.25">
      <c r="A4" s="175" t="s">
        <v>162</v>
      </c>
      <c r="B4" s="175"/>
      <c r="C4" s="175"/>
      <c r="D4" s="175"/>
      <c r="E4" s="175"/>
    </row>
    <row r="5" spans="1:5" x14ac:dyDescent="0.25">
      <c r="A5" s="175" t="s">
        <v>163</v>
      </c>
      <c r="B5" s="175"/>
      <c r="C5" s="175"/>
      <c r="D5" s="175"/>
      <c r="E5" s="175"/>
    </row>
    <row r="6" spans="1:5" ht="26.25" customHeight="1" x14ac:dyDescent="0.25">
      <c r="A6" s="174" t="s">
        <v>164</v>
      </c>
      <c r="B6" s="174"/>
      <c r="C6" s="174"/>
      <c r="D6" s="174"/>
      <c r="E6" s="130" t="s">
        <v>277</v>
      </c>
    </row>
    <row r="7" spans="1:5" x14ac:dyDescent="0.25">
      <c r="A7" s="174"/>
      <c r="B7" s="174"/>
      <c r="C7" s="174"/>
      <c r="D7" s="174"/>
      <c r="E7" s="174"/>
    </row>
    <row r="8" spans="1:5" ht="28.5" customHeight="1" x14ac:dyDescent="0.25">
      <c r="A8" s="176" t="s">
        <v>166</v>
      </c>
      <c r="B8" s="176"/>
      <c r="C8" s="176"/>
      <c r="D8" s="176"/>
      <c r="E8" s="176"/>
    </row>
    <row r="9" spans="1:5" ht="29.25" customHeight="1" x14ac:dyDescent="0.25">
      <c r="A9" s="176" t="s">
        <v>167</v>
      </c>
      <c r="B9" s="176"/>
      <c r="C9" s="176"/>
      <c r="D9" s="176"/>
      <c r="E9" s="176"/>
    </row>
    <row r="10" spans="1:5" ht="30" customHeight="1" x14ac:dyDescent="0.25">
      <c r="A10" s="176" t="s">
        <v>168</v>
      </c>
      <c r="B10" s="176"/>
      <c r="C10" s="176"/>
      <c r="D10" s="176"/>
      <c r="E10" s="176"/>
    </row>
    <row r="11" spans="1:5" ht="30" customHeight="1" x14ac:dyDescent="0.25">
      <c r="A11" s="176" t="s">
        <v>169</v>
      </c>
      <c r="B11" s="176"/>
      <c r="C11" s="176"/>
      <c r="D11" s="176"/>
      <c r="E11" s="176"/>
    </row>
    <row r="12" spans="1:5" ht="29.25" customHeight="1" x14ac:dyDescent="0.25">
      <c r="A12" s="176" t="s">
        <v>170</v>
      </c>
      <c r="B12" s="176"/>
      <c r="C12" s="176"/>
      <c r="D12" s="176"/>
      <c r="E12" s="176"/>
    </row>
    <row r="13" spans="1:5" ht="28.5" customHeight="1" x14ac:dyDescent="0.25">
      <c r="A13" s="176" t="s">
        <v>171</v>
      </c>
      <c r="B13" s="176"/>
      <c r="C13" s="176"/>
      <c r="D13" s="176"/>
      <c r="E13" s="176"/>
    </row>
    <row r="14" spans="1:5" ht="15.75" customHeight="1" thickBot="1" x14ac:dyDescent="0.3">
      <c r="A14" s="174"/>
      <c r="B14" s="174"/>
      <c r="C14" s="174"/>
      <c r="D14" s="174"/>
      <c r="E14" s="174"/>
    </row>
    <row r="15" spans="1:5" ht="120.75" thickBot="1" x14ac:dyDescent="0.3">
      <c r="A15" s="180" t="s">
        <v>2</v>
      </c>
      <c r="B15" s="178" t="s">
        <v>173</v>
      </c>
      <c r="C15" s="178" t="s">
        <v>0</v>
      </c>
      <c r="D15" s="178" t="s">
        <v>172</v>
      </c>
      <c r="E15" s="178" t="s">
        <v>1</v>
      </c>
    </row>
    <row r="16" spans="1:5" x14ac:dyDescent="0.25">
      <c r="A16" s="202" t="s">
        <v>8</v>
      </c>
      <c r="B16" s="203"/>
      <c r="C16" s="203"/>
      <c r="D16" s="203"/>
      <c r="E16" s="181"/>
    </row>
    <row r="17" spans="1:5" ht="15" customHeight="1" x14ac:dyDescent="0.25">
      <c r="A17" s="192" t="s">
        <v>52</v>
      </c>
      <c r="B17" s="193" t="s">
        <v>21</v>
      </c>
      <c r="C17" s="194" t="s">
        <v>11</v>
      </c>
      <c r="D17" s="195">
        <v>0.14000000000000001</v>
      </c>
      <c r="E17" s="196">
        <v>1434.38</v>
      </c>
    </row>
    <row r="18" spans="1:5" ht="15" customHeight="1" x14ac:dyDescent="0.25">
      <c r="A18" s="204" t="s">
        <v>174</v>
      </c>
      <c r="B18" s="205"/>
      <c r="C18" s="205"/>
      <c r="D18" s="206"/>
      <c r="E18" s="197"/>
    </row>
    <row r="19" spans="1:5" ht="30" x14ac:dyDescent="0.25">
      <c r="A19" s="192" t="s">
        <v>278</v>
      </c>
      <c r="B19" s="198">
        <v>1.7709999999999999</v>
      </c>
      <c r="C19" s="194" t="s">
        <v>267</v>
      </c>
      <c r="D19" s="195">
        <f>E19/B19</f>
        <v>3885.2060982495768</v>
      </c>
      <c r="E19" s="196">
        <v>6880.7</v>
      </c>
    </row>
    <row r="20" spans="1:5" x14ac:dyDescent="0.25">
      <c r="A20" s="192" t="s">
        <v>279</v>
      </c>
      <c r="B20" s="199">
        <v>1</v>
      </c>
      <c r="C20" s="194" t="s">
        <v>13</v>
      </c>
      <c r="D20" s="195">
        <f>E20/B20</f>
        <v>1473.72</v>
      </c>
      <c r="E20" s="196">
        <v>1473.72</v>
      </c>
    </row>
    <row r="21" spans="1:5" ht="30" x14ac:dyDescent="0.25">
      <c r="A21" s="192" t="s">
        <v>156</v>
      </c>
      <c r="B21" s="193" t="s">
        <v>22</v>
      </c>
      <c r="C21" s="194" t="s">
        <v>11</v>
      </c>
      <c r="D21" s="195">
        <f>E21</f>
        <v>229.32</v>
      </c>
      <c r="E21" s="196">
        <v>229.32</v>
      </c>
    </row>
    <row r="22" spans="1:5" ht="30" x14ac:dyDescent="0.25">
      <c r="A22" s="192" t="s">
        <v>180</v>
      </c>
      <c r="B22" s="193" t="s">
        <v>22</v>
      </c>
      <c r="C22" s="194" t="s">
        <v>11</v>
      </c>
      <c r="D22" s="195">
        <f>E22</f>
        <v>565.14</v>
      </c>
      <c r="E22" s="196">
        <v>565.14</v>
      </c>
    </row>
    <row r="23" spans="1:5" ht="15" customHeight="1" x14ac:dyDescent="0.25">
      <c r="A23" s="192" t="s">
        <v>178</v>
      </c>
      <c r="B23" s="193" t="s">
        <v>157</v>
      </c>
      <c r="C23" s="194" t="s">
        <v>12</v>
      </c>
      <c r="D23" s="195">
        <f>E23</f>
        <v>43236.480000000003</v>
      </c>
      <c r="E23" s="196">
        <v>43236.480000000003</v>
      </c>
    </row>
    <row r="24" spans="1:5" ht="15" customHeight="1" x14ac:dyDescent="0.25">
      <c r="A24" s="204" t="s">
        <v>181</v>
      </c>
      <c r="B24" s="205"/>
      <c r="C24" s="205"/>
      <c r="D24" s="206"/>
      <c r="E24" s="197"/>
    </row>
    <row r="25" spans="1:5" ht="30" x14ac:dyDescent="0.25">
      <c r="A25" s="192" t="s">
        <v>280</v>
      </c>
      <c r="B25" s="199">
        <v>1</v>
      </c>
      <c r="C25" s="194" t="s">
        <v>13</v>
      </c>
      <c r="D25" s="195">
        <f t="shared" ref="D25:D44" si="0">E25/B25</f>
        <v>1283.24</v>
      </c>
      <c r="E25" s="196">
        <v>1283.24</v>
      </c>
    </row>
    <row r="26" spans="1:5" x14ac:dyDescent="0.25">
      <c r="A26" s="192" t="s">
        <v>281</v>
      </c>
      <c r="B26" s="200">
        <v>0.01</v>
      </c>
      <c r="C26" s="194" t="s">
        <v>17</v>
      </c>
      <c r="D26" s="195">
        <f t="shared" si="0"/>
        <v>56997</v>
      </c>
      <c r="E26" s="196">
        <v>569.97</v>
      </c>
    </row>
    <row r="27" spans="1:5" x14ac:dyDescent="0.25">
      <c r="A27" s="192" t="s">
        <v>259</v>
      </c>
      <c r="B27" s="199">
        <v>3</v>
      </c>
      <c r="C27" s="194" t="s">
        <v>76</v>
      </c>
      <c r="D27" s="195">
        <f t="shared" si="0"/>
        <v>98.410000000000011</v>
      </c>
      <c r="E27" s="196">
        <v>295.23</v>
      </c>
    </row>
    <row r="28" spans="1:5" x14ac:dyDescent="0.25">
      <c r="A28" s="192" t="s">
        <v>55</v>
      </c>
      <c r="B28" s="199">
        <v>1</v>
      </c>
      <c r="C28" s="194" t="s">
        <v>14</v>
      </c>
      <c r="D28" s="195">
        <f t="shared" si="0"/>
        <v>1005.22</v>
      </c>
      <c r="E28" s="196">
        <v>1005.22</v>
      </c>
    </row>
    <row r="29" spans="1:5" ht="19.5" customHeight="1" x14ac:dyDescent="0.25">
      <c r="A29" s="192" t="s">
        <v>185</v>
      </c>
      <c r="B29" s="199">
        <v>1</v>
      </c>
      <c r="C29" s="194" t="s">
        <v>186</v>
      </c>
      <c r="D29" s="195">
        <f t="shared" si="0"/>
        <v>736.44</v>
      </c>
      <c r="E29" s="196">
        <v>736.44</v>
      </c>
    </row>
    <row r="30" spans="1:5" x14ac:dyDescent="0.25">
      <c r="A30" s="192" t="s">
        <v>56</v>
      </c>
      <c r="B30" s="199">
        <v>1</v>
      </c>
      <c r="C30" s="194" t="s">
        <v>15</v>
      </c>
      <c r="D30" s="195">
        <f t="shared" si="0"/>
        <v>828.19</v>
      </c>
      <c r="E30" s="196">
        <v>828.19</v>
      </c>
    </row>
    <row r="31" spans="1:5" x14ac:dyDescent="0.25">
      <c r="A31" s="192" t="s">
        <v>187</v>
      </c>
      <c r="B31" s="199">
        <v>1</v>
      </c>
      <c r="C31" s="194" t="s">
        <v>13</v>
      </c>
      <c r="D31" s="195">
        <f t="shared" si="0"/>
        <v>149.54</v>
      </c>
      <c r="E31" s="196">
        <v>149.54</v>
      </c>
    </row>
    <row r="32" spans="1:5" ht="30" x14ac:dyDescent="0.25">
      <c r="A32" s="192" t="s">
        <v>282</v>
      </c>
      <c r="B32" s="201">
        <v>0.2</v>
      </c>
      <c r="C32" s="194" t="s">
        <v>16</v>
      </c>
      <c r="D32" s="195">
        <f t="shared" si="0"/>
        <v>3902.5499999999997</v>
      </c>
      <c r="E32" s="196">
        <v>780.51</v>
      </c>
    </row>
    <row r="33" spans="1:5" x14ac:dyDescent="0.25">
      <c r="A33" s="192" t="s">
        <v>72</v>
      </c>
      <c r="B33" s="200">
        <v>0.12</v>
      </c>
      <c r="C33" s="194" t="s">
        <v>73</v>
      </c>
      <c r="D33" s="195">
        <f t="shared" si="0"/>
        <v>30069.583333333332</v>
      </c>
      <c r="E33" s="196">
        <v>3608.35</v>
      </c>
    </row>
    <row r="34" spans="1:5" x14ac:dyDescent="0.25">
      <c r="A34" s="192" t="s">
        <v>283</v>
      </c>
      <c r="B34" s="198">
        <v>0.70799999999999996</v>
      </c>
      <c r="C34" s="194" t="s">
        <v>16</v>
      </c>
      <c r="D34" s="195">
        <f t="shared" si="0"/>
        <v>1914.9011299435028</v>
      </c>
      <c r="E34" s="196">
        <v>1355.75</v>
      </c>
    </row>
    <row r="35" spans="1:5" ht="30" x14ac:dyDescent="0.25">
      <c r="A35" s="192" t="s">
        <v>57</v>
      </c>
      <c r="B35" s="198">
        <v>0.70799999999999996</v>
      </c>
      <c r="C35" s="194" t="s">
        <v>16</v>
      </c>
      <c r="D35" s="195">
        <f>E35/B35</f>
        <v>2005.6779661016949</v>
      </c>
      <c r="E35" s="196">
        <v>1420.02</v>
      </c>
    </row>
    <row r="36" spans="1:5" x14ac:dyDescent="0.25">
      <c r="A36" s="192" t="s">
        <v>284</v>
      </c>
      <c r="B36" s="199">
        <v>1</v>
      </c>
      <c r="C36" s="194" t="s">
        <v>14</v>
      </c>
      <c r="D36" s="195">
        <f t="shared" si="0"/>
        <v>611.75</v>
      </c>
      <c r="E36" s="196">
        <v>611.75</v>
      </c>
    </row>
    <row r="37" spans="1:5" ht="30" x14ac:dyDescent="0.25">
      <c r="A37" s="192" t="s">
        <v>60</v>
      </c>
      <c r="B37" s="199">
        <v>6</v>
      </c>
      <c r="C37" s="194" t="s">
        <v>18</v>
      </c>
      <c r="D37" s="195">
        <f t="shared" si="0"/>
        <v>252.62833333333333</v>
      </c>
      <c r="E37" s="196">
        <v>1515.77</v>
      </c>
    </row>
    <row r="38" spans="1:5" x14ac:dyDescent="0.25">
      <c r="A38" s="192" t="s">
        <v>285</v>
      </c>
      <c r="B38" s="199">
        <v>1</v>
      </c>
      <c r="C38" s="194" t="s">
        <v>14</v>
      </c>
      <c r="D38" s="195">
        <f t="shared" si="0"/>
        <v>1504.04</v>
      </c>
      <c r="E38" s="196">
        <v>1504.04</v>
      </c>
    </row>
    <row r="39" spans="1:5" x14ac:dyDescent="0.25">
      <c r="A39" s="192" t="s">
        <v>261</v>
      </c>
      <c r="B39" s="199">
        <v>3</v>
      </c>
      <c r="C39" s="194" t="s">
        <v>76</v>
      </c>
      <c r="D39" s="195">
        <f t="shared" si="0"/>
        <v>78.816666666666663</v>
      </c>
      <c r="E39" s="196">
        <v>236.45</v>
      </c>
    </row>
    <row r="40" spans="1:5" x14ac:dyDescent="0.25">
      <c r="A40" s="192" t="s">
        <v>61</v>
      </c>
      <c r="B40" s="199">
        <v>1</v>
      </c>
      <c r="C40" s="194" t="s">
        <v>13</v>
      </c>
      <c r="D40" s="195">
        <f t="shared" si="0"/>
        <v>4474.1099999999997</v>
      </c>
      <c r="E40" s="196">
        <v>4474.1099999999997</v>
      </c>
    </row>
    <row r="41" spans="1:5" x14ac:dyDescent="0.25">
      <c r="A41" s="192" t="s">
        <v>90</v>
      </c>
      <c r="B41" s="199">
        <v>1</v>
      </c>
      <c r="C41" s="194" t="s">
        <v>14</v>
      </c>
      <c r="D41" s="195">
        <f t="shared" si="0"/>
        <v>3649.47</v>
      </c>
      <c r="E41" s="196">
        <v>3649.47</v>
      </c>
    </row>
    <row r="42" spans="1:5" ht="18.75" customHeight="1" x14ac:dyDescent="0.25">
      <c r="A42" s="192" t="s">
        <v>144</v>
      </c>
      <c r="B42" s="199">
        <v>1</v>
      </c>
      <c r="C42" s="194" t="s">
        <v>19</v>
      </c>
      <c r="D42" s="195">
        <f t="shared" si="0"/>
        <v>857.06</v>
      </c>
      <c r="E42" s="196">
        <v>857.06</v>
      </c>
    </row>
    <row r="43" spans="1:5" x14ac:dyDescent="0.25">
      <c r="A43" s="192" t="s">
        <v>195</v>
      </c>
      <c r="B43" s="199">
        <v>1</v>
      </c>
      <c r="C43" s="194" t="s">
        <v>19</v>
      </c>
      <c r="D43" s="195">
        <f t="shared" si="0"/>
        <v>598.84</v>
      </c>
      <c r="E43" s="196">
        <v>598.84</v>
      </c>
    </row>
    <row r="44" spans="1:5" x14ac:dyDescent="0.25">
      <c r="A44" s="192" t="s">
        <v>64</v>
      </c>
      <c r="B44" s="199">
        <v>35</v>
      </c>
      <c r="C44" s="194" t="s">
        <v>19</v>
      </c>
      <c r="D44" s="195">
        <f t="shared" si="0"/>
        <v>302.39628571428574</v>
      </c>
      <c r="E44" s="196">
        <v>10583.87</v>
      </c>
    </row>
    <row r="45" spans="1:5" ht="15" customHeight="1" x14ac:dyDescent="0.25">
      <c r="A45" s="204" t="s">
        <v>199</v>
      </c>
      <c r="B45" s="205"/>
      <c r="C45" s="205"/>
      <c r="D45" s="206"/>
      <c r="E45" s="197"/>
    </row>
    <row r="46" spans="1:5" x14ac:dyDescent="0.25">
      <c r="A46" s="192" t="s">
        <v>286</v>
      </c>
      <c r="B46" s="200">
        <v>0.01</v>
      </c>
      <c r="C46" s="194" t="s">
        <v>73</v>
      </c>
      <c r="D46" s="195">
        <f t="shared" ref="D46:D51" si="1">E46/B46</f>
        <v>30618</v>
      </c>
      <c r="E46" s="196">
        <v>306.18</v>
      </c>
    </row>
    <row r="47" spans="1:5" ht="30" x14ac:dyDescent="0.25">
      <c r="A47" s="192" t="s">
        <v>65</v>
      </c>
      <c r="B47" s="198">
        <v>0.70799999999999996</v>
      </c>
      <c r="C47" s="194" t="s">
        <v>16</v>
      </c>
      <c r="D47" s="195">
        <f t="shared" si="1"/>
        <v>2011.9067796610173</v>
      </c>
      <c r="E47" s="196">
        <v>1424.43</v>
      </c>
    </row>
    <row r="48" spans="1:5" ht="30" x14ac:dyDescent="0.25">
      <c r="A48" s="192" t="s">
        <v>287</v>
      </c>
      <c r="B48" s="198">
        <v>0.70799999999999996</v>
      </c>
      <c r="C48" s="194" t="s">
        <v>16</v>
      </c>
      <c r="D48" s="195">
        <f t="shared" si="1"/>
        <v>2022.2457627118645</v>
      </c>
      <c r="E48" s="196">
        <v>1431.75</v>
      </c>
    </row>
    <row r="49" spans="1:7" ht="30" x14ac:dyDescent="0.25">
      <c r="A49" s="192" t="s">
        <v>288</v>
      </c>
      <c r="B49" s="198">
        <v>1.5720000000000001</v>
      </c>
      <c r="C49" s="194" t="s">
        <v>16</v>
      </c>
      <c r="D49" s="195">
        <f t="shared" si="1"/>
        <v>610.39440203562333</v>
      </c>
      <c r="E49" s="196">
        <v>959.54</v>
      </c>
    </row>
    <row r="50" spans="1:7" x14ac:dyDescent="0.25">
      <c r="A50" s="192" t="s">
        <v>289</v>
      </c>
      <c r="B50" s="199">
        <v>60</v>
      </c>
      <c r="C50" s="194" t="s">
        <v>81</v>
      </c>
      <c r="D50" s="195">
        <f t="shared" si="1"/>
        <v>75.827333333333343</v>
      </c>
      <c r="E50" s="196">
        <v>4549.6400000000003</v>
      </c>
    </row>
    <row r="51" spans="1:7" ht="30" x14ac:dyDescent="0.25">
      <c r="A51" s="192" t="s">
        <v>290</v>
      </c>
      <c r="B51" s="198">
        <v>1.2929999999999999</v>
      </c>
      <c r="C51" s="194" t="s">
        <v>16</v>
      </c>
      <c r="D51" s="195">
        <f t="shared" si="1"/>
        <v>1204.9961330239753</v>
      </c>
      <c r="E51" s="196">
        <v>1558.06</v>
      </c>
    </row>
    <row r="52" spans="1:7" ht="15" customHeight="1" x14ac:dyDescent="0.25">
      <c r="A52" s="204" t="s">
        <v>79</v>
      </c>
      <c r="B52" s="205"/>
      <c r="C52" s="205"/>
      <c r="D52" s="206"/>
      <c r="E52" s="197"/>
    </row>
    <row r="53" spans="1:7" ht="30" x14ac:dyDescent="0.25">
      <c r="A53" s="192" t="s">
        <v>80</v>
      </c>
      <c r="B53" s="193" t="s">
        <v>237</v>
      </c>
      <c r="C53" s="194" t="s">
        <v>11</v>
      </c>
      <c r="D53" s="195">
        <f>E53</f>
        <v>2366.96</v>
      </c>
      <c r="E53" s="196">
        <v>2366.96</v>
      </c>
    </row>
    <row r="54" spans="1:7" x14ac:dyDescent="0.25">
      <c r="A54" s="204" t="s">
        <v>269</v>
      </c>
      <c r="B54" s="205"/>
      <c r="C54" s="205"/>
      <c r="D54" s="206"/>
      <c r="E54" s="197"/>
    </row>
    <row r="55" spans="1:7" ht="15" customHeight="1" x14ac:dyDescent="0.25">
      <c r="A55" s="192" t="s">
        <v>270</v>
      </c>
      <c r="B55" s="193" t="s">
        <v>237</v>
      </c>
      <c r="C55" s="194" t="s">
        <v>11</v>
      </c>
      <c r="D55" s="195">
        <f>E55</f>
        <v>3600</v>
      </c>
      <c r="E55" s="196">
        <v>3600</v>
      </c>
    </row>
    <row r="56" spans="1:7" ht="15" customHeight="1" x14ac:dyDescent="0.25">
      <c r="A56" s="192" t="s">
        <v>294</v>
      </c>
      <c r="B56" s="193" t="s">
        <v>237</v>
      </c>
      <c r="C56" s="194" t="s">
        <v>11</v>
      </c>
      <c r="D56" s="195">
        <f>E56</f>
        <v>-750</v>
      </c>
      <c r="E56" s="196">
        <v>-750</v>
      </c>
    </row>
    <row r="57" spans="1:7" ht="15" customHeight="1" x14ac:dyDescent="0.25">
      <c r="A57" s="204" t="s">
        <v>271</v>
      </c>
      <c r="B57" s="205"/>
      <c r="C57" s="205"/>
      <c r="D57" s="206"/>
      <c r="E57" s="197"/>
    </row>
    <row r="58" spans="1:7" ht="15" customHeight="1" thickBot="1" x14ac:dyDescent="0.3">
      <c r="A58" s="192" t="s">
        <v>226</v>
      </c>
      <c r="B58" s="193" t="s">
        <v>22</v>
      </c>
      <c r="C58" s="194" t="s">
        <v>11</v>
      </c>
      <c r="D58" s="195">
        <f>E58</f>
        <v>800</v>
      </c>
      <c r="E58" s="196">
        <v>800</v>
      </c>
    </row>
    <row r="59" spans="1:7" ht="30" x14ac:dyDescent="0.25">
      <c r="A59" s="192" t="s">
        <v>272</v>
      </c>
      <c r="B59" s="193" t="s">
        <v>22</v>
      </c>
      <c r="C59" s="194" t="s">
        <v>11</v>
      </c>
      <c r="D59" s="195">
        <f>E59</f>
        <v>199.79</v>
      </c>
      <c r="E59" s="196">
        <v>199.79</v>
      </c>
      <c r="F59" s="182">
        <f>SUM(E17:E59)</f>
        <v>106329.90999999997</v>
      </c>
      <c r="G59" s="179">
        <v>107079.91</v>
      </c>
    </row>
    <row r="60" spans="1:7" s="38" customFormat="1" x14ac:dyDescent="0.25">
      <c r="A60" s="42" t="s">
        <v>10</v>
      </c>
      <c r="B60" s="133"/>
      <c r="C60" s="133"/>
      <c r="D60" s="133"/>
      <c r="E60" s="133"/>
      <c r="G60" s="38">
        <v>-750</v>
      </c>
    </row>
    <row r="61" spans="1:7" s="1" customFormat="1" x14ac:dyDescent="0.2">
      <c r="A61" s="39" t="s">
        <v>69</v>
      </c>
      <c r="B61" s="132" t="s">
        <v>21</v>
      </c>
      <c r="C61" s="132" t="s">
        <v>11</v>
      </c>
      <c r="D61" s="132">
        <f>E61</f>
        <v>10632.990999999998</v>
      </c>
      <c r="E61" s="132">
        <f>SUM(E17:E59)*10%</f>
        <v>10632.990999999998</v>
      </c>
      <c r="G61" s="1">
        <f>SUM(G59:G60)</f>
        <v>106329.91</v>
      </c>
    </row>
    <row r="62" spans="1:7" x14ac:dyDescent="0.25">
      <c r="A62" s="134" t="s">
        <v>24</v>
      </c>
      <c r="B62" s="132"/>
      <c r="C62" s="132"/>
      <c r="D62" s="132"/>
      <c r="E62" s="135">
        <f>SUM(E5:E61)</f>
        <v>116962.90099999997</v>
      </c>
    </row>
    <row r="63" spans="1:7" x14ac:dyDescent="0.25">
      <c r="A63" s="174"/>
      <c r="B63" s="174"/>
      <c r="C63" s="174"/>
      <c r="D63" s="174"/>
      <c r="E63" s="174"/>
    </row>
    <row r="64" spans="1:7" x14ac:dyDescent="0.25">
      <c r="A64" s="174"/>
      <c r="B64" s="174"/>
      <c r="C64" s="174"/>
      <c r="D64" s="174"/>
      <c r="E64" s="174"/>
    </row>
    <row r="65" spans="1:6" s="186" customFormat="1" ht="21.75" customHeight="1" x14ac:dyDescent="0.25">
      <c r="A65" s="183" t="s">
        <v>292</v>
      </c>
      <c r="B65" s="183"/>
      <c r="C65" s="183"/>
      <c r="D65" s="183"/>
      <c r="E65" s="184">
        <f>E62</f>
        <v>116962.90099999997</v>
      </c>
      <c r="F65" s="185"/>
    </row>
    <row r="66" spans="1:6" s="186" customFormat="1" ht="20.25" customHeight="1" x14ac:dyDescent="0.25">
      <c r="A66" s="187" t="str">
        <f>[1]!Сумма_прописью(E65)</f>
        <v>Сто шестнадцать тысяч девятьсот шестьдесят два  рубля 90 копеек.</v>
      </c>
      <c r="B66" s="187"/>
      <c r="C66" s="187"/>
      <c r="D66" s="187"/>
      <c r="E66" s="187"/>
      <c r="F66" s="188"/>
    </row>
    <row r="67" spans="1:6" s="186" customFormat="1" ht="24.75" customHeight="1" x14ac:dyDescent="0.25">
      <c r="A67" s="183" t="s">
        <v>230</v>
      </c>
      <c r="B67" s="183"/>
      <c r="C67" s="183"/>
      <c r="D67" s="183"/>
      <c r="E67" s="183"/>
      <c r="F67" s="189"/>
    </row>
    <row r="68" spans="1:6" s="186" customFormat="1" ht="24" customHeight="1" x14ac:dyDescent="0.25">
      <c r="A68" s="183" t="s">
        <v>231</v>
      </c>
      <c r="B68" s="183"/>
      <c r="C68" s="183"/>
      <c r="D68" s="183"/>
      <c r="E68" s="183"/>
      <c r="F68" s="189"/>
    </row>
    <row r="69" spans="1:6" s="186" customFormat="1" ht="30.75" customHeight="1" x14ac:dyDescent="0.25">
      <c r="A69" s="183" t="s">
        <v>232</v>
      </c>
      <c r="B69" s="183"/>
      <c r="C69" s="183"/>
      <c r="D69" s="183"/>
      <c r="E69" s="183"/>
      <c r="F69" s="189"/>
    </row>
    <row r="70" spans="1:6" s="186" customFormat="1" x14ac:dyDescent="0.25">
      <c r="A70" s="190"/>
      <c r="B70" s="190"/>
      <c r="C70" s="190"/>
      <c r="D70" s="190"/>
      <c r="E70" s="190"/>
      <c r="F70" s="190"/>
    </row>
    <row r="71" spans="1:6" s="186" customFormat="1" ht="24.75" customHeight="1" x14ac:dyDescent="0.25">
      <c r="A71" s="183" t="s">
        <v>291</v>
      </c>
      <c r="B71" s="183"/>
      <c r="C71" s="183"/>
      <c r="D71" s="183"/>
      <c r="E71" s="183"/>
      <c r="F71" s="189"/>
    </row>
    <row r="72" spans="1:6" ht="18.75" customHeight="1" x14ac:dyDescent="0.25">
      <c r="A72" s="191" t="s">
        <v>233</v>
      </c>
      <c r="B72" s="191"/>
      <c r="C72" s="191"/>
      <c r="D72" s="191"/>
      <c r="E72" s="191"/>
    </row>
    <row r="73" spans="1:6" ht="24.75" customHeight="1" x14ac:dyDescent="0.25">
      <c r="A73" s="191" t="s">
        <v>293</v>
      </c>
      <c r="B73" s="191"/>
      <c r="C73" s="191"/>
      <c r="D73" s="191"/>
      <c r="E73" s="191"/>
    </row>
    <row r="74" spans="1:6" ht="15" customHeight="1" x14ac:dyDescent="0.25">
      <c r="B74" s="191"/>
      <c r="C74" s="191"/>
      <c r="D74" s="191" t="s">
        <v>26</v>
      </c>
      <c r="E74" s="191"/>
    </row>
    <row r="75" spans="1:6" x14ac:dyDescent="0.25">
      <c r="A75" s="174"/>
      <c r="B75" s="174"/>
      <c r="C75" s="174"/>
      <c r="D75" s="174"/>
      <c r="E75" s="174"/>
    </row>
    <row r="76" spans="1:6" x14ac:dyDescent="0.25">
      <c r="A76" s="174" t="s">
        <v>234</v>
      </c>
      <c r="B76" s="174"/>
      <c r="C76" s="174"/>
      <c r="D76" s="174"/>
      <c r="E76" s="174"/>
    </row>
    <row r="77" spans="1:6" ht="13.5" customHeight="1" x14ac:dyDescent="0.25">
      <c r="B77" s="174"/>
      <c r="C77" s="174"/>
      <c r="D77" s="174" t="s">
        <v>26</v>
      </c>
      <c r="E77" s="174"/>
    </row>
  </sheetData>
  <mergeCells count="33">
    <mergeCell ref="A3:E3"/>
    <mergeCell ref="A52:D52"/>
    <mergeCell ref="A54:D54"/>
    <mergeCell ref="A57:D57"/>
    <mergeCell ref="A16:D16"/>
    <mergeCell ref="A18:D18"/>
    <mergeCell ref="A24:D24"/>
    <mergeCell ref="A45:D45"/>
    <mergeCell ref="A65:D65"/>
    <mergeCell ref="A76:E76"/>
    <mergeCell ref="B77:C77"/>
    <mergeCell ref="D77:E77"/>
    <mergeCell ref="A4:E4"/>
    <mergeCell ref="A5:E5"/>
    <mergeCell ref="A75:E75"/>
    <mergeCell ref="A67:E67"/>
    <mergeCell ref="A68:E68"/>
    <mergeCell ref="A69:E69"/>
    <mergeCell ref="A71:E71"/>
    <mergeCell ref="A63:E63"/>
    <mergeCell ref="A64:E64"/>
    <mergeCell ref="A66:E66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2022-04-03T16:11:43Z</dcterms:modified>
</cp:coreProperties>
</file>