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585" windowWidth="15750" windowHeight="11865" firstSheet="2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'2020'!$A$1:$F$31</definedName>
    <definedName name="_xlnm.Print_Area" localSheetId="8">'2021'!$A$1:$F$31</definedName>
    <definedName name="_xlnm.Print_Area" localSheetId="0">Акт!$A$1:$E$69</definedName>
    <definedName name="_xlnm.Print_Area" localSheetId="3">'Акт (2)'!$A$1:$E$76</definedName>
    <definedName name="_xlnm.Print_Area" localSheetId="9">акт21!$A$3:$E$75</definedName>
    <definedName name="_xlnm.Print_Area" localSheetId="7">Лист1!$A$3:$E$71</definedName>
    <definedName name="_xlnm.Print_Area" localSheetId="5">Лист3!$A$2:$E$89</definedName>
  </definedNames>
  <calcPr calcId="145621"/>
</workbook>
</file>

<file path=xl/calcChain.xml><?xml version="1.0" encoding="utf-8"?>
<calcChain xmlns="http://schemas.openxmlformats.org/spreadsheetml/2006/main">
  <c r="F24" i="9" l="1"/>
  <c r="D51" i="10"/>
  <c r="D50" i="10"/>
  <c r="D49" i="10"/>
  <c r="D48" i="10"/>
  <c r="D47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26" i="10"/>
  <c r="D21" i="10"/>
  <c r="D20" i="10"/>
  <c r="D24" i="10"/>
  <c r="D23" i="10"/>
  <c r="D22" i="10"/>
  <c r="D19" i="10"/>
  <c r="D53" i="10"/>
  <c r="D55" i="10"/>
  <c r="D57" i="10"/>
  <c r="E59" i="10"/>
  <c r="D59" i="10" s="1"/>
  <c r="F57" i="10"/>
  <c r="F18" i="9"/>
  <c r="F14" i="9"/>
  <c r="E60" i="10" l="1"/>
  <c r="E63" i="10" s="1"/>
  <c r="F22" i="9"/>
  <c r="F25" i="9" s="1"/>
  <c r="F26" i="9"/>
  <c r="D51" i="8"/>
  <c r="D53" i="8"/>
  <c r="D49" i="8"/>
  <c r="D45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6" i="8"/>
  <c r="D47" i="8"/>
  <c r="D48" i="8"/>
  <c r="D27" i="8"/>
  <c r="D20" i="8"/>
  <c r="D21" i="8"/>
  <c r="D22" i="8"/>
  <c r="D23" i="8"/>
  <c r="D25" i="8"/>
  <c r="D26" i="8"/>
  <c r="D19" i="8"/>
  <c r="A64" i="10"/>
  <c r="F22" i="7" l="1"/>
  <c r="E55" i="8" l="1"/>
  <c r="E56" i="8" s="1"/>
  <c r="F24" i="7" s="1"/>
  <c r="D55" i="8" l="1"/>
  <c r="F19" i="7"/>
  <c r="F15" i="7"/>
  <c r="F18" i="7" l="1"/>
  <c r="F25" i="7" s="1"/>
  <c r="F14" i="7"/>
  <c r="F26" i="7" l="1"/>
  <c r="F23" i="6"/>
  <c r="F15" i="6"/>
  <c r="E74" i="3"/>
  <c r="E73" i="3"/>
  <c r="D73" i="3" s="1"/>
  <c r="D71" i="3"/>
  <c r="D69" i="3"/>
  <c r="D65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6" i="3"/>
  <c r="D57" i="3"/>
  <c r="D58" i="3"/>
  <c r="D59" i="3"/>
  <c r="D60" i="3"/>
  <c r="D61" i="3"/>
  <c r="D62" i="3"/>
  <c r="D63" i="3"/>
  <c r="D64" i="3"/>
  <c r="D66" i="3"/>
  <c r="D67" i="3"/>
  <c r="D23" i="3"/>
  <c r="D20" i="3"/>
  <c r="D21" i="3"/>
  <c r="D19" i="3"/>
  <c r="F18" i="6"/>
  <c r="F22" i="6" s="1"/>
  <c r="F14" i="6"/>
  <c r="F25" i="6" l="1"/>
  <c r="F24" i="6"/>
  <c r="F24" i="4"/>
  <c r="E59" i="5"/>
  <c r="E58" i="5"/>
  <c r="D58" i="5" s="1"/>
  <c r="D55" i="5"/>
  <c r="D56" i="5"/>
  <c r="D53" i="5"/>
  <c r="D36" i="5"/>
  <c r="E14" i="5"/>
  <c r="D14" i="5" s="1"/>
  <c r="D12" i="5"/>
  <c r="D7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4" i="5"/>
  <c r="D35" i="5"/>
  <c r="D37" i="5"/>
  <c r="D38" i="5"/>
  <c r="D40" i="5"/>
  <c r="D41" i="5"/>
  <c r="D43" i="5"/>
  <c r="D44" i="5"/>
  <c r="D45" i="5"/>
  <c r="D46" i="5"/>
  <c r="D47" i="5"/>
  <c r="D48" i="5"/>
  <c r="D49" i="5"/>
  <c r="D50" i="5"/>
  <c r="D51" i="5"/>
  <c r="D16" i="5"/>
  <c r="D10" i="5"/>
  <c r="F13" i="4" l="1"/>
  <c r="F19" i="4"/>
  <c r="F15" i="4"/>
  <c r="F26" i="4" s="1"/>
  <c r="F23" i="4" l="1"/>
  <c r="F25" i="4" s="1"/>
  <c r="D51" i="1"/>
  <c r="D49" i="1"/>
  <c r="D47" i="1"/>
  <c r="D46" i="1"/>
  <c r="D44" i="1"/>
  <c r="D43" i="1"/>
  <c r="D42" i="1"/>
  <c r="D41" i="1"/>
  <c r="D40" i="1"/>
  <c r="D39" i="1"/>
  <c r="D37" i="1"/>
  <c r="D36" i="1"/>
  <c r="D35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18" i="1"/>
  <c r="D16" i="1"/>
  <c r="D14" i="1"/>
  <c r="D10" i="1"/>
  <c r="D11" i="1"/>
  <c r="D12" i="1"/>
  <c r="D9" i="1"/>
  <c r="D7" i="1"/>
  <c r="E52" i="1"/>
  <c r="B20" i="2"/>
  <c r="D20" i="2"/>
  <c r="C20" i="2"/>
</calcChain>
</file>

<file path=xl/sharedStrings.xml><?xml version="1.0" encoding="utf-8"?>
<sst xmlns="http://schemas.openxmlformats.org/spreadsheetml/2006/main" count="803" uniqueCount="279">
  <si>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</si>
  <si>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</si>
  <si>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</si>
  <si>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</si>
  <si>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</si>
  <si>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</si>
  <si>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</si>
  <si>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</si>
  <si>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</si>
  <si>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</si>
  <si>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</si>
  <si>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</si>
  <si>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</si>
  <si>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</si>
  <si>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</si>
  <si>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</si>
  <si>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</si>
  <si>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</si>
  <si>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</si>
  <si>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</si>
  <si>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</si>
  <si>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</si>
  <si>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</si>
  <si>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</si>
  <si>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</si>
  <si>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</si>
  <si>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</si>
  <si>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</si>
  <si>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</si>
  <si>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</si>
  <si>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</si>
  <si>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</si>
  <si>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</si>
  <si>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</si>
  <si>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</si>
  <si>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</si>
  <si>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</si>
  <si>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</si>
  <si>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</si>
  <si>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</si>
  <si>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</si>
  <si>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</si>
  <si>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</si>
  <si>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</si>
  <si>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</si>
  <si>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</si>
  <si>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</si>
  <si>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</si>
  <si>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</si>
  <si>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</si>
  <si>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</si>
  <si>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</si>
  <si>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</si>
  <si>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</si>
  <si>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</si>
  <si>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</si>
  <si>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</si>
  <si>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</si>
  <si>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</si>
  <si>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</si>
  <si>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</si>
  <si>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</si>
  <si>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</si>
  <si>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</si>
  <si>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</si>
  <si>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</si>
  <si>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</si>
  <si>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</si>
  <si>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</si>
  <si>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</si>
  <si>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</si>
  <si>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</si>
  <si>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100 м2</t>
  </si>
  <si>
    <t>1 смеситель</t>
  </si>
  <si>
    <t xml:space="preserve">     Осмотр СТО</t>
  </si>
  <si>
    <t>100 квартир</t>
  </si>
  <si>
    <t xml:space="preserve">     Ремонт смесителя без душа, без снятия с места замена кран-буксы</t>
  </si>
  <si>
    <t xml:space="preserve">     Услуги а/вышки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</si>
  <si>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</si>
  <si>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</si>
  <si>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</si>
  <si>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</si>
  <si>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</si>
  <si>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Отчет по бюджету №58/26-2017</t>
  </si>
  <si>
    <t>Долг за выполненные работы на 01.01.2017 г.</t>
  </si>
  <si>
    <t>Долг за выполненные работы (доходы за минусом расходов) на  01.01.2018 г. -  56 267,51 руб.</t>
  </si>
  <si>
    <t>Задолженность по оплате за содержание и текущий ремонт на 01.01.2018 г. -  107 021,24 руб.</t>
  </si>
  <si>
    <t>Обслуживание и текущий ремонт электрооборудования  жилых домов</t>
  </si>
  <si>
    <t>АКТ № 58/26-2017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</si>
  <si>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26  квартала 58.</t>
  </si>
  <si>
    <t xml:space="preserve">     Валка деревьев с прим. автогидроподъемника без корчевки пня породы тополь при д. ствола  до 100 см</t>
  </si>
  <si>
    <t>1 м3</t>
  </si>
  <si>
    <t xml:space="preserve">     Разборка деревянных заборов: штакетных</t>
  </si>
  <si>
    <t xml:space="preserve">     Срезка веревки с дерева (тарзанки)</t>
  </si>
  <si>
    <t>1 дерево</t>
  </si>
  <si>
    <t xml:space="preserve">     Обслуживание и текущий ремонт электрооборудования жилых домов</t>
  </si>
  <si>
    <t xml:space="preserve">     Ликвидация воздушных пробок в системе отопления, в стояке</t>
  </si>
  <si>
    <t>1 стояк</t>
  </si>
  <si>
    <t xml:space="preserve">     Проверка на прогрев отопительных приборов с регулировкой.</t>
  </si>
  <si>
    <t>100 приборов</t>
  </si>
  <si>
    <t xml:space="preserve">     Ремонт смывных бачков типа "Компакт"</t>
  </si>
  <si>
    <t xml:space="preserve">     Очистка кровли от снега толщ. 10 см, сбивание сосулей</t>
  </si>
  <si>
    <t>1 м 2 основания</t>
  </si>
  <si>
    <t xml:space="preserve">     Ремонт смесителя без душа, без снятия с места, набивка сальников</t>
  </si>
  <si>
    <t xml:space="preserve">     Установка заглушек на трубопроводах д. до 50мм</t>
  </si>
  <si>
    <t>По плану</t>
  </si>
  <si>
    <t>на общую сумму 116 604,35 (Сто шестнадцать тысяч шестьсот четыре) рубля 35 коп.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</si>
  <si>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</si>
  <si>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</si>
  <si>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</si>
  <si>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</si>
  <si>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</si>
  <si>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</si>
  <si>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</si>
  <si>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</si>
  <si>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</si>
  <si>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</si>
  <si>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</si>
  <si>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</si>
  <si>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</si>
  <si>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</si>
  <si>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</si>
  <si>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</si>
  <si>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</si>
  <si>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</si>
  <si>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</si>
  <si>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</si>
  <si>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</si>
  <si>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</si>
  <si>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</si>
  <si>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</si>
  <si>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</si>
  <si>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</si>
  <si>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58/26-2018</t>
  </si>
  <si>
    <t>Списание долга за выполненые работы на 01.01.2015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</si>
  <si>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</si>
  <si>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</si>
  <si>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</si>
  <si>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 xml:space="preserve">     Осмотр выпусков канализации  (засоры, подпоры) прим.</t>
  </si>
  <si>
    <t xml:space="preserve">     Промывка трубопровода системы отопления</t>
  </si>
  <si>
    <t>м3</t>
  </si>
  <si>
    <t xml:space="preserve">     Регулировка системы отопления</t>
  </si>
  <si>
    <t xml:space="preserve">     Ремонт смесителя без душа</t>
  </si>
  <si>
    <t xml:space="preserve">     Сдача ИТП представителю энергоснабжающей организации</t>
  </si>
  <si>
    <t xml:space="preserve">     Снятие замеров температуры воздуха в квартире</t>
  </si>
  <si>
    <t>1 замер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</si>
  <si>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</si>
  <si>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</si>
  <si>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Плановые проверки вентиляционных каналов и оголовков</t>
  </si>
  <si>
    <t xml:space="preserve">     Смена дверных приборов: пружин</t>
  </si>
  <si>
    <t xml:space="preserve">     Смена стекол в деревянных переплетах при площади стекла  до: 0,25 м</t>
  </si>
  <si>
    <t xml:space="preserve">     Осмотр замеры рамок холодной воды</t>
  </si>
  <si>
    <t>чел.-ч</t>
  </si>
  <si>
    <t xml:space="preserve">     Регулировка температуры отопления в ИТП вентилями</t>
  </si>
  <si>
    <t>Текущий ремонт конструктивных элементов жилых зданий</t>
  </si>
  <si>
    <t xml:space="preserve">     Демонтаж- монтаж засыпки перекрытия: с укладкой толя</t>
  </si>
  <si>
    <t xml:space="preserve">     Окраска масляными составами  по дереву: доски объявления</t>
  </si>
  <si>
    <t xml:space="preserve">     Покрытие поверхностей грунтовкой глубокого проникновения: за 1 раз стен</t>
  </si>
  <si>
    <t xml:space="preserve">     Разборка деревянных перекрытий: оштукатуренных</t>
  </si>
  <si>
    <t xml:space="preserve">     Ремонт отдельных мест покрытия из асбоцементных листов: обыкновенного профиля (мат. БУ)</t>
  </si>
  <si>
    <t xml:space="preserve">     Укрепление деревянных  поручней на лестничных ограждениях</t>
  </si>
  <si>
    <t xml:space="preserve">     Установка досок объявлений с изготовлением</t>
  </si>
  <si>
    <t xml:space="preserve">     Устройство перекрытий с укладкой балок по стенам</t>
  </si>
  <si>
    <t xml:space="preserve">     Устройство тепло- и звукоизоляции сплошной из плит: или матов минераловатные</t>
  </si>
  <si>
    <t xml:space="preserve">     Услуги  по вывозу и утилизации листвы, веток, деревьев, скошенной травы , смета и др.</t>
  </si>
  <si>
    <t>По тарифу</t>
  </si>
  <si>
    <t>АКТ № 58/26-2018</t>
  </si>
  <si>
    <t>"31" марта 2019 г.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</si>
  <si>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</si>
  <si>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</si>
  <si>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166 949,29 руб. (Сто шестьдесят шесть тысяч девятьсот сорок девять рублей 29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</si>
  <si>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</si>
  <si>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</si>
  <si>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</si>
  <si>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</si>
  <si>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</si>
  <si>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</si>
  <si>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</si>
  <si>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</si>
  <si>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</si>
  <si>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</si>
  <si>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</si>
  <si>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</si>
  <si>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</si>
  <si>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</si>
  <si>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</si>
  <si>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</si>
  <si>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</si>
  <si>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</si>
  <si>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Замена трубопровода диаметром: 25 мм</t>
  </si>
  <si>
    <t>м</t>
  </si>
  <si>
    <t xml:space="preserve">     Замена трубопровода диаметром: 32 мм</t>
  </si>
  <si>
    <t xml:space="preserve">     Замена трубопровода диаметром: 40 мм</t>
  </si>
  <si>
    <t xml:space="preserve">     Замена шарового крана Д-32</t>
  </si>
  <si>
    <t xml:space="preserve">     Замена шарового крана Д-40 под приварку</t>
  </si>
  <si>
    <t xml:space="preserve">     Прочистка трубопровода Д-20</t>
  </si>
  <si>
    <t xml:space="preserve">     Ремонт водопроводного крана без снятия с места, смена прокладок</t>
  </si>
  <si>
    <t xml:space="preserve">     Смена вентилей Д-15</t>
  </si>
  <si>
    <t xml:space="preserve">     Смена отдельных участков трубопроводов диаметром: 20 мм</t>
  </si>
  <si>
    <t>1 участок</t>
  </si>
  <si>
    <t xml:space="preserve">     Смена отдельных участков трубопроводов канализации из полиет. труб высокой пл-ти: гориз. д 50 мм</t>
  </si>
  <si>
    <t xml:space="preserve">     Вскрытие элеваторов со снятием с места и замером сопла (прим)</t>
  </si>
  <si>
    <t xml:space="preserve">     Осмотр и устранение мелких неисправностей на РХВ</t>
  </si>
  <si>
    <t xml:space="preserve">     Осмотр подвальных помещений (засоры, подпоры) прим.</t>
  </si>
  <si>
    <t xml:space="preserve">     Осмотр подъездов, подвального помещения - по жалобе</t>
  </si>
  <si>
    <t xml:space="preserve">     Осмотр подъездов, подвального помещения чердачного помещения</t>
  </si>
  <si>
    <t xml:space="preserve">     Осмотр системы центрального отопления, устройств в чердачных и подвальных помещениях.</t>
  </si>
  <si>
    <t xml:space="preserve">     Перезапуск системы отопления с регулировкой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</si>
  <si>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</si>
  <si>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</si>
  <si>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</si>
  <si>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Изготовление щита из доски б/у</t>
  </si>
  <si>
    <t xml:space="preserve">     Окраска водоэмульсионными  составами поверхностей стен. ранее окрашенных поверхностей</t>
  </si>
  <si>
    <t xml:space="preserve">     Окраска перхлорвиниловыми красками по подготовленной пов-ти фасадов: простых за 2р с земли и  лесов</t>
  </si>
  <si>
    <t xml:space="preserve">     Очистка вручную поверхности фасадов от перхлорвиниловых и масляных красок: с земли и лесов</t>
  </si>
  <si>
    <t xml:space="preserve">     Ремонт отдельных мест скатной кровли (материалом Ризолит)</t>
  </si>
  <si>
    <t xml:space="preserve">     Очистка  кровли от снега, сбивание сосулей вышка</t>
  </si>
  <si>
    <t>1 м 1 основания</t>
  </si>
  <si>
    <t xml:space="preserve">     Очистка  кровли от снега, сбивание сосулей с выходом на кровлю</t>
  </si>
  <si>
    <t xml:space="preserve">     Проверка исправности канализационных вытяжек</t>
  </si>
  <si>
    <t>1 кв</t>
  </si>
  <si>
    <t xml:space="preserve">     Укладка (установка) щитов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</si>
  <si>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</si>
  <si>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</si>
  <si>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</si>
  <si>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</si>
  <si>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</si>
  <si>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58/26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</si>
  <si>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</si>
  <si>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</si>
  <si>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159750.31 руб. (Сто пятьдесят девять тысяч семьсот пятьдесят рублей 31 копейка)</t>
  </si>
  <si>
    <t xml:space="preserve">                            ______________________________________      ____________________________________</t>
  </si>
  <si>
    <t>Отчет по бюджету № 58/26-2019</t>
  </si>
  <si>
    <t>Период: с 01.01.2019 по 31.12.2019 года.</t>
  </si>
  <si>
    <t>Отчет по бюджету № 58/26-2020</t>
  </si>
  <si>
    <t>Период: с 01.01.2020 по 31.12.2020 года.</t>
  </si>
  <si>
    <t>кор-ка 3210,65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</si>
  <si>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</si>
  <si>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</si>
  <si>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</si>
  <si>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</si>
  <si>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</si>
  <si>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</si>
  <si>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</si>
  <si>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Ремонт элеваторов со снятием с места (прим)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</si>
  <si>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</si>
  <si>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</si>
  <si>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помещения, чердачного помещения - по жалобе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</si>
  <si>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</si>
  <si>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</si>
  <si>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</si>
  <si>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</si>
  <si>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Корректировка за 2019 год</t>
  </si>
  <si>
    <t xml:space="preserve">           2. Всего за период с "01"января 2020 г. по "31"декабря 2020 г. выполнено работ на общую сумму 114205.27 руб. (Сто четырнадцать тысяч двести пять рублей 27 копеек)</t>
  </si>
  <si>
    <t xml:space="preserve">                         _____________________________________________      ____________________________________</t>
  </si>
  <si>
    <t>Отчет по бюджету № 58/26-2021</t>
  </si>
  <si>
    <t>Период: с 01.01.2021 по 31.12.2021 года.</t>
  </si>
  <si>
    <t>31 марта 2022 г.</t>
  </si>
  <si>
    <t xml:space="preserve">     Обрезка деревьев высотой: более 5 м</t>
  </si>
  <si>
    <t xml:space="preserve">     Обрезка деревьев высотой: до 5 м</t>
  </si>
  <si>
    <t xml:space="preserve">     Спиливание скелетных ветвей деревьев</t>
  </si>
  <si>
    <t xml:space="preserve">     Изоляция трубопроводов матами с совмещенным покрывным слоем</t>
  </si>
  <si>
    <t>100 м3</t>
  </si>
  <si>
    <t xml:space="preserve">     Смена отдельных участков трубопроводов диаметром: 15 мм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</si>
  <si>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</si>
  <si>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</si>
  <si>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Переборка сборки диаметром: 15 мм</t>
  </si>
  <si>
    <t xml:space="preserve">     Установка доски объявлений - б/у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</si>
  <si>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</si>
  <si>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</si>
  <si>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кровли от снега толщ. 10 см, сбивание сосулей (в)</t>
  </si>
  <si>
    <t xml:space="preserve">     Проверка исправности вент. каналов, правильного расположения оголовков относ. крыши и наличия тяги</t>
  </si>
  <si>
    <t>Обслуживание ОДПУ</t>
  </si>
  <si>
    <t xml:space="preserve">     Техническое обслуживание ОДПУ</t>
  </si>
  <si>
    <t>126885.31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</si>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</sst>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р_._-;\-* #,##0.00_р_._-;_-* &quot;-&quot;??_р_._-;_-@_-"/>
    <numFmt numFmtId="164" formatCode="_-* #,##0_р_._-;\-* #,##0_р_._-;_-* &quot;-&quot;??_р_._-;_-@_-"/>
    <numFmt numFmtId="165" formatCode="0.00;[Red]\-0.00"/>
    <numFmt numFmtId="166" formatCode="0.000;[Red]\-0.000"/>
    <numFmt numFmtId="167" formatCode="0;[Red]\-0"/>
    <numFmt numFmtId="168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2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0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43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43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43" fontId="16" fillId="0" borderId="5" xfId="1" applyFont="1" applyBorder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4" fillId="0" borderId="7" xfId="0" applyFont="1" applyBorder="1" applyAlignment="1">
      <alignment vertical="top" wrapText="1"/>
    </xf>
    <xf numFmtId="0" fontId="15" fillId="0" borderId="6" xfId="0" applyFont="1" applyFill="1" applyBorder="1" applyAlignment="1">
      <alignment vertical="top" wrapText="1"/>
    </xf>
    <xf numFmtId="0" fontId="14" fillId="0" borderId="7" xfId="0" applyFont="1" applyBorder="1" applyAlignment="1">
      <alignment vertical="top"/>
    </xf>
    <xf numFmtId="2" fontId="14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5" fillId="0" borderId="0" xfId="2" applyFont="1" applyAlignment="1"/>
    <xf numFmtId="0" fontId="16" fillId="0" borderId="0" xfId="2" applyFont="1" applyBorder="1" applyAlignment="1">
      <alignment horizontal="left"/>
    </xf>
    <xf numFmtId="0" fontId="15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8" xfId="4" applyFont="1" applyBorder="1" applyAlignment="1">
      <alignment wrapText="1"/>
    </xf>
    <xf numFmtId="0" fontId="20" fillId="0" borderId="10" xfId="10" quotePrefix="1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164" fontId="4" fillId="0" borderId="1" xfId="1" applyNumberFormat="1" applyFont="1" applyBorder="1" applyAlignment="1">
      <alignment wrapText="1"/>
    </xf>
    <xf numFmtId="0" fontId="15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4" fontId="4" fillId="0" borderId="0" xfId="1" applyNumberFormat="1" applyFont="1" applyBorder="1" applyAlignment="1">
      <alignment wrapText="1"/>
    </xf>
    <xf numFmtId="0" fontId="16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3" borderId="14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4" fillId="0" borderId="0" xfId="0" applyFont="1" applyFill="1" applyAlignment="1"/>
    <xf numFmtId="0" fontId="15" fillId="0" borderId="7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24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3" fontId="4" fillId="0" borderId="0" xfId="1" applyFont="1" applyAlignment="1">
      <alignment horizontal="center" vertical="center" wrapText="1"/>
    </xf>
    <xf numFmtId="43" fontId="4" fillId="0" borderId="0" xfId="1" applyFont="1" applyAlignment="1">
      <alignment horizontal="center" vertical="center"/>
    </xf>
    <xf numFmtId="43" fontId="21" fillId="0" borderId="18" xfId="1" applyFont="1" applyBorder="1" applyAlignment="1">
      <alignment horizontal="center" vertical="top" wrapText="1"/>
    </xf>
    <xf numFmtId="43" fontId="24" fillId="0" borderId="19" xfId="1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left" vertical="top"/>
    </xf>
    <xf numFmtId="43" fontId="22" fillId="0" borderId="18" xfId="1" applyFont="1" applyBorder="1" applyAlignment="1">
      <alignment horizontal="center" vertical="top"/>
    </xf>
    <xf numFmtId="0" fontId="22" fillId="4" borderId="0" xfId="0" applyFont="1" applyFill="1" applyAlignment="1">
      <alignment horizontal="left" vertical="top"/>
    </xf>
    <xf numFmtId="43" fontId="22" fillId="0" borderId="18" xfId="1" applyFont="1" applyBorder="1" applyAlignment="1">
      <alignment horizontal="center" vertical="top" wrapText="1"/>
    </xf>
    <xf numFmtId="0" fontId="25" fillId="0" borderId="0" xfId="0" applyFont="1"/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2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5" fillId="0" borderId="0" xfId="0" applyFont="1" applyFill="1" applyAlignment="1">
      <alignment horizontal="center" vertical="center"/>
    </xf>
    <xf numFmtId="43" fontId="15" fillId="0" borderId="1" xfId="1" applyNumberFormat="1" applyFont="1" applyFill="1" applyBorder="1" applyAlignment="1">
      <alignment vertical="center" wrapText="1"/>
    </xf>
    <xf numFmtId="43" fontId="15" fillId="0" borderId="1" xfId="1" applyNumberFormat="1" applyFont="1" applyFill="1" applyBorder="1" applyAlignment="1">
      <alignment horizontal="center" vertical="center" wrapText="1"/>
    </xf>
    <xf numFmtId="43" fontId="15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43" fontId="14" fillId="0" borderId="1" xfId="1" applyNumberFormat="1" applyFont="1" applyFill="1" applyBorder="1" applyAlignment="1">
      <alignment vertical="center" wrapText="1"/>
    </xf>
    <xf numFmtId="43" fontId="14" fillId="0" borderId="1" xfId="1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justify" vertical="center"/>
    </xf>
    <xf numFmtId="43" fontId="24" fillId="0" borderId="1" xfId="1" applyNumberFormat="1" applyFont="1" applyFill="1" applyBorder="1" applyAlignment="1">
      <alignment vertical="center"/>
    </xf>
    <xf numFmtId="43" fontId="24" fillId="0" borderId="1" xfId="1" applyNumberFormat="1" applyFont="1" applyFill="1" applyBorder="1" applyAlignment="1">
      <alignment horizontal="center" vertical="center"/>
    </xf>
    <xf numFmtId="43" fontId="24" fillId="0" borderId="1" xfId="1" applyNumberFormat="1" applyFont="1" applyFill="1" applyBorder="1" applyAlignment="1">
      <alignment horizontal="center" vertical="center" wrapText="1"/>
    </xf>
    <xf numFmtId="0" fontId="20" fillId="0" borderId="0" xfId="7" applyNumberFormat="1" applyFont="1" applyFill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43" fontId="16" fillId="0" borderId="1" xfId="1" applyFont="1" applyFill="1" applyBorder="1" applyAlignment="1">
      <alignment horizontal="center" vertical="center" wrapText="1"/>
    </xf>
    <xf numFmtId="43" fontId="15" fillId="0" borderId="1" xfId="1" applyFont="1" applyFill="1" applyBorder="1" applyAlignment="1">
      <alignment horizontal="center" vertical="center"/>
    </xf>
    <xf numFmtId="43" fontId="14" fillId="0" borderId="1" xfId="1" applyFont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/>
    </xf>
    <xf numFmtId="43" fontId="24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22" fillId="5" borderId="0" xfId="0" applyFont="1" applyFill="1" applyAlignment="1">
      <alignment horizontal="left" vertical="top"/>
    </xf>
    <xf numFmtId="0" fontId="15" fillId="0" borderId="21" xfId="0" applyFont="1" applyBorder="1" applyAlignment="1">
      <alignment horizontal="centerContinuous" vertical="center" wrapText="1"/>
    </xf>
    <xf numFmtId="0" fontId="15" fillId="0" borderId="23" xfId="0" applyFont="1" applyBorder="1" applyAlignment="1">
      <alignment horizontal="left" vertical="center"/>
    </xf>
    <xf numFmtId="0" fontId="15" fillId="0" borderId="20" xfId="0" applyFont="1" applyBorder="1" applyAlignment="1">
      <alignment horizontal="center" vertical="center" wrapText="1"/>
    </xf>
    <xf numFmtId="0" fontId="16" fillId="0" borderId="28" xfId="0" applyFont="1" applyBorder="1" applyAlignment="1">
      <alignment vertical="center" wrapText="1"/>
    </xf>
    <xf numFmtId="165" fontId="15" fillId="0" borderId="0" xfId="0" applyNumberFormat="1" applyFont="1" applyAlignment="1">
      <alignment horizontal="justify" vertical="center"/>
    </xf>
    <xf numFmtId="43" fontId="24" fillId="5" borderId="0" xfId="0" applyNumberFormat="1" applyFont="1" applyFill="1" applyAlignment="1">
      <alignment vertical="center" wrapText="1"/>
    </xf>
    <xf numFmtId="43" fontId="15" fillId="5" borderId="0" xfId="0" applyNumberFormat="1" applyFont="1" applyFill="1" applyAlignment="1">
      <alignment vertical="center" wrapText="1"/>
    </xf>
    <xf numFmtId="0" fontId="15" fillId="5" borderId="0" xfId="0" applyFont="1" applyFill="1" applyAlignment="1">
      <alignment horizontal="justify" vertical="center"/>
    </xf>
    <xf numFmtId="0" fontId="15" fillId="5" borderId="0" xfId="0" applyFont="1" applyFill="1" applyAlignment="1">
      <alignment horizontal="justify" vertical="center" wrapText="1"/>
    </xf>
    <xf numFmtId="0" fontId="15" fillId="5" borderId="0" xfId="0" applyFont="1" applyFill="1" applyAlignment="1">
      <alignment vertical="center" wrapText="1"/>
    </xf>
    <xf numFmtId="0" fontId="15" fillId="5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165" fontId="15" fillId="5" borderId="22" xfId="0" applyNumberFormat="1" applyFont="1" applyFill="1" applyBorder="1" applyAlignment="1">
      <alignment horizontal="left" vertical="center" wrapText="1"/>
    </xf>
    <xf numFmtId="165" fontId="15" fillId="5" borderId="25" xfId="0" applyNumberFormat="1" applyFont="1" applyFill="1" applyBorder="1" applyAlignment="1">
      <alignment horizontal="center" vertical="center"/>
    </xf>
    <xf numFmtId="165" fontId="15" fillId="5" borderId="1" xfId="0" applyNumberFormat="1" applyFont="1" applyFill="1" applyBorder="1" applyAlignment="1">
      <alignment horizontal="center" vertical="center"/>
    </xf>
    <xf numFmtId="165" fontId="15" fillId="5" borderId="29" xfId="0" applyNumberFormat="1" applyFont="1" applyFill="1" applyBorder="1" applyAlignment="1">
      <alignment horizontal="center" vertical="center"/>
    </xf>
    <xf numFmtId="165" fontId="16" fillId="5" borderId="2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43" fontId="12" fillId="0" borderId="2" xfId="1" applyFont="1" applyBorder="1" applyAlignment="1">
      <alignment horizontal="right" vertical="center"/>
    </xf>
    <xf numFmtId="43" fontId="12" fillId="0" borderId="4" xfId="1" applyFont="1" applyBorder="1" applyAlignment="1">
      <alignment horizontal="right" vertical="center"/>
    </xf>
    <xf numFmtId="43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0" fontId="24" fillId="0" borderId="15" xfId="0" applyFont="1" applyFill="1" applyBorder="1" applyAlignment="1">
      <alignment horizontal="left" vertical="center"/>
    </xf>
    <xf numFmtId="0" fontId="22" fillId="0" borderId="16" xfId="0" applyFont="1" applyFill="1" applyBorder="1" applyAlignment="1">
      <alignment horizontal="left" vertical="center"/>
    </xf>
    <xf numFmtId="0" fontId="22" fillId="0" borderId="17" xfId="0" applyFont="1" applyFill="1" applyBorder="1" applyAlignment="1">
      <alignment horizontal="left" vertical="center"/>
    </xf>
    <xf numFmtId="0" fontId="22" fillId="0" borderId="15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left" vertical="top" wrapText="1"/>
    </xf>
    <xf numFmtId="0" fontId="24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49" fontId="21" fillId="0" borderId="15" xfId="0" applyNumberFormat="1" applyFont="1" applyBorder="1" applyAlignment="1">
      <alignment horizontal="left" vertical="top" wrapText="1"/>
    </xf>
    <xf numFmtId="49" fontId="21" fillId="0" borderId="16" xfId="0" applyNumberFormat="1" applyFont="1" applyBorder="1" applyAlignment="1">
      <alignment horizontal="left" vertical="top" wrapText="1"/>
    </xf>
    <xf numFmtId="49" fontId="21" fillId="0" borderId="17" xfId="0" applyNumberFormat="1" applyFont="1" applyBorder="1" applyAlignment="1">
      <alignment horizontal="left" vertical="top" wrapText="1"/>
    </xf>
    <xf numFmtId="0" fontId="22" fillId="3" borderId="11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22" fillId="3" borderId="13" xfId="0" applyFont="1" applyFill="1" applyBorder="1" applyAlignment="1">
      <alignment horizontal="left" vertical="center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9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horizontal="justify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4" fillId="6" borderId="6" xfId="0" applyFont="1" applyFill="1" applyBorder="1" applyAlignment="1">
      <alignment horizontal="left" vertical="top" wrapText="1"/>
    </xf>
    <xf numFmtId="0" fontId="14" fillId="6" borderId="4" xfId="0" applyFont="1" applyFill="1" applyBorder="1" applyAlignment="1">
      <alignment horizontal="left" vertical="top" wrapText="1"/>
    </xf>
    <xf numFmtId="0" fontId="14" fillId="6" borderId="3" xfId="0" applyFont="1" applyFill="1" applyBorder="1" applyAlignment="1">
      <alignment horizontal="left" vertical="top" wrapText="1"/>
    </xf>
    <xf numFmtId="0" fontId="24" fillId="5" borderId="0" xfId="0" applyFont="1" applyFill="1" applyAlignment="1">
      <alignment horizontal="left" vertical="center" wrapText="1"/>
    </xf>
    <xf numFmtId="165" fontId="14" fillId="5" borderId="6" xfId="0" applyNumberFormat="1" applyFont="1" applyFill="1" applyBorder="1" applyAlignment="1">
      <alignment horizontal="left" vertical="center" wrapText="1"/>
    </xf>
    <xf numFmtId="165" fontId="14" fillId="5" borderId="4" xfId="0" applyNumberFormat="1" applyFont="1" applyFill="1" applyBorder="1" applyAlignment="1">
      <alignment horizontal="left" vertical="center" wrapText="1"/>
    </xf>
    <xf numFmtId="165" fontId="14" fillId="5" borderId="3" xfId="0" applyNumberFormat="1" applyFont="1" applyFill="1" applyBorder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8"/>
  <sheetViews>
    <sheetView view="pageBreakPreview" topLeftCell="A33" zoomScaleNormal="100" zoomScaleSheetLayoutView="100" workbookViewId="0">
      <selection activeCell="A43" sqref="A43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55" t="s">
        <v>88</v>
      </c>
      <c r="B1" s="155"/>
      <c r="C1" s="155"/>
      <c r="D1" s="155"/>
      <c r="E1" s="155"/>
      <c r="I1" s="3"/>
    </row>
    <row r="2" spans="1:9" ht="31.5" customHeight="1" x14ac:dyDescent="0.2">
      <c r="A2" s="154" t="s">
        <v>89</v>
      </c>
      <c r="B2" s="154"/>
      <c r="C2" s="154"/>
      <c r="D2" s="154"/>
      <c r="E2" s="154"/>
      <c r="I2" s="3"/>
    </row>
    <row r="3" spans="1:9" ht="14.25" x14ac:dyDescent="0.2">
      <c r="A3" s="21" t="s">
        <v>6</v>
      </c>
      <c r="B3" s="22"/>
      <c r="C3" s="22"/>
      <c r="D3" s="156" t="s">
        <v>7</v>
      </c>
      <c r="E3" s="156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6" t="s">
        <v>2</v>
      </c>
      <c r="B5" s="36" t="s">
        <v>3</v>
      </c>
      <c r="C5" s="36" t="s">
        <v>0</v>
      </c>
      <c r="D5" s="36" t="s">
        <v>4</v>
      </c>
      <c r="E5" s="36" t="s">
        <v>1</v>
      </c>
      <c r="I5" s="3"/>
    </row>
    <row r="6" spans="1:9" s="37" customFormat="1" ht="14.25" x14ac:dyDescent="0.25">
      <c r="A6" s="39" t="s">
        <v>8</v>
      </c>
      <c r="B6" s="42"/>
      <c r="C6" s="42"/>
      <c r="D6" s="42"/>
      <c r="E6" s="42"/>
    </row>
    <row r="7" spans="1:9" s="38" customFormat="1" ht="15" x14ac:dyDescent="0.25">
      <c r="A7" s="40" t="s">
        <v>52</v>
      </c>
      <c r="B7" s="35" t="s">
        <v>21</v>
      </c>
      <c r="C7" s="35" t="s">
        <v>11</v>
      </c>
      <c r="D7" s="35">
        <f>E7</f>
        <v>1301.98</v>
      </c>
      <c r="E7" s="35">
        <v>1301.98</v>
      </c>
    </row>
    <row r="8" spans="1:9" s="38" customFormat="1" ht="15" x14ac:dyDescent="0.25">
      <c r="A8" s="39" t="s">
        <v>37</v>
      </c>
      <c r="B8" s="42"/>
      <c r="C8" s="42"/>
      <c r="D8" s="42"/>
      <c r="E8" s="42"/>
    </row>
    <row r="9" spans="1:9" s="38" customFormat="1" ht="45" x14ac:dyDescent="0.25">
      <c r="A9" s="40" t="s">
        <v>90</v>
      </c>
      <c r="B9" s="35">
        <v>1.95</v>
      </c>
      <c r="C9" s="35" t="s">
        <v>91</v>
      </c>
      <c r="D9" s="35">
        <f>E9/B9</f>
        <v>1068.271794871795</v>
      </c>
      <c r="E9" s="35">
        <v>2083.13</v>
      </c>
    </row>
    <row r="10" spans="1:9" s="38" customFormat="1" ht="15" x14ac:dyDescent="0.25">
      <c r="A10" s="40" t="s">
        <v>53</v>
      </c>
      <c r="B10" s="35">
        <v>2800</v>
      </c>
      <c r="C10" s="35" t="s">
        <v>12</v>
      </c>
      <c r="D10" s="35">
        <f t="shared" ref="D10:D12" si="0">E10/B10</f>
        <v>3.9500035714285717</v>
      </c>
      <c r="E10" s="35">
        <v>11060.01</v>
      </c>
    </row>
    <row r="11" spans="1:9" s="38" customFormat="1" ht="15" x14ac:dyDescent="0.25">
      <c r="A11" s="40" t="s">
        <v>92</v>
      </c>
      <c r="B11" s="35">
        <v>5.3999999999999999E-2</v>
      </c>
      <c r="C11" s="35" t="s">
        <v>72</v>
      </c>
      <c r="D11" s="35">
        <f t="shared" si="0"/>
        <v>21633.14814814815</v>
      </c>
      <c r="E11" s="35">
        <v>1168.19</v>
      </c>
    </row>
    <row r="12" spans="1:9" s="38" customFormat="1" ht="15" x14ac:dyDescent="0.25">
      <c r="A12" s="40" t="s">
        <v>93</v>
      </c>
      <c r="B12" s="35">
        <v>1</v>
      </c>
      <c r="C12" s="35" t="s">
        <v>94</v>
      </c>
      <c r="D12" s="35">
        <f t="shared" si="0"/>
        <v>206.04</v>
      </c>
      <c r="E12" s="35">
        <v>206.04</v>
      </c>
    </row>
    <row r="13" spans="1:9" s="38" customFormat="1" ht="15" x14ac:dyDescent="0.25">
      <c r="A13" s="41" t="s">
        <v>51</v>
      </c>
      <c r="B13" s="42"/>
      <c r="C13" s="42"/>
      <c r="D13" s="42"/>
      <c r="E13" s="42"/>
    </row>
    <row r="14" spans="1:9" s="38" customFormat="1" ht="30" x14ac:dyDescent="0.25">
      <c r="A14" s="40" t="s">
        <v>54</v>
      </c>
      <c r="B14" s="35" t="s">
        <v>21</v>
      </c>
      <c r="C14" s="35" t="s">
        <v>11</v>
      </c>
      <c r="D14" s="35">
        <f>E14</f>
        <v>26723.040000000001</v>
      </c>
      <c r="E14" s="35">
        <v>26723.040000000001</v>
      </c>
    </row>
    <row r="15" spans="1:9" s="38" customFormat="1" ht="15" x14ac:dyDescent="0.25">
      <c r="A15" s="41" t="s">
        <v>87</v>
      </c>
      <c r="B15" s="42"/>
      <c r="C15" s="42"/>
      <c r="D15" s="42"/>
      <c r="E15" s="42"/>
    </row>
    <row r="16" spans="1:9" s="38" customFormat="1" ht="30" x14ac:dyDescent="0.25">
      <c r="A16" s="40" t="s">
        <v>95</v>
      </c>
      <c r="B16" s="35" t="s">
        <v>105</v>
      </c>
      <c r="C16" s="35" t="s">
        <v>11</v>
      </c>
      <c r="D16" s="35">
        <f>E16</f>
        <v>2757.84</v>
      </c>
      <c r="E16" s="35">
        <v>2757.84</v>
      </c>
    </row>
    <row r="17" spans="1:5" s="38" customFormat="1" ht="15" x14ac:dyDescent="0.25">
      <c r="A17" s="39" t="s">
        <v>38</v>
      </c>
      <c r="B17" s="42"/>
      <c r="C17" s="42"/>
      <c r="D17" s="42"/>
      <c r="E17" s="42"/>
    </row>
    <row r="18" spans="1:5" s="38" customFormat="1" ht="15" x14ac:dyDescent="0.25">
      <c r="A18" s="40" t="s">
        <v>78</v>
      </c>
      <c r="B18" s="35">
        <v>1</v>
      </c>
      <c r="C18" s="35" t="s">
        <v>79</v>
      </c>
      <c r="D18" s="35">
        <f>E18/B18</f>
        <v>79</v>
      </c>
      <c r="E18" s="35">
        <v>79</v>
      </c>
    </row>
    <row r="19" spans="1:5" s="38" customFormat="1" ht="15" x14ac:dyDescent="0.25">
      <c r="A19" s="40" t="s">
        <v>55</v>
      </c>
      <c r="B19" s="35">
        <v>1</v>
      </c>
      <c r="C19" s="35" t="s">
        <v>14</v>
      </c>
      <c r="D19" s="35">
        <f t="shared" ref="D19:D44" si="1">E19/B19</f>
        <v>796.94</v>
      </c>
      <c r="E19" s="35">
        <v>796.94</v>
      </c>
    </row>
    <row r="20" spans="1:5" s="38" customFormat="1" ht="30" x14ac:dyDescent="0.25">
      <c r="A20" s="40" t="s">
        <v>96</v>
      </c>
      <c r="B20" s="35">
        <v>1</v>
      </c>
      <c r="C20" s="35" t="s">
        <v>97</v>
      </c>
      <c r="D20" s="35">
        <f t="shared" si="1"/>
        <v>446.22</v>
      </c>
      <c r="E20" s="35">
        <v>446.22</v>
      </c>
    </row>
    <row r="21" spans="1:5" s="38" customFormat="1" ht="15" x14ac:dyDescent="0.25">
      <c r="A21" s="40" t="s">
        <v>56</v>
      </c>
      <c r="B21" s="35">
        <v>7.0000000000000007E-2</v>
      </c>
      <c r="C21" s="35" t="s">
        <v>15</v>
      </c>
      <c r="D21" s="35">
        <f t="shared" si="1"/>
        <v>3731</v>
      </c>
      <c r="E21" s="35">
        <v>261.17</v>
      </c>
    </row>
    <row r="22" spans="1:5" s="38" customFormat="1" ht="15" x14ac:dyDescent="0.25">
      <c r="A22" s="40" t="s">
        <v>74</v>
      </c>
      <c r="B22" s="35">
        <v>0.04</v>
      </c>
      <c r="C22" s="35" t="s">
        <v>75</v>
      </c>
      <c r="D22" s="35">
        <f t="shared" si="1"/>
        <v>23735.5</v>
      </c>
      <c r="E22" s="35">
        <v>949.42</v>
      </c>
    </row>
    <row r="23" spans="1:5" s="38" customFormat="1" ht="30" x14ac:dyDescent="0.25">
      <c r="A23" s="40" t="s">
        <v>57</v>
      </c>
      <c r="B23" s="35">
        <v>0.7</v>
      </c>
      <c r="C23" s="35" t="s">
        <v>16</v>
      </c>
      <c r="D23" s="35">
        <f t="shared" si="1"/>
        <v>1559.1142857142859</v>
      </c>
      <c r="E23" s="35">
        <v>1091.3800000000001</v>
      </c>
    </row>
    <row r="24" spans="1:5" s="38" customFormat="1" ht="15" x14ac:dyDescent="0.25">
      <c r="A24" s="40" t="s">
        <v>58</v>
      </c>
      <c r="B24" s="35">
        <v>0.02</v>
      </c>
      <c r="C24" s="35" t="s">
        <v>17</v>
      </c>
      <c r="D24" s="35">
        <f t="shared" si="1"/>
        <v>22494.5</v>
      </c>
      <c r="E24" s="35">
        <v>449.89</v>
      </c>
    </row>
    <row r="25" spans="1:5" s="38" customFormat="1" ht="30" x14ac:dyDescent="0.25">
      <c r="A25" s="40" t="s">
        <v>59</v>
      </c>
      <c r="B25" s="35">
        <v>1</v>
      </c>
      <c r="C25" s="35" t="s">
        <v>14</v>
      </c>
      <c r="D25" s="35">
        <f t="shared" si="1"/>
        <v>384.58</v>
      </c>
      <c r="E25" s="35">
        <v>384.58</v>
      </c>
    </row>
    <row r="26" spans="1:5" s="38" customFormat="1" ht="30" x14ac:dyDescent="0.25">
      <c r="A26" s="40" t="s">
        <v>60</v>
      </c>
      <c r="B26" s="35">
        <v>4</v>
      </c>
      <c r="C26" s="35" t="s">
        <v>18</v>
      </c>
      <c r="D26" s="35">
        <f t="shared" si="1"/>
        <v>160.43</v>
      </c>
      <c r="E26" s="35">
        <v>641.72</v>
      </c>
    </row>
    <row r="27" spans="1:5" s="38" customFormat="1" ht="15" x14ac:dyDescent="0.25">
      <c r="A27" s="40" t="s">
        <v>80</v>
      </c>
      <c r="B27" s="35">
        <v>1</v>
      </c>
      <c r="C27" s="35" t="s">
        <v>79</v>
      </c>
      <c r="D27" s="35">
        <f t="shared" si="1"/>
        <v>63.74</v>
      </c>
      <c r="E27" s="35">
        <v>63.74</v>
      </c>
    </row>
    <row r="28" spans="1:5" s="38" customFormat="1" ht="15" x14ac:dyDescent="0.25">
      <c r="A28" s="40" t="s">
        <v>61</v>
      </c>
      <c r="B28" s="35">
        <v>1</v>
      </c>
      <c r="C28" s="35" t="s">
        <v>13</v>
      </c>
      <c r="D28" s="35">
        <f t="shared" si="1"/>
        <v>2918.24</v>
      </c>
      <c r="E28" s="35">
        <v>2918.24</v>
      </c>
    </row>
    <row r="29" spans="1:5" s="38" customFormat="1" ht="30" x14ac:dyDescent="0.25">
      <c r="A29" s="40" t="s">
        <v>98</v>
      </c>
      <c r="B29" s="35">
        <v>0.01</v>
      </c>
      <c r="C29" s="35" t="s">
        <v>99</v>
      </c>
      <c r="D29" s="35">
        <f t="shared" si="1"/>
        <v>6268</v>
      </c>
      <c r="E29" s="35">
        <v>62.68</v>
      </c>
    </row>
    <row r="30" spans="1:5" s="38" customFormat="1" ht="15" x14ac:dyDescent="0.25">
      <c r="A30" s="40" t="s">
        <v>62</v>
      </c>
      <c r="B30" s="35">
        <v>1</v>
      </c>
      <c r="C30" s="35" t="s">
        <v>13</v>
      </c>
      <c r="D30" s="35">
        <f t="shared" si="1"/>
        <v>387.91</v>
      </c>
      <c r="E30" s="35">
        <v>387.91</v>
      </c>
    </row>
    <row r="31" spans="1:5" s="38" customFormat="1" ht="15" x14ac:dyDescent="0.25">
      <c r="A31" s="40" t="s">
        <v>100</v>
      </c>
      <c r="B31" s="35">
        <v>1</v>
      </c>
      <c r="C31" s="35" t="s">
        <v>13</v>
      </c>
      <c r="D31" s="35">
        <f t="shared" si="1"/>
        <v>152.77000000000001</v>
      </c>
      <c r="E31" s="35">
        <v>152.77000000000001</v>
      </c>
    </row>
    <row r="32" spans="1:5" s="38" customFormat="1" ht="30" x14ac:dyDescent="0.25">
      <c r="A32" s="40" t="s">
        <v>63</v>
      </c>
      <c r="B32" s="35">
        <v>1</v>
      </c>
      <c r="C32" s="35" t="s">
        <v>19</v>
      </c>
      <c r="D32" s="35">
        <f t="shared" si="1"/>
        <v>438.91</v>
      </c>
      <c r="E32" s="35">
        <v>438.91</v>
      </c>
    </row>
    <row r="33" spans="1:5" s="38" customFormat="1" ht="15" x14ac:dyDescent="0.25">
      <c r="A33" s="40" t="s">
        <v>64</v>
      </c>
      <c r="B33" s="35">
        <v>29</v>
      </c>
      <c r="C33" s="35" t="s">
        <v>19</v>
      </c>
      <c r="D33" s="35">
        <f t="shared" si="1"/>
        <v>226.88758620689654</v>
      </c>
      <c r="E33" s="35">
        <v>6579.74</v>
      </c>
    </row>
    <row r="34" spans="1:5" s="38" customFormat="1" ht="15" x14ac:dyDescent="0.25">
      <c r="A34" s="39" t="s">
        <v>39</v>
      </c>
      <c r="B34" s="42"/>
      <c r="C34" s="42"/>
      <c r="D34" s="42"/>
      <c r="E34" s="42"/>
    </row>
    <row r="35" spans="1:5" s="38" customFormat="1" ht="30" x14ac:dyDescent="0.25">
      <c r="A35" s="40" t="s">
        <v>65</v>
      </c>
      <c r="B35" s="35">
        <v>0.72199999999999998</v>
      </c>
      <c r="C35" s="35" t="s">
        <v>16</v>
      </c>
      <c r="D35" s="35">
        <f t="shared" si="1"/>
        <v>1641.4265927977838</v>
      </c>
      <c r="E35" s="35">
        <v>1185.1099999999999</v>
      </c>
    </row>
    <row r="36" spans="1:5" s="38" customFormat="1" ht="30" x14ac:dyDescent="0.25">
      <c r="A36" s="40" t="s">
        <v>57</v>
      </c>
      <c r="B36" s="35">
        <v>0.72</v>
      </c>
      <c r="C36" s="35" t="s">
        <v>16</v>
      </c>
      <c r="D36" s="35">
        <f t="shared" si="1"/>
        <v>1613.5694444444446</v>
      </c>
      <c r="E36" s="35">
        <v>1161.77</v>
      </c>
    </row>
    <row r="37" spans="1:5" s="38" customFormat="1" ht="30" x14ac:dyDescent="0.25">
      <c r="A37" s="40" t="s">
        <v>101</v>
      </c>
      <c r="B37" s="35">
        <v>20</v>
      </c>
      <c r="C37" s="35" t="s">
        <v>102</v>
      </c>
      <c r="D37" s="35">
        <f t="shared" si="1"/>
        <v>50.779499999999999</v>
      </c>
      <c r="E37" s="35">
        <v>1015.59</v>
      </c>
    </row>
    <row r="38" spans="1:5" s="38" customFormat="1" ht="15" x14ac:dyDescent="0.25">
      <c r="A38" s="41" t="s">
        <v>81</v>
      </c>
      <c r="B38" s="42"/>
      <c r="C38" s="42"/>
      <c r="D38" s="42"/>
      <c r="E38" s="42"/>
    </row>
    <row r="39" spans="1:5" s="38" customFormat="1" ht="15" x14ac:dyDescent="0.25">
      <c r="A39" s="40" t="s">
        <v>82</v>
      </c>
      <c r="B39" s="35" t="s">
        <v>20</v>
      </c>
      <c r="C39" s="35" t="s">
        <v>11</v>
      </c>
      <c r="D39" s="35" t="e">
        <f t="shared" si="1"/>
        <v>#VALUE!</v>
      </c>
      <c r="E39" s="35">
        <v>400</v>
      </c>
    </row>
    <row r="40" spans="1:5" s="38" customFormat="1" ht="15" x14ac:dyDescent="0.25">
      <c r="A40" s="39" t="s">
        <v>40</v>
      </c>
      <c r="B40" s="42"/>
      <c r="C40" s="42"/>
      <c r="D40" s="35" t="e">
        <f t="shared" si="1"/>
        <v>#DIV/0!</v>
      </c>
      <c r="E40" s="42"/>
    </row>
    <row r="41" spans="1:5" s="38" customFormat="1" ht="15" x14ac:dyDescent="0.25">
      <c r="A41" s="40" t="s">
        <v>66</v>
      </c>
      <c r="B41" s="35">
        <v>2</v>
      </c>
      <c r="C41" s="35" t="s">
        <v>13</v>
      </c>
      <c r="D41" s="35">
        <f t="shared" si="1"/>
        <v>936.9</v>
      </c>
      <c r="E41" s="35">
        <v>1873.8</v>
      </c>
    </row>
    <row r="42" spans="1:5" s="38" customFormat="1" ht="30" x14ac:dyDescent="0.25">
      <c r="A42" s="40" t="s">
        <v>76</v>
      </c>
      <c r="B42" s="35">
        <v>2</v>
      </c>
      <c r="C42" s="35" t="s">
        <v>73</v>
      </c>
      <c r="D42" s="35">
        <f t="shared" si="1"/>
        <v>161.20500000000001</v>
      </c>
      <c r="E42" s="35">
        <v>322.41000000000003</v>
      </c>
    </row>
    <row r="43" spans="1:5" s="38" customFormat="1" ht="30" x14ac:dyDescent="0.25">
      <c r="A43" s="40" t="s">
        <v>103</v>
      </c>
      <c r="B43" s="35">
        <v>1</v>
      </c>
      <c r="C43" s="35" t="s">
        <v>73</v>
      </c>
      <c r="D43" s="35">
        <f t="shared" si="1"/>
        <v>128.05000000000001</v>
      </c>
      <c r="E43" s="35">
        <v>128.05000000000001</v>
      </c>
    </row>
    <row r="44" spans="1:5" s="38" customFormat="1" ht="30" x14ac:dyDescent="0.25">
      <c r="A44" s="40" t="s">
        <v>104</v>
      </c>
      <c r="B44" s="35">
        <v>0.01</v>
      </c>
      <c r="C44" s="35" t="s">
        <v>17</v>
      </c>
      <c r="D44" s="35">
        <f t="shared" si="1"/>
        <v>50957</v>
      </c>
      <c r="E44" s="35">
        <v>509.57</v>
      </c>
    </row>
    <row r="45" spans="1:5" s="38" customFormat="1" ht="15" x14ac:dyDescent="0.25">
      <c r="A45" s="39" t="s">
        <v>41</v>
      </c>
      <c r="B45" s="42"/>
      <c r="C45" s="42"/>
      <c r="D45" s="42"/>
      <c r="E45" s="42"/>
    </row>
    <row r="46" spans="1:5" s="38" customFormat="1" ht="15" x14ac:dyDescent="0.25">
      <c r="A46" s="40" t="s">
        <v>77</v>
      </c>
      <c r="B46" s="35" t="s">
        <v>22</v>
      </c>
      <c r="C46" s="35" t="s">
        <v>11</v>
      </c>
      <c r="D46" s="35">
        <f>E46</f>
        <v>677.49</v>
      </c>
      <c r="E46" s="35">
        <v>677.49</v>
      </c>
    </row>
    <row r="47" spans="1:5" s="38" customFormat="1" ht="15" x14ac:dyDescent="0.25">
      <c r="A47" s="40" t="s">
        <v>67</v>
      </c>
      <c r="B47" s="35" t="s">
        <v>22</v>
      </c>
      <c r="C47" s="35" t="s">
        <v>11</v>
      </c>
      <c r="D47" s="35">
        <f>E47</f>
        <v>1242.46</v>
      </c>
      <c r="E47" s="35">
        <v>1242.46</v>
      </c>
    </row>
    <row r="48" spans="1:5" s="38" customFormat="1" ht="15" x14ac:dyDescent="0.25">
      <c r="A48" s="39" t="s">
        <v>9</v>
      </c>
      <c r="B48" s="42"/>
      <c r="C48" s="42"/>
      <c r="D48" s="42"/>
      <c r="E48" s="42"/>
    </row>
    <row r="49" spans="1:5" s="38" customFormat="1" ht="15" x14ac:dyDescent="0.25">
      <c r="A49" s="40" t="s">
        <v>68</v>
      </c>
      <c r="B49" s="35" t="s">
        <v>23</v>
      </c>
      <c r="C49" s="35" t="s">
        <v>12</v>
      </c>
      <c r="D49" s="35">
        <f>E49</f>
        <v>33297.839999999997</v>
      </c>
      <c r="E49" s="35">
        <v>33297.839999999997</v>
      </c>
    </row>
    <row r="50" spans="1:5" s="38" customFormat="1" ht="15" x14ac:dyDescent="0.25">
      <c r="A50" s="39" t="s">
        <v>10</v>
      </c>
      <c r="B50" s="42"/>
      <c r="C50" s="42"/>
      <c r="D50" s="42"/>
      <c r="E50" s="42"/>
    </row>
    <row r="51" spans="1:5" s="38" customFormat="1" ht="15" x14ac:dyDescent="0.25">
      <c r="A51" s="40" t="s">
        <v>69</v>
      </c>
      <c r="B51" s="35" t="s">
        <v>21</v>
      </c>
      <c r="C51" s="35" t="s">
        <v>11</v>
      </c>
      <c r="D51" s="35">
        <f>E51</f>
        <v>13785.72</v>
      </c>
      <c r="E51" s="35">
        <v>13785.72</v>
      </c>
    </row>
    <row r="52" spans="1:5" ht="14.25" customHeight="1" x14ac:dyDescent="0.2">
      <c r="A52" s="28" t="s">
        <v>24</v>
      </c>
      <c r="B52" s="32" t="s">
        <v>20</v>
      </c>
      <c r="C52" s="29"/>
      <c r="D52" s="32"/>
      <c r="E52" s="30">
        <f>SUM(E6:E51)</f>
        <v>116604.35</v>
      </c>
    </row>
    <row r="53" spans="1:5" ht="15" customHeight="1" x14ac:dyDescent="0.2">
      <c r="D53" s="13"/>
    </row>
    <row r="54" spans="1:5" ht="15" customHeight="1" x14ac:dyDescent="0.2">
      <c r="A54" s="13" t="s">
        <v>30</v>
      </c>
      <c r="B54" s="13"/>
      <c r="C54" s="13"/>
      <c r="D54" s="13"/>
      <c r="E54" s="13"/>
    </row>
    <row r="55" spans="1:5" ht="15" x14ac:dyDescent="0.2">
      <c r="A55" s="13" t="s">
        <v>106</v>
      </c>
      <c r="B55" s="13"/>
      <c r="C55" s="13"/>
      <c r="D55" s="13"/>
      <c r="E55" s="13"/>
    </row>
    <row r="56" spans="1:5" ht="15" customHeight="1" x14ac:dyDescent="0.2">
      <c r="A56" s="13" t="s">
        <v>31</v>
      </c>
      <c r="B56" s="13"/>
      <c r="C56" s="13"/>
      <c r="D56" s="13"/>
      <c r="E56" s="13"/>
    </row>
    <row r="57" spans="1:5" ht="15" customHeight="1" x14ac:dyDescent="0.2">
      <c r="A57" s="13" t="s">
        <v>32</v>
      </c>
      <c r="B57" s="13"/>
      <c r="C57" s="13"/>
      <c r="D57" s="14"/>
      <c r="E57" s="13"/>
    </row>
    <row r="58" spans="1:5" ht="15" customHeight="1" x14ac:dyDescent="0.2">
      <c r="A58" s="31" t="s">
        <v>70</v>
      </c>
      <c r="B58" s="14"/>
      <c r="C58" s="14"/>
      <c r="E58" s="14"/>
    </row>
    <row r="59" spans="1:5" ht="15" customHeight="1" x14ac:dyDescent="0.25">
      <c r="A59" s="31" t="s">
        <v>71</v>
      </c>
      <c r="D59" s="2"/>
    </row>
    <row r="60" spans="1:5" ht="15" customHeight="1" x14ac:dyDescent="0.25">
      <c r="A60" s="31"/>
      <c r="D60" s="2"/>
    </row>
    <row r="61" spans="1:5" ht="15" x14ac:dyDescent="0.25">
      <c r="A61" s="6" t="s">
        <v>25</v>
      </c>
      <c r="B61" s="2"/>
      <c r="C61" s="2"/>
      <c r="D61" s="2"/>
      <c r="E61" s="2"/>
    </row>
    <row r="62" spans="1:5" ht="15" customHeight="1" x14ac:dyDescent="0.25">
      <c r="A62" s="6"/>
      <c r="B62" s="2"/>
      <c r="C62" s="2"/>
      <c r="D62" s="15"/>
      <c r="E62" s="2"/>
    </row>
    <row r="63" spans="1:5" ht="15" x14ac:dyDescent="0.25">
      <c r="A63" s="153" t="s">
        <v>48</v>
      </c>
      <c r="B63" s="153"/>
      <c r="C63" s="15" t="s">
        <v>29</v>
      </c>
      <c r="D63" s="4"/>
      <c r="E63" s="5"/>
    </row>
    <row r="64" spans="1:5" ht="15" customHeight="1" x14ac:dyDescent="0.25">
      <c r="A64" s="157" t="s">
        <v>49</v>
      </c>
      <c r="B64" s="157"/>
      <c r="C64" s="4" t="s">
        <v>26</v>
      </c>
      <c r="D64" s="2"/>
      <c r="E64" s="2"/>
    </row>
    <row r="65" spans="1:5" ht="15" x14ac:dyDescent="0.25">
      <c r="A65" s="6"/>
      <c r="B65" s="2"/>
      <c r="C65" s="2"/>
      <c r="D65" s="15"/>
      <c r="E65" s="2"/>
    </row>
    <row r="66" spans="1:5" ht="15" customHeight="1" x14ac:dyDescent="0.25">
      <c r="A66" s="153" t="s">
        <v>28</v>
      </c>
      <c r="B66" s="153"/>
      <c r="C66" s="15" t="s">
        <v>29</v>
      </c>
      <c r="D66" s="4"/>
      <c r="E66" s="2"/>
    </row>
    <row r="67" spans="1:5" ht="15" customHeight="1" x14ac:dyDescent="0.25">
      <c r="A67" s="16" t="s">
        <v>27</v>
      </c>
      <c r="B67" s="5"/>
      <c r="C67" s="4" t="s">
        <v>26</v>
      </c>
      <c r="D67" s="2"/>
      <c r="E67" s="2"/>
    </row>
    <row r="68" spans="1:5" ht="15" x14ac:dyDescent="0.25">
      <c r="A68" s="2"/>
      <c r="B68" s="2"/>
      <c r="C68" s="2"/>
      <c r="E68" s="2"/>
    </row>
  </sheetData>
  <mergeCells count="6">
    <mergeCell ref="A66:B66"/>
    <mergeCell ref="A2:E2"/>
    <mergeCell ref="A1:E1"/>
    <mergeCell ref="D3:E3"/>
    <mergeCell ref="A64:B64"/>
    <mergeCell ref="A63:B6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view="pageBreakPreview" zoomScale="90" zoomScaleNormal="100" zoomScaleSheetLayoutView="90" workbookViewId="0">
      <selection activeCell="B20" sqref="B20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0.7109375" style="2" bestFit="1" customWidth="1"/>
    <col min="6" max="16384" width="9.140625" style="2"/>
  </cols>
  <sheetData>
    <row r="1" spans="1:4" ht="20.25" x14ac:dyDescent="0.3">
      <c r="A1" s="158" t="s">
        <v>83</v>
      </c>
      <c r="B1" s="158"/>
      <c r="C1" s="158"/>
      <c r="D1" s="158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165"/>
      <c r="D3" s="165"/>
    </row>
    <row r="4" spans="1:4" x14ac:dyDescent="0.25">
      <c r="A4" s="8"/>
      <c r="B4" s="9"/>
      <c r="C4" s="12"/>
      <c r="D4" s="12"/>
    </row>
    <row r="5" spans="1:4" x14ac:dyDescent="0.25">
      <c r="A5" s="23" t="s">
        <v>33</v>
      </c>
      <c r="B5" s="23" t="s">
        <v>34</v>
      </c>
      <c r="C5" s="24" t="s">
        <v>35</v>
      </c>
      <c r="D5" s="24" t="s">
        <v>36</v>
      </c>
    </row>
    <row r="6" spans="1:4" x14ac:dyDescent="0.25">
      <c r="A6" s="26" t="s">
        <v>84</v>
      </c>
      <c r="B6" s="159">
        <v>48563.76</v>
      </c>
      <c r="C6" s="160"/>
      <c r="D6" s="161"/>
    </row>
    <row r="7" spans="1:4" x14ac:dyDescent="0.25">
      <c r="A7" s="33" t="s">
        <v>46</v>
      </c>
      <c r="B7" s="34" t="s">
        <v>20</v>
      </c>
      <c r="C7" s="34">
        <v>111134.16</v>
      </c>
      <c r="D7" s="34">
        <v>86775.41</v>
      </c>
    </row>
    <row r="8" spans="1:4" x14ac:dyDescent="0.25">
      <c r="A8" s="33" t="s">
        <v>50</v>
      </c>
      <c r="B8" s="34" t="s">
        <v>20</v>
      </c>
      <c r="C8" s="34">
        <v>26723.040000000001</v>
      </c>
      <c r="D8" s="34">
        <v>22125.19</v>
      </c>
    </row>
    <row r="9" spans="1:4" x14ac:dyDescent="0.25">
      <c r="A9" s="33" t="s">
        <v>8</v>
      </c>
      <c r="B9" s="34">
        <v>1301.98</v>
      </c>
      <c r="C9" s="34" t="s">
        <v>20</v>
      </c>
      <c r="D9" s="34" t="s">
        <v>20</v>
      </c>
    </row>
    <row r="10" spans="1:4" x14ac:dyDescent="0.25">
      <c r="A10" s="33" t="s">
        <v>37</v>
      </c>
      <c r="B10" s="34">
        <v>14517.37</v>
      </c>
      <c r="C10" s="34" t="s">
        <v>20</v>
      </c>
      <c r="D10" s="34" t="s">
        <v>20</v>
      </c>
    </row>
    <row r="11" spans="1:4" ht="15" customHeight="1" x14ac:dyDescent="0.25">
      <c r="A11" s="33" t="s">
        <v>51</v>
      </c>
      <c r="B11" s="34">
        <v>26723.040000000001</v>
      </c>
      <c r="C11" s="34" t="s">
        <v>20</v>
      </c>
      <c r="D11" s="34" t="s">
        <v>20</v>
      </c>
    </row>
    <row r="12" spans="1:4" ht="15" customHeight="1" x14ac:dyDescent="0.25">
      <c r="A12" s="33" t="s">
        <v>87</v>
      </c>
      <c r="B12" s="34">
        <v>2757.84</v>
      </c>
      <c r="C12" s="34" t="s">
        <v>20</v>
      </c>
      <c r="D12" s="34" t="s">
        <v>20</v>
      </c>
    </row>
    <row r="13" spans="1:4" x14ac:dyDescent="0.25">
      <c r="A13" s="33" t="s">
        <v>38</v>
      </c>
      <c r="B13" s="34">
        <v>15704.3</v>
      </c>
      <c r="C13" s="34" t="s">
        <v>20</v>
      </c>
      <c r="D13" s="34" t="s">
        <v>20</v>
      </c>
    </row>
    <row r="14" spans="1:4" x14ac:dyDescent="0.25">
      <c r="A14" s="33" t="s">
        <v>39</v>
      </c>
      <c r="B14" s="34">
        <v>3362.47</v>
      </c>
      <c r="C14" s="34" t="s">
        <v>20</v>
      </c>
      <c r="D14" s="34" t="s">
        <v>20</v>
      </c>
    </row>
    <row r="15" spans="1:4" ht="15" customHeight="1" x14ac:dyDescent="0.25">
      <c r="A15" s="33" t="s">
        <v>81</v>
      </c>
      <c r="B15" s="34">
        <v>400</v>
      </c>
      <c r="C15" s="34" t="s">
        <v>20</v>
      </c>
      <c r="D15" s="34" t="s">
        <v>20</v>
      </c>
    </row>
    <row r="16" spans="1:4" x14ac:dyDescent="0.25">
      <c r="A16" s="33" t="s">
        <v>40</v>
      </c>
      <c r="B16" s="34">
        <v>2833.84</v>
      </c>
      <c r="C16" s="34" t="s">
        <v>20</v>
      </c>
      <c r="D16" s="34" t="s">
        <v>20</v>
      </c>
    </row>
    <row r="17" spans="1:4" x14ac:dyDescent="0.25">
      <c r="A17" s="33" t="s">
        <v>41</v>
      </c>
      <c r="B17" s="34">
        <v>1919.95</v>
      </c>
      <c r="C17" s="34" t="s">
        <v>20</v>
      </c>
      <c r="D17" s="34" t="s">
        <v>20</v>
      </c>
    </row>
    <row r="18" spans="1:4" x14ac:dyDescent="0.25">
      <c r="A18" s="33" t="s">
        <v>9</v>
      </c>
      <c r="B18" s="34">
        <v>33297.839999999997</v>
      </c>
      <c r="C18" s="34" t="s">
        <v>20</v>
      </c>
      <c r="D18" s="34" t="s">
        <v>20</v>
      </c>
    </row>
    <row r="19" spans="1:4" x14ac:dyDescent="0.25">
      <c r="A19" s="33" t="s">
        <v>10</v>
      </c>
      <c r="B19" s="34">
        <v>13785.72</v>
      </c>
      <c r="C19" s="34" t="s">
        <v>20</v>
      </c>
      <c r="D19" s="34" t="s">
        <v>20</v>
      </c>
    </row>
    <row r="20" spans="1:4" x14ac:dyDescent="0.25">
      <c r="A20" s="25" t="s">
        <v>24</v>
      </c>
      <c r="B20" s="27">
        <f>SUM(B7:B19)</f>
        <v>116604.34999999999</v>
      </c>
      <c r="C20" s="27">
        <f>SUM(C7:C19)</f>
        <v>137857.20000000001</v>
      </c>
      <c r="D20" s="27">
        <f>SUM(D7:D19)</f>
        <v>108900.6</v>
      </c>
    </row>
    <row r="21" spans="1:4" s="11" customFormat="1" ht="24.75" customHeight="1" x14ac:dyDescent="0.25">
      <c r="A21" s="162" t="s">
        <v>85</v>
      </c>
      <c r="B21" s="163"/>
      <c r="C21" s="163"/>
      <c r="D21" s="164"/>
    </row>
    <row r="22" spans="1:4" s="11" customFormat="1" ht="24.75" customHeight="1" x14ac:dyDescent="0.25">
      <c r="A22" s="162" t="s">
        <v>86</v>
      </c>
      <c r="B22" s="163"/>
      <c r="C22" s="163"/>
      <c r="D22" s="164"/>
    </row>
    <row r="23" spans="1:4" s="11" customFormat="1" ht="24.75" customHeight="1" x14ac:dyDescent="0.25">
      <c r="A23" s="2"/>
      <c r="B23" s="2"/>
      <c r="C23" s="2"/>
      <c r="D23" s="2"/>
    </row>
    <row r="24" spans="1:4" ht="15" customHeight="1" x14ac:dyDescent="0.25">
      <c r="A24" s="10" t="s">
        <v>44</v>
      </c>
      <c r="B24" s="9"/>
      <c r="C24" s="9"/>
      <c r="D24" s="7"/>
    </row>
    <row r="25" spans="1:4" ht="22.5" customHeight="1" x14ac:dyDescent="0.25">
      <c r="A25" s="9" t="s">
        <v>45</v>
      </c>
      <c r="B25" s="9"/>
      <c r="C25" s="9"/>
      <c r="D25" s="7"/>
    </row>
    <row r="26" spans="1:4" ht="22.5" customHeight="1" x14ac:dyDescent="0.25">
      <c r="A26" s="10" t="s">
        <v>42</v>
      </c>
      <c r="B26" s="9"/>
      <c r="C26" s="9"/>
      <c r="D26" s="7"/>
    </row>
    <row r="27" spans="1:4" ht="22.5" customHeight="1" x14ac:dyDescent="0.25">
      <c r="A27" s="10" t="s">
        <v>43</v>
      </c>
      <c r="B27" s="9"/>
      <c r="C27" s="9"/>
      <c r="D27" s="7"/>
    </row>
    <row r="28" spans="1:4" ht="22.5" customHeight="1" x14ac:dyDescent="0.25">
      <c r="A28" s="1"/>
      <c r="B28" s="1"/>
      <c r="C28" s="1"/>
    </row>
  </sheetData>
  <mergeCells count="5">
    <mergeCell ref="A1:D1"/>
    <mergeCell ref="B6:D6"/>
    <mergeCell ref="A21:D21"/>
    <mergeCell ref="A22:D22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J15" sqref="J15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58" t="s">
        <v>133</v>
      </c>
      <c r="B1" s="158"/>
      <c r="C1" s="158"/>
      <c r="D1" s="158"/>
      <c r="E1" s="158"/>
      <c r="F1" s="158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107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80" t="s">
        <v>108</v>
      </c>
      <c r="B5" s="180"/>
      <c r="C5" s="180"/>
      <c r="D5" s="180"/>
      <c r="E5" s="180"/>
      <c r="F5" s="180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98" t="s">
        <v>109</v>
      </c>
      <c r="B6" s="99">
        <v>2</v>
      </c>
      <c r="C6" s="98" t="s">
        <v>110</v>
      </c>
      <c r="D6" s="100">
        <v>883.7</v>
      </c>
      <c r="E6" s="98" t="s">
        <v>111</v>
      </c>
      <c r="F6" s="101">
        <v>795.7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81"/>
      <c r="R6" s="182"/>
      <c r="S6" s="57"/>
    </row>
    <row r="7" spans="1:19" s="60" customFormat="1" ht="32.25" customHeight="1" x14ac:dyDescent="0.25">
      <c r="A7" s="98" t="s">
        <v>112</v>
      </c>
      <c r="B7" s="99">
        <v>2</v>
      </c>
      <c r="C7" s="98" t="s">
        <v>113</v>
      </c>
      <c r="D7" s="100">
        <v>0</v>
      </c>
      <c r="E7" s="98" t="s">
        <v>114</v>
      </c>
      <c r="F7" s="101">
        <v>513.4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81"/>
      <c r="R7" s="183"/>
      <c r="S7" s="59"/>
    </row>
    <row r="8" spans="1:19" s="60" customFormat="1" ht="33.75" customHeight="1" x14ac:dyDescent="0.25">
      <c r="A8" s="66" t="s">
        <v>115</v>
      </c>
      <c r="B8" s="99">
        <v>12</v>
      </c>
      <c r="C8" s="98" t="s">
        <v>116</v>
      </c>
      <c r="D8" s="101">
        <v>77.099999999999994</v>
      </c>
      <c r="E8" s="98" t="s">
        <v>117</v>
      </c>
      <c r="F8" s="101">
        <v>131.1</v>
      </c>
      <c r="G8" s="49"/>
      <c r="H8" s="51"/>
      <c r="I8" s="52"/>
      <c r="J8" s="53"/>
      <c r="K8" s="62"/>
      <c r="L8" s="55"/>
      <c r="M8" s="55"/>
      <c r="N8" s="55"/>
      <c r="O8" s="55"/>
      <c r="P8" s="56"/>
      <c r="Q8" s="181"/>
      <c r="R8" s="182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62"/>
      <c r="L9" s="55"/>
      <c r="M9" s="55"/>
      <c r="N9" s="55"/>
      <c r="O9" s="55"/>
      <c r="P9" s="49"/>
      <c r="Q9" s="62"/>
      <c r="R9" s="66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6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77" t="s">
        <v>118</v>
      </c>
      <c r="B11" s="178"/>
      <c r="C11" s="178"/>
      <c r="D11" s="178"/>
      <c r="E11" s="179"/>
      <c r="F11" s="71" t="s">
        <v>119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3" customFormat="1" ht="30" customHeight="1" x14ac:dyDescent="0.25">
      <c r="A12" s="166" t="s">
        <v>134</v>
      </c>
      <c r="B12" s="167"/>
      <c r="C12" s="167"/>
      <c r="D12" s="167"/>
      <c r="E12" s="168"/>
      <c r="F12" s="91">
        <v>34240.449999999997</v>
      </c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</row>
    <row r="13" spans="1:19" s="93" customFormat="1" ht="30" customHeight="1" x14ac:dyDescent="0.25">
      <c r="A13" s="169" t="s">
        <v>120</v>
      </c>
      <c r="B13" s="170"/>
      <c r="C13" s="170"/>
      <c r="D13" s="170"/>
      <c r="E13" s="171"/>
      <c r="F13" s="94">
        <f>-56267.51+F12</f>
        <v>-22027.060000000005</v>
      </c>
      <c r="G13" s="95"/>
    </row>
    <row r="14" spans="1:19" s="93" customFormat="1" ht="30" customHeight="1" x14ac:dyDescent="0.25">
      <c r="A14" s="169" t="s">
        <v>121</v>
      </c>
      <c r="B14" s="170"/>
      <c r="C14" s="170"/>
      <c r="D14" s="170"/>
      <c r="E14" s="171"/>
      <c r="F14" s="94">
        <v>89169.56</v>
      </c>
    </row>
    <row r="15" spans="1:19" s="93" customFormat="1" ht="30" customHeight="1" x14ac:dyDescent="0.25">
      <c r="A15" s="169" t="s">
        <v>122</v>
      </c>
      <c r="B15" s="170"/>
      <c r="C15" s="170"/>
      <c r="D15" s="170"/>
      <c r="E15" s="171"/>
      <c r="F15" s="96">
        <f>SUM(F16:F18)</f>
        <v>137857.04</v>
      </c>
    </row>
    <row r="16" spans="1:19" s="70" customFormat="1" ht="28.5" customHeight="1" x14ac:dyDescent="0.25">
      <c r="A16" s="174" t="s">
        <v>123</v>
      </c>
      <c r="B16" s="175"/>
      <c r="C16" s="175"/>
      <c r="D16" s="175"/>
      <c r="E16" s="176"/>
      <c r="F16" s="90">
        <v>137857.04</v>
      </c>
    </row>
    <row r="17" spans="1:19" s="70" customFormat="1" ht="24.75" hidden="1" customHeight="1" x14ac:dyDescent="0.25">
      <c r="A17" s="174" t="s">
        <v>124</v>
      </c>
      <c r="B17" s="175"/>
      <c r="C17" s="175"/>
      <c r="D17" s="175"/>
      <c r="E17" s="176"/>
      <c r="F17" s="90"/>
    </row>
    <row r="18" spans="1:19" s="70" customFormat="1" ht="30" hidden="1" customHeight="1" x14ac:dyDescent="0.25">
      <c r="A18" s="174" t="s">
        <v>125</v>
      </c>
      <c r="B18" s="175"/>
      <c r="C18" s="175"/>
      <c r="D18" s="175"/>
      <c r="E18" s="176"/>
      <c r="F18" s="90"/>
    </row>
    <row r="19" spans="1:19" s="93" customFormat="1" ht="30" customHeight="1" x14ac:dyDescent="0.25">
      <c r="A19" s="169" t="s">
        <v>126</v>
      </c>
      <c r="B19" s="170"/>
      <c r="C19" s="170"/>
      <c r="D19" s="170"/>
      <c r="E19" s="171"/>
      <c r="F19" s="96">
        <f>SUM(F20:F22)</f>
        <v>110505.45</v>
      </c>
    </row>
    <row r="20" spans="1:19" s="70" customFormat="1" ht="30" customHeight="1" x14ac:dyDescent="0.25">
      <c r="A20" s="174" t="s">
        <v>123</v>
      </c>
      <c r="B20" s="175"/>
      <c r="C20" s="175"/>
      <c r="D20" s="175"/>
      <c r="E20" s="176"/>
      <c r="F20" s="90">
        <v>110505.45</v>
      </c>
    </row>
    <row r="21" spans="1:19" s="70" customFormat="1" ht="30" hidden="1" customHeight="1" x14ac:dyDescent="0.25">
      <c r="A21" s="174" t="s">
        <v>124</v>
      </c>
      <c r="B21" s="175"/>
      <c r="C21" s="175"/>
      <c r="D21" s="175"/>
      <c r="E21" s="176"/>
      <c r="F21" s="90"/>
    </row>
    <row r="22" spans="1:19" s="73" customFormat="1" ht="30" hidden="1" customHeight="1" x14ac:dyDescent="0.2">
      <c r="A22" s="174" t="s">
        <v>125</v>
      </c>
      <c r="B22" s="175"/>
      <c r="C22" s="175"/>
      <c r="D22" s="175"/>
      <c r="E22" s="176"/>
      <c r="F22" s="9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</row>
    <row r="23" spans="1:19" s="97" customFormat="1" ht="30" customHeight="1" x14ac:dyDescent="0.25">
      <c r="A23" s="169" t="s">
        <v>127</v>
      </c>
      <c r="B23" s="170"/>
      <c r="C23" s="170"/>
      <c r="D23" s="170"/>
      <c r="E23" s="171"/>
      <c r="F23" s="96">
        <f>F13+F19</f>
        <v>88478.389999999985</v>
      </c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</row>
    <row r="24" spans="1:19" s="97" customFormat="1" ht="30" customHeight="1" x14ac:dyDescent="0.25">
      <c r="A24" s="169" t="s">
        <v>128</v>
      </c>
      <c r="B24" s="170"/>
      <c r="C24" s="170"/>
      <c r="D24" s="170"/>
      <c r="E24" s="171"/>
      <c r="F24" s="96">
        <f>'Акт (2)'!E59</f>
        <v>166949.28800000006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</row>
    <row r="25" spans="1:19" s="97" customFormat="1" ht="30" customHeight="1" x14ac:dyDescent="0.25">
      <c r="A25" s="169" t="s">
        <v>129</v>
      </c>
      <c r="B25" s="170"/>
      <c r="C25" s="170"/>
      <c r="D25" s="170"/>
      <c r="E25" s="171"/>
      <c r="F25" s="96">
        <f>F23-F24</f>
        <v>-78470.898000000074</v>
      </c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</row>
    <row r="26" spans="1:19" s="97" customFormat="1" ht="30" customHeight="1" x14ac:dyDescent="0.25">
      <c r="A26" s="169" t="s">
        <v>130</v>
      </c>
      <c r="B26" s="170"/>
      <c r="C26" s="170"/>
      <c r="D26" s="170"/>
      <c r="E26" s="171"/>
      <c r="F26" s="94">
        <f>F14+F15-F19</f>
        <v>116521.15000000001</v>
      </c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</row>
    <row r="27" spans="1:19" s="73" customFormat="1" ht="11.45" customHeight="1" x14ac:dyDescent="0.25">
      <c r="A27" s="74"/>
      <c r="B27" s="74"/>
      <c r="C27" s="74"/>
      <c r="D27" s="74"/>
      <c r="E27" s="74"/>
      <c r="F27" s="74"/>
    </row>
    <row r="28" spans="1:19" s="75" customFormat="1" ht="64.5" customHeight="1" x14ac:dyDescent="0.2">
      <c r="A28" s="172" t="s">
        <v>131</v>
      </c>
      <c r="B28" s="172"/>
      <c r="C28" s="172"/>
      <c r="D28" s="172"/>
    </row>
    <row r="29" spans="1:19" s="2" customFormat="1" ht="21.75" customHeight="1" x14ac:dyDescent="0.25">
      <c r="A29" s="173" t="s">
        <v>132</v>
      </c>
      <c r="B29" s="173"/>
      <c r="C29" s="173"/>
      <c r="D29" s="173"/>
    </row>
    <row r="30" spans="1:19" s="2" customFormat="1" ht="22.5" customHeight="1" x14ac:dyDescent="0.25">
      <c r="A30" s="172" t="s">
        <v>42</v>
      </c>
      <c r="B30" s="172"/>
      <c r="C30" s="172"/>
      <c r="D30" s="172"/>
    </row>
    <row r="31" spans="1:19" s="2" customFormat="1" ht="22.5" customHeight="1" x14ac:dyDescent="0.25">
      <c r="A31" s="172" t="s">
        <v>43</v>
      </c>
      <c r="B31" s="172"/>
      <c r="C31" s="172"/>
      <c r="D31" s="45"/>
    </row>
  </sheetData>
  <mergeCells count="25">
    <mergeCell ref="A11:E11"/>
    <mergeCell ref="A1:F1"/>
    <mergeCell ref="A5:F5"/>
    <mergeCell ref="Q6:R6"/>
    <mergeCell ref="Q7:R7"/>
    <mergeCell ref="Q8:R8"/>
    <mergeCell ref="A30:D30"/>
    <mergeCell ref="A31:C31"/>
    <mergeCell ref="A19:E19"/>
    <mergeCell ref="A20:E20"/>
    <mergeCell ref="A21:E21"/>
    <mergeCell ref="A22:E22"/>
    <mergeCell ref="A23:E23"/>
    <mergeCell ref="A24:E24"/>
    <mergeCell ref="A12:E12"/>
    <mergeCell ref="A25:E25"/>
    <mergeCell ref="A26:E26"/>
    <mergeCell ref="A28:D28"/>
    <mergeCell ref="A29:D29"/>
    <mergeCell ref="A13:E13"/>
    <mergeCell ref="A14:E14"/>
    <mergeCell ref="A15:E15"/>
    <mergeCell ref="A16:E16"/>
    <mergeCell ref="A17:E17"/>
    <mergeCell ref="A18:E1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5"/>
  <sheetViews>
    <sheetView view="pageBreakPreview" topLeftCell="A52" zoomScaleNormal="100" zoomScaleSheetLayoutView="100" workbookViewId="0">
      <selection activeCell="A57" sqref="A57:XFD58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55" t="s">
        <v>166</v>
      </c>
      <c r="B1" s="155"/>
      <c r="C1" s="155"/>
      <c r="D1" s="155"/>
      <c r="E1" s="155"/>
      <c r="I1" s="3"/>
    </row>
    <row r="2" spans="1:9" ht="31.5" customHeight="1" x14ac:dyDescent="0.2">
      <c r="A2" s="154" t="s">
        <v>89</v>
      </c>
      <c r="B2" s="154"/>
      <c r="C2" s="154"/>
      <c r="D2" s="154"/>
      <c r="E2" s="154"/>
      <c r="I2" s="3"/>
    </row>
    <row r="3" spans="1:9" ht="14.25" x14ac:dyDescent="0.2">
      <c r="A3" s="21" t="s">
        <v>6</v>
      </c>
      <c r="B3" s="43"/>
      <c r="C3" s="43"/>
      <c r="D3" s="156" t="s">
        <v>167</v>
      </c>
      <c r="E3" s="156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6" t="s">
        <v>2</v>
      </c>
      <c r="B5" s="36" t="s">
        <v>3</v>
      </c>
      <c r="C5" s="36" t="s">
        <v>0</v>
      </c>
      <c r="D5" s="36" t="s">
        <v>4</v>
      </c>
      <c r="E5" s="36" t="s">
        <v>1</v>
      </c>
      <c r="I5" s="3"/>
    </row>
    <row r="6" spans="1:9" s="85" customFormat="1" ht="14.25" x14ac:dyDescent="0.2">
      <c r="A6" s="83" t="s">
        <v>8</v>
      </c>
      <c r="B6" s="84"/>
      <c r="C6" s="84"/>
      <c r="D6" s="84"/>
      <c r="E6" s="84"/>
    </row>
    <row r="7" spans="1:9" s="76" customFormat="1" ht="15" x14ac:dyDescent="0.25">
      <c r="A7" s="77" t="s">
        <v>52</v>
      </c>
      <c r="B7" s="78" t="s">
        <v>21</v>
      </c>
      <c r="C7" s="78" t="s">
        <v>11</v>
      </c>
      <c r="D7" s="79">
        <f>E7</f>
        <v>1378.57</v>
      </c>
      <c r="E7" s="79">
        <v>1378.57</v>
      </c>
    </row>
    <row r="8" spans="1:9" s="85" customFormat="1" ht="14.25" x14ac:dyDescent="0.2">
      <c r="A8" s="83" t="s">
        <v>37</v>
      </c>
      <c r="B8" s="84"/>
      <c r="C8" s="84"/>
      <c r="D8" s="84"/>
      <c r="E8" s="84"/>
    </row>
    <row r="9" spans="1:9" s="76" customFormat="1" ht="15" x14ac:dyDescent="0.25">
      <c r="A9" s="77" t="s">
        <v>135</v>
      </c>
      <c r="B9" s="78" t="s">
        <v>20</v>
      </c>
      <c r="C9" s="78" t="s">
        <v>20</v>
      </c>
      <c r="D9" s="78"/>
      <c r="E9" s="79">
        <v>2000</v>
      </c>
    </row>
    <row r="10" spans="1:9" s="76" customFormat="1" ht="30" x14ac:dyDescent="0.25">
      <c r="A10" s="77" t="s">
        <v>136</v>
      </c>
      <c r="B10" s="80">
        <v>0.247</v>
      </c>
      <c r="C10" s="78" t="s">
        <v>72</v>
      </c>
      <c r="D10" s="35">
        <f>E10/B10</f>
        <v>4728.3400809716604</v>
      </c>
      <c r="E10" s="79">
        <v>1167.9000000000001</v>
      </c>
    </row>
    <row r="11" spans="1:9" s="85" customFormat="1" ht="28.5" x14ac:dyDescent="0.2">
      <c r="A11" s="83" t="s">
        <v>51</v>
      </c>
      <c r="B11" s="84"/>
      <c r="C11" s="84"/>
      <c r="D11" s="84"/>
      <c r="E11" s="84"/>
    </row>
    <row r="12" spans="1:9" s="76" customFormat="1" ht="30" x14ac:dyDescent="0.25">
      <c r="A12" s="77" t="s">
        <v>137</v>
      </c>
      <c r="B12" s="78" t="s">
        <v>21</v>
      </c>
      <c r="C12" s="78" t="s">
        <v>11</v>
      </c>
      <c r="D12" s="79">
        <f>E12</f>
        <v>26723.09</v>
      </c>
      <c r="E12" s="79">
        <v>26723.09</v>
      </c>
    </row>
    <row r="13" spans="1:9" s="85" customFormat="1" ht="28.5" x14ac:dyDescent="0.2">
      <c r="A13" s="83" t="s">
        <v>87</v>
      </c>
      <c r="B13" s="84"/>
      <c r="C13" s="84"/>
      <c r="D13" s="84"/>
      <c r="E13" s="84"/>
    </row>
    <row r="14" spans="1:9" s="76" customFormat="1" ht="30" x14ac:dyDescent="0.25">
      <c r="A14" s="77" t="s">
        <v>95</v>
      </c>
      <c r="B14" s="78" t="s">
        <v>105</v>
      </c>
      <c r="C14" s="78" t="s">
        <v>11</v>
      </c>
      <c r="D14" s="79">
        <f>E14</f>
        <v>2318.52</v>
      </c>
      <c r="E14" s="79">
        <f>146.03+2172.49</f>
        <v>2318.52</v>
      </c>
    </row>
    <row r="15" spans="1:9" s="85" customFormat="1" ht="14.25" x14ac:dyDescent="0.2">
      <c r="A15" s="83" t="s">
        <v>38</v>
      </c>
      <c r="B15" s="84"/>
      <c r="C15" s="84"/>
      <c r="D15" s="84"/>
      <c r="E15" s="84"/>
    </row>
    <row r="16" spans="1:9" s="76" customFormat="1" ht="15" x14ac:dyDescent="0.25">
      <c r="A16" s="77" t="s">
        <v>78</v>
      </c>
      <c r="B16" s="81">
        <v>1</v>
      </c>
      <c r="C16" s="78" t="s">
        <v>79</v>
      </c>
      <c r="D16" s="35">
        <f>E16/B16</f>
        <v>83.75</v>
      </c>
      <c r="E16" s="79">
        <v>83.75</v>
      </c>
    </row>
    <row r="17" spans="1:5" s="76" customFormat="1" ht="15" x14ac:dyDescent="0.25">
      <c r="A17" s="77" t="s">
        <v>55</v>
      </c>
      <c r="B17" s="81">
        <v>1</v>
      </c>
      <c r="C17" s="78" t="s">
        <v>14</v>
      </c>
      <c r="D17" s="35">
        <f t="shared" ref="D17:D51" si="0">E17/B17</f>
        <v>839.52</v>
      </c>
      <c r="E17" s="79">
        <v>839.52</v>
      </c>
    </row>
    <row r="18" spans="1:5" s="76" customFormat="1" ht="30" x14ac:dyDescent="0.25">
      <c r="A18" s="77" t="s">
        <v>96</v>
      </c>
      <c r="B18" s="81">
        <v>1</v>
      </c>
      <c r="C18" s="78" t="s">
        <v>97</v>
      </c>
      <c r="D18" s="35">
        <f t="shared" si="0"/>
        <v>472.47</v>
      </c>
      <c r="E18" s="79">
        <v>472.47</v>
      </c>
    </row>
    <row r="19" spans="1:5" s="76" customFormat="1" ht="15" x14ac:dyDescent="0.25">
      <c r="A19" s="77" t="s">
        <v>56</v>
      </c>
      <c r="B19" s="79">
        <v>7.0000000000000007E-2</v>
      </c>
      <c r="C19" s="78" t="s">
        <v>15</v>
      </c>
      <c r="D19" s="35">
        <f t="shared" si="0"/>
        <v>6095.4285714285706</v>
      </c>
      <c r="E19" s="79">
        <v>426.68</v>
      </c>
    </row>
    <row r="20" spans="1:5" s="76" customFormat="1" ht="30" x14ac:dyDescent="0.25">
      <c r="A20" s="77" t="s">
        <v>138</v>
      </c>
      <c r="B20" s="81">
        <v>1</v>
      </c>
      <c r="C20" s="78" t="s">
        <v>14</v>
      </c>
      <c r="D20" s="35">
        <f t="shared" si="0"/>
        <v>254.67</v>
      </c>
      <c r="E20" s="79">
        <v>254.67</v>
      </c>
    </row>
    <row r="21" spans="1:5" s="76" customFormat="1" ht="15" x14ac:dyDescent="0.25">
      <c r="A21" s="77" t="s">
        <v>74</v>
      </c>
      <c r="B21" s="79">
        <v>0.04</v>
      </c>
      <c r="C21" s="78" t="s">
        <v>75</v>
      </c>
      <c r="D21" s="35">
        <f t="shared" si="0"/>
        <v>25463.75</v>
      </c>
      <c r="E21" s="79">
        <v>1018.55</v>
      </c>
    </row>
    <row r="22" spans="1:5" s="76" customFormat="1" ht="30" x14ac:dyDescent="0.25">
      <c r="A22" s="77" t="s">
        <v>57</v>
      </c>
      <c r="B22" s="80">
        <v>2.1040000000000001</v>
      </c>
      <c r="C22" s="78" t="s">
        <v>16</v>
      </c>
      <c r="D22" s="35">
        <f t="shared" si="0"/>
        <v>1679.6577946768059</v>
      </c>
      <c r="E22" s="79">
        <v>3534</v>
      </c>
    </row>
    <row r="23" spans="1:5" s="76" customFormat="1" ht="30" x14ac:dyDescent="0.25">
      <c r="A23" s="77" t="s">
        <v>59</v>
      </c>
      <c r="B23" s="81">
        <v>1</v>
      </c>
      <c r="C23" s="78" t="s">
        <v>14</v>
      </c>
      <c r="D23" s="35">
        <f t="shared" si="0"/>
        <v>503.4</v>
      </c>
      <c r="E23" s="79">
        <v>503.4</v>
      </c>
    </row>
    <row r="24" spans="1:5" s="76" customFormat="1" ht="30" x14ac:dyDescent="0.25">
      <c r="A24" s="77" t="s">
        <v>60</v>
      </c>
      <c r="B24" s="81">
        <v>3</v>
      </c>
      <c r="C24" s="78" t="s">
        <v>18</v>
      </c>
      <c r="D24" s="35">
        <f t="shared" si="0"/>
        <v>217.75666666666666</v>
      </c>
      <c r="E24" s="79">
        <v>653.27</v>
      </c>
    </row>
    <row r="25" spans="1:5" s="76" customFormat="1" ht="15" x14ac:dyDescent="0.25">
      <c r="A25" s="77" t="s">
        <v>80</v>
      </c>
      <c r="B25" s="81">
        <v>1</v>
      </c>
      <c r="C25" s="78" t="s">
        <v>79</v>
      </c>
      <c r="D25" s="35">
        <f t="shared" si="0"/>
        <v>67.25</v>
      </c>
      <c r="E25" s="79">
        <v>67.25</v>
      </c>
    </row>
    <row r="26" spans="1:5" s="76" customFormat="1" ht="15" x14ac:dyDescent="0.25">
      <c r="A26" s="77" t="s">
        <v>61</v>
      </c>
      <c r="B26" s="81">
        <v>1</v>
      </c>
      <c r="C26" s="78" t="s">
        <v>13</v>
      </c>
      <c r="D26" s="35">
        <f t="shared" si="0"/>
        <v>3485.03</v>
      </c>
      <c r="E26" s="79">
        <v>3485.03</v>
      </c>
    </row>
    <row r="27" spans="1:5" s="76" customFormat="1" ht="15" x14ac:dyDescent="0.25">
      <c r="A27" s="77" t="s">
        <v>139</v>
      </c>
      <c r="B27" s="81">
        <v>4040</v>
      </c>
      <c r="C27" s="78" t="s">
        <v>140</v>
      </c>
      <c r="D27" s="35">
        <f t="shared" si="0"/>
        <v>1.2219430693069306</v>
      </c>
      <c r="E27" s="79">
        <v>4936.6499999999996</v>
      </c>
    </row>
    <row r="28" spans="1:5" s="76" customFormat="1" ht="15" x14ac:dyDescent="0.25">
      <c r="A28" s="77" t="s">
        <v>141</v>
      </c>
      <c r="B28" s="81">
        <v>3</v>
      </c>
      <c r="C28" s="78" t="s">
        <v>13</v>
      </c>
      <c r="D28" s="35">
        <f t="shared" si="0"/>
        <v>1265.6600000000001</v>
      </c>
      <c r="E28" s="79">
        <v>3796.98</v>
      </c>
    </row>
    <row r="29" spans="1:5" s="76" customFormat="1" ht="15" x14ac:dyDescent="0.25">
      <c r="A29" s="77" t="s">
        <v>142</v>
      </c>
      <c r="B29" s="81">
        <v>1</v>
      </c>
      <c r="C29" s="78" t="s">
        <v>73</v>
      </c>
      <c r="D29" s="35">
        <f t="shared" si="0"/>
        <v>650.22</v>
      </c>
      <c r="E29" s="79">
        <v>650.22</v>
      </c>
    </row>
    <row r="30" spans="1:5" s="76" customFormat="1" ht="30" x14ac:dyDescent="0.25">
      <c r="A30" s="77" t="s">
        <v>143</v>
      </c>
      <c r="B30" s="81">
        <v>1</v>
      </c>
      <c r="C30" s="78" t="s">
        <v>19</v>
      </c>
      <c r="D30" s="35">
        <f t="shared" si="0"/>
        <v>1194.72</v>
      </c>
      <c r="E30" s="79">
        <v>1194.72</v>
      </c>
    </row>
    <row r="31" spans="1:5" s="76" customFormat="1" ht="30" x14ac:dyDescent="0.25">
      <c r="A31" s="77" t="s">
        <v>144</v>
      </c>
      <c r="B31" s="81">
        <v>1</v>
      </c>
      <c r="C31" s="78" t="s">
        <v>145</v>
      </c>
      <c r="D31" s="35">
        <f t="shared" si="0"/>
        <v>258.39999999999998</v>
      </c>
      <c r="E31" s="79">
        <v>258.39999999999998</v>
      </c>
    </row>
    <row r="32" spans="1:5" s="76" customFormat="1" ht="15" x14ac:dyDescent="0.25">
      <c r="A32" s="77" t="s">
        <v>64</v>
      </c>
      <c r="B32" s="81">
        <v>28</v>
      </c>
      <c r="C32" s="78" t="s">
        <v>19</v>
      </c>
      <c r="D32" s="35">
        <f t="shared" si="0"/>
        <v>254.57535714285714</v>
      </c>
      <c r="E32" s="79">
        <v>7128.11</v>
      </c>
    </row>
    <row r="33" spans="1:5" s="85" customFormat="1" ht="14.25" x14ac:dyDescent="0.2">
      <c r="A33" s="83" t="s">
        <v>39</v>
      </c>
      <c r="B33" s="84"/>
      <c r="C33" s="84"/>
      <c r="D33" s="86"/>
      <c r="E33" s="84"/>
    </row>
    <row r="34" spans="1:5" s="76" customFormat="1" ht="30" x14ac:dyDescent="0.25">
      <c r="A34" s="77" t="s">
        <v>146</v>
      </c>
      <c r="B34" s="80">
        <v>0.72099999999999997</v>
      </c>
      <c r="C34" s="78" t="s">
        <v>16</v>
      </c>
      <c r="D34" s="35">
        <f t="shared" si="0"/>
        <v>1651.2066574202497</v>
      </c>
      <c r="E34" s="79">
        <v>1190.52</v>
      </c>
    </row>
    <row r="35" spans="1:5" s="76" customFormat="1" ht="15" x14ac:dyDescent="0.25">
      <c r="A35" s="77" t="s">
        <v>147</v>
      </c>
      <c r="B35" s="81">
        <v>140</v>
      </c>
      <c r="C35" s="78" t="s">
        <v>102</v>
      </c>
      <c r="D35" s="35">
        <f t="shared" si="0"/>
        <v>81.534142857142868</v>
      </c>
      <c r="E35" s="79">
        <v>11414.78</v>
      </c>
    </row>
    <row r="36" spans="1:5" s="76" customFormat="1" ht="30" x14ac:dyDescent="0.25">
      <c r="A36" s="77" t="s">
        <v>148</v>
      </c>
      <c r="B36" s="78" t="s">
        <v>20</v>
      </c>
      <c r="C36" s="78" t="s">
        <v>12</v>
      </c>
      <c r="D36" s="35">
        <f>E36</f>
        <v>2026.23</v>
      </c>
      <c r="E36" s="79">
        <v>2026.23</v>
      </c>
    </row>
    <row r="37" spans="1:5" s="76" customFormat="1" ht="15" x14ac:dyDescent="0.25">
      <c r="A37" s="77" t="s">
        <v>149</v>
      </c>
      <c r="B37" s="79">
        <v>0.03</v>
      </c>
      <c r="C37" s="78" t="s">
        <v>99</v>
      </c>
      <c r="D37" s="35">
        <f t="shared" si="0"/>
        <v>32190.333333333336</v>
      </c>
      <c r="E37" s="79">
        <v>965.71</v>
      </c>
    </row>
    <row r="38" spans="1:5" s="76" customFormat="1" ht="30" x14ac:dyDescent="0.25">
      <c r="A38" s="77" t="s">
        <v>150</v>
      </c>
      <c r="B38" s="80">
        <v>2E-3</v>
      </c>
      <c r="C38" s="78" t="s">
        <v>72</v>
      </c>
      <c r="D38" s="35">
        <f t="shared" si="0"/>
        <v>184030</v>
      </c>
      <c r="E38" s="79">
        <v>368.06</v>
      </c>
    </row>
    <row r="39" spans="1:5" s="85" customFormat="1" ht="14.25" x14ac:dyDescent="0.2">
      <c r="A39" s="83" t="s">
        <v>40</v>
      </c>
      <c r="B39" s="84"/>
      <c r="C39" s="84"/>
      <c r="D39" s="86"/>
      <c r="E39" s="84"/>
    </row>
    <row r="40" spans="1:5" s="76" customFormat="1" ht="15" x14ac:dyDescent="0.25">
      <c r="A40" s="77" t="s">
        <v>151</v>
      </c>
      <c r="B40" s="79">
        <v>0.01</v>
      </c>
      <c r="C40" s="78" t="s">
        <v>152</v>
      </c>
      <c r="D40" s="35">
        <f t="shared" si="0"/>
        <v>25297</v>
      </c>
      <c r="E40" s="79">
        <v>252.97</v>
      </c>
    </row>
    <row r="41" spans="1:5" s="76" customFormat="1" ht="30" x14ac:dyDescent="0.25">
      <c r="A41" s="77" t="s">
        <v>153</v>
      </c>
      <c r="B41" s="81">
        <v>1</v>
      </c>
      <c r="C41" s="78" t="s">
        <v>13</v>
      </c>
      <c r="D41" s="35">
        <f t="shared" si="0"/>
        <v>299.45</v>
      </c>
      <c r="E41" s="79">
        <v>299.45</v>
      </c>
    </row>
    <row r="42" spans="1:5" s="85" customFormat="1" ht="28.5" x14ac:dyDescent="0.2">
      <c r="A42" s="83" t="s">
        <v>154</v>
      </c>
      <c r="B42" s="84"/>
      <c r="C42" s="84"/>
      <c r="D42" s="86"/>
      <c r="E42" s="84"/>
    </row>
    <row r="43" spans="1:5" s="76" customFormat="1" ht="30" x14ac:dyDescent="0.25">
      <c r="A43" s="77" t="s">
        <v>155</v>
      </c>
      <c r="B43" s="80">
        <v>0.125</v>
      </c>
      <c r="C43" s="78" t="s">
        <v>72</v>
      </c>
      <c r="D43" s="35">
        <f t="shared" si="0"/>
        <v>102984.48</v>
      </c>
      <c r="E43" s="79">
        <v>12873.06</v>
      </c>
    </row>
    <row r="44" spans="1:5" s="76" customFormat="1" ht="30" x14ac:dyDescent="0.25">
      <c r="A44" s="77" t="s">
        <v>156</v>
      </c>
      <c r="B44" s="80">
        <v>5.0000000000000001E-3</v>
      </c>
      <c r="C44" s="78" t="s">
        <v>72</v>
      </c>
      <c r="D44" s="35">
        <f t="shared" si="0"/>
        <v>28010</v>
      </c>
      <c r="E44" s="79">
        <v>140.05000000000001</v>
      </c>
    </row>
    <row r="45" spans="1:5" s="76" customFormat="1" ht="30" x14ac:dyDescent="0.25">
      <c r="A45" s="77" t="s">
        <v>157</v>
      </c>
      <c r="B45" s="80">
        <v>0.42399999999999999</v>
      </c>
      <c r="C45" s="78" t="s">
        <v>72</v>
      </c>
      <c r="D45" s="35">
        <f t="shared" si="0"/>
        <v>14559.646226415094</v>
      </c>
      <c r="E45" s="79">
        <v>6173.29</v>
      </c>
    </row>
    <row r="46" spans="1:5" s="76" customFormat="1" ht="30" x14ac:dyDescent="0.25">
      <c r="A46" s="77" t="s">
        <v>158</v>
      </c>
      <c r="B46" s="80">
        <v>7.1999999999999995E-2</v>
      </c>
      <c r="C46" s="78" t="s">
        <v>72</v>
      </c>
      <c r="D46" s="35">
        <f t="shared" si="0"/>
        <v>61994.444444444453</v>
      </c>
      <c r="E46" s="79">
        <v>4463.6000000000004</v>
      </c>
    </row>
    <row r="47" spans="1:5" s="76" customFormat="1" ht="45" x14ac:dyDescent="0.25">
      <c r="A47" s="77" t="s">
        <v>159</v>
      </c>
      <c r="B47" s="82">
        <v>2.2000000000000002</v>
      </c>
      <c r="C47" s="78" t="s">
        <v>12</v>
      </c>
      <c r="D47" s="35">
        <f t="shared" si="0"/>
        <v>488.45909090909083</v>
      </c>
      <c r="E47" s="79">
        <v>1074.6099999999999</v>
      </c>
    </row>
    <row r="48" spans="1:5" s="76" customFormat="1" ht="30" x14ac:dyDescent="0.25">
      <c r="A48" s="77" t="s">
        <v>160</v>
      </c>
      <c r="B48" s="81">
        <v>1</v>
      </c>
      <c r="C48" s="78" t="s">
        <v>102</v>
      </c>
      <c r="D48" s="35">
        <f t="shared" si="0"/>
        <v>54.88</v>
      </c>
      <c r="E48" s="79">
        <v>54.88</v>
      </c>
    </row>
    <row r="49" spans="1:5" s="76" customFormat="1" ht="15" x14ac:dyDescent="0.25">
      <c r="A49" s="77" t="s">
        <v>161</v>
      </c>
      <c r="B49" s="79">
        <v>0.01</v>
      </c>
      <c r="C49" s="78" t="s">
        <v>17</v>
      </c>
      <c r="D49" s="35">
        <f t="shared" si="0"/>
        <v>46710</v>
      </c>
      <c r="E49" s="79">
        <v>467.1</v>
      </c>
    </row>
    <row r="50" spans="1:5" s="76" customFormat="1" ht="30" x14ac:dyDescent="0.25">
      <c r="A50" s="77" t="s">
        <v>162</v>
      </c>
      <c r="B50" s="80">
        <v>7.1999999999999995E-2</v>
      </c>
      <c r="C50" s="78" t="s">
        <v>72</v>
      </c>
      <c r="D50" s="35">
        <f t="shared" si="0"/>
        <v>152086.25</v>
      </c>
      <c r="E50" s="79">
        <v>10950.21</v>
      </c>
    </row>
    <row r="51" spans="1:5" s="76" customFormat="1" ht="30" x14ac:dyDescent="0.25">
      <c r="A51" s="77" t="s">
        <v>163</v>
      </c>
      <c r="B51" s="79">
        <v>0.02</v>
      </c>
      <c r="C51" s="78" t="s">
        <v>91</v>
      </c>
      <c r="D51" s="35">
        <f t="shared" si="0"/>
        <v>22419</v>
      </c>
      <c r="E51" s="79">
        <v>448.38</v>
      </c>
    </row>
    <row r="52" spans="1:5" s="85" customFormat="1" ht="14.25" x14ac:dyDescent="0.2">
      <c r="A52" s="83" t="s">
        <v>41</v>
      </c>
      <c r="B52" s="84"/>
      <c r="C52" s="84"/>
      <c r="D52" s="84"/>
      <c r="E52" s="84"/>
    </row>
    <row r="53" spans="1:5" s="76" customFormat="1" ht="15" x14ac:dyDescent="0.25">
      <c r="A53" s="77" t="s">
        <v>67</v>
      </c>
      <c r="B53" s="78" t="s">
        <v>22</v>
      </c>
      <c r="C53" s="78" t="s">
        <v>11</v>
      </c>
      <c r="D53" s="79">
        <f>E53</f>
        <v>1828.58</v>
      </c>
      <c r="E53" s="79">
        <v>1828.58</v>
      </c>
    </row>
    <row r="54" spans="1:5" s="85" customFormat="1" ht="15" x14ac:dyDescent="0.2">
      <c r="A54" s="83" t="s">
        <v>9</v>
      </c>
      <c r="B54" s="84"/>
      <c r="C54" s="84"/>
      <c r="D54" s="79"/>
      <c r="E54" s="84"/>
    </row>
    <row r="55" spans="1:5" s="76" customFormat="1" ht="15" x14ac:dyDescent="0.25">
      <c r="A55" s="77" t="s">
        <v>68</v>
      </c>
      <c r="B55" s="78" t="s">
        <v>165</v>
      </c>
      <c r="C55" s="78" t="s">
        <v>12</v>
      </c>
      <c r="D55" s="79">
        <f t="shared" ref="D55:D56" si="1">E55</f>
        <v>32979.68</v>
      </c>
      <c r="E55" s="79">
        <v>32979.68</v>
      </c>
    </row>
    <row r="56" spans="1:5" s="76" customFormat="1" ht="30" x14ac:dyDescent="0.25">
      <c r="A56" s="77" t="s">
        <v>164</v>
      </c>
      <c r="B56" s="78" t="s">
        <v>22</v>
      </c>
      <c r="C56" s="78" t="s">
        <v>11</v>
      </c>
      <c r="D56" s="79">
        <f t="shared" si="1"/>
        <v>909.17</v>
      </c>
      <c r="E56" s="79">
        <v>909.17</v>
      </c>
    </row>
    <row r="57" spans="1:5" s="38" customFormat="1" ht="15" x14ac:dyDescent="0.25">
      <c r="A57" s="39" t="s">
        <v>10</v>
      </c>
      <c r="B57" s="42"/>
      <c r="C57" s="42"/>
      <c r="D57" s="42"/>
      <c r="E57" s="42"/>
    </row>
    <row r="58" spans="1:5" s="38" customFormat="1" ht="15" x14ac:dyDescent="0.25">
      <c r="A58" s="40" t="s">
        <v>69</v>
      </c>
      <c r="B58" s="35" t="s">
        <v>21</v>
      </c>
      <c r="C58" s="35" t="s">
        <v>11</v>
      </c>
      <c r="D58" s="35">
        <f>E58</f>
        <v>15177.208000000006</v>
      </c>
      <c r="E58" s="35">
        <f>SUM(E7:E56)*10%</f>
        <v>15177.208000000006</v>
      </c>
    </row>
    <row r="59" spans="1:5" ht="14.25" customHeight="1" x14ac:dyDescent="0.2">
      <c r="A59" s="28" t="s">
        <v>24</v>
      </c>
      <c r="B59" s="32" t="s">
        <v>20</v>
      </c>
      <c r="C59" s="29"/>
      <c r="D59" s="32"/>
      <c r="E59" s="30">
        <f>SUM(E7:E58)</f>
        <v>166949.28800000006</v>
      </c>
    </row>
    <row r="60" spans="1:5" ht="15" customHeight="1" x14ac:dyDescent="0.2">
      <c r="D60" s="13"/>
    </row>
    <row r="61" spans="1:5" ht="15" customHeight="1" x14ac:dyDescent="0.2">
      <c r="A61" s="184" t="s">
        <v>170</v>
      </c>
      <c r="B61" s="184"/>
      <c r="C61" s="184"/>
      <c r="D61" s="184"/>
      <c r="E61" s="184"/>
    </row>
    <row r="62" spans="1:5" ht="15" customHeight="1" x14ac:dyDescent="0.2">
      <c r="A62" s="184"/>
      <c r="B62" s="184"/>
      <c r="C62" s="184"/>
      <c r="D62" s="184"/>
      <c r="E62" s="184"/>
    </row>
    <row r="63" spans="1:5" ht="15" customHeight="1" x14ac:dyDescent="0.2">
      <c r="A63" s="185" t="s">
        <v>31</v>
      </c>
      <c r="B63" s="185"/>
      <c r="C63" s="185"/>
      <c r="D63" s="185"/>
      <c r="E63" s="185"/>
    </row>
    <row r="64" spans="1:5" ht="15" customHeight="1" x14ac:dyDescent="0.2">
      <c r="A64" s="185" t="s">
        <v>32</v>
      </c>
      <c r="B64" s="185"/>
      <c r="C64" s="185"/>
      <c r="D64" s="185"/>
      <c r="E64" s="185"/>
    </row>
    <row r="65" spans="1:5" ht="15" customHeight="1" x14ac:dyDescent="0.2">
      <c r="A65" s="186" t="s">
        <v>168</v>
      </c>
      <c r="B65" s="186"/>
      <c r="C65" s="186"/>
      <c r="D65" s="186"/>
      <c r="E65" s="186"/>
    </row>
    <row r="66" spans="1:5" ht="15" customHeight="1" x14ac:dyDescent="0.2">
      <c r="A66" s="186"/>
      <c r="B66" s="186"/>
      <c r="C66" s="186"/>
      <c r="D66" s="186"/>
      <c r="E66" s="186"/>
    </row>
    <row r="67" spans="1:5" ht="15" customHeight="1" x14ac:dyDescent="0.2">
      <c r="A67" s="187"/>
      <c r="B67" s="187"/>
      <c r="C67" s="187"/>
      <c r="D67" s="187"/>
      <c r="E67" s="187"/>
    </row>
    <row r="68" spans="1:5" ht="15" x14ac:dyDescent="0.2">
      <c r="A68" s="14"/>
      <c r="B68" s="87"/>
      <c r="C68" s="87"/>
      <c r="D68" s="88"/>
      <c r="E68" s="87"/>
    </row>
    <row r="69" spans="1:5" ht="15" customHeight="1" x14ac:dyDescent="0.2">
      <c r="A69" s="6" t="s">
        <v>25</v>
      </c>
      <c r="B69" s="44"/>
      <c r="C69" s="44"/>
      <c r="D69" s="89"/>
      <c r="E69" s="44"/>
    </row>
    <row r="70" spans="1:5" ht="15" x14ac:dyDescent="0.2">
      <c r="A70" s="6"/>
      <c r="B70" s="44"/>
      <c r="C70" s="44" t="s">
        <v>20</v>
      </c>
      <c r="D70" s="89" t="s">
        <v>20</v>
      </c>
      <c r="E70" s="44"/>
    </row>
    <row r="71" spans="1:5" ht="15" customHeight="1" x14ac:dyDescent="0.2">
      <c r="A71" s="153" t="s">
        <v>169</v>
      </c>
      <c r="B71" s="153"/>
      <c r="C71" s="157" t="s">
        <v>29</v>
      </c>
      <c r="D71" s="157"/>
      <c r="E71" s="44"/>
    </row>
    <row r="72" spans="1:5" ht="15" customHeight="1" x14ac:dyDescent="0.2">
      <c r="A72" s="157" t="s">
        <v>49</v>
      </c>
      <c r="B72" s="157"/>
      <c r="C72" s="157" t="s">
        <v>26</v>
      </c>
      <c r="D72" s="157"/>
      <c r="E72" s="44"/>
    </row>
    <row r="73" spans="1:5" ht="15" customHeight="1" x14ac:dyDescent="0.2">
      <c r="A73" s="6"/>
      <c r="B73" s="44"/>
      <c r="C73" s="44"/>
      <c r="D73" s="89"/>
      <c r="E73" s="44"/>
    </row>
    <row r="74" spans="1:5" ht="15" customHeight="1" x14ac:dyDescent="0.2">
      <c r="A74" s="153" t="s">
        <v>28</v>
      </c>
      <c r="B74" s="153"/>
      <c r="C74" s="157" t="s">
        <v>29</v>
      </c>
      <c r="D74" s="157"/>
      <c r="E74" s="44"/>
    </row>
    <row r="75" spans="1:5" ht="15" x14ac:dyDescent="0.2">
      <c r="A75" s="16" t="s">
        <v>27</v>
      </c>
      <c r="B75" s="44"/>
      <c r="C75" s="157" t="s">
        <v>26</v>
      </c>
      <c r="D75" s="157"/>
      <c r="E75" s="44"/>
    </row>
  </sheetData>
  <mergeCells count="15">
    <mergeCell ref="C75:D75"/>
    <mergeCell ref="A67:E67"/>
    <mergeCell ref="C71:D71"/>
    <mergeCell ref="A72:B72"/>
    <mergeCell ref="C72:D72"/>
    <mergeCell ref="A74:B74"/>
    <mergeCell ref="C74:D74"/>
    <mergeCell ref="A1:E1"/>
    <mergeCell ref="A2:E2"/>
    <mergeCell ref="D3:E3"/>
    <mergeCell ref="A71:B71"/>
    <mergeCell ref="A61:E62"/>
    <mergeCell ref="A63:E63"/>
    <mergeCell ref="A64:E64"/>
    <mergeCell ref="A65:E66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F25" sqref="F25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58" t="s">
        <v>232</v>
      </c>
      <c r="B1" s="158"/>
      <c r="C1" s="158"/>
      <c r="D1" s="158"/>
      <c r="E1" s="158"/>
      <c r="F1" s="158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233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80" t="s">
        <v>108</v>
      </c>
      <c r="B5" s="180"/>
      <c r="C5" s="180"/>
      <c r="D5" s="180"/>
      <c r="E5" s="180"/>
      <c r="F5" s="180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98" t="s">
        <v>109</v>
      </c>
      <c r="B6" s="99">
        <v>2</v>
      </c>
      <c r="C6" s="98" t="s">
        <v>110</v>
      </c>
      <c r="D6" s="121">
        <v>883.7</v>
      </c>
      <c r="E6" s="98" t="s">
        <v>111</v>
      </c>
      <c r="F6" s="101">
        <v>795.7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81"/>
      <c r="R6" s="182"/>
      <c r="S6" s="57"/>
    </row>
    <row r="7" spans="1:19" s="60" customFormat="1" ht="32.25" customHeight="1" x14ac:dyDescent="0.25">
      <c r="A7" s="98" t="s">
        <v>112</v>
      </c>
      <c r="B7" s="99">
        <v>2</v>
      </c>
      <c r="C7" s="98" t="s">
        <v>113</v>
      </c>
      <c r="D7" s="121">
        <v>0</v>
      </c>
      <c r="E7" s="98" t="s">
        <v>114</v>
      </c>
      <c r="F7" s="101">
        <v>513.4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81"/>
      <c r="R7" s="183"/>
      <c r="S7" s="59"/>
    </row>
    <row r="8" spans="1:19" s="60" customFormat="1" ht="45.75" customHeight="1" x14ac:dyDescent="0.25">
      <c r="A8" s="103" t="s">
        <v>115</v>
      </c>
      <c r="B8" s="99">
        <v>12</v>
      </c>
      <c r="C8" s="98" t="s">
        <v>116</v>
      </c>
      <c r="D8" s="101">
        <v>77.099999999999994</v>
      </c>
      <c r="E8" s="98" t="s">
        <v>117</v>
      </c>
      <c r="F8" s="101">
        <v>131.1</v>
      </c>
      <c r="G8" s="49"/>
      <c r="H8" s="51"/>
      <c r="I8" s="52"/>
      <c r="J8" s="53"/>
      <c r="K8" s="102"/>
      <c r="L8" s="55"/>
      <c r="M8" s="55"/>
      <c r="N8" s="55"/>
      <c r="O8" s="55"/>
      <c r="P8" s="56"/>
      <c r="Q8" s="181"/>
      <c r="R8" s="182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102"/>
      <c r="L9" s="55"/>
      <c r="M9" s="55"/>
      <c r="N9" s="55"/>
      <c r="O9" s="55"/>
      <c r="P9" s="49"/>
      <c r="Q9" s="102"/>
      <c r="R9" s="103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04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77" t="s">
        <v>118</v>
      </c>
      <c r="B11" s="178"/>
      <c r="C11" s="178"/>
      <c r="D11" s="178"/>
      <c r="E11" s="179"/>
      <c r="F11" s="71" t="s">
        <v>119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3" customFormat="1" ht="30" customHeight="1" x14ac:dyDescent="0.25">
      <c r="A12" s="169" t="s">
        <v>120</v>
      </c>
      <c r="B12" s="170"/>
      <c r="C12" s="170"/>
      <c r="D12" s="170"/>
      <c r="E12" s="171"/>
      <c r="F12" s="94">
        <v>-78470.898000000074</v>
      </c>
      <c r="G12" s="95"/>
    </row>
    <row r="13" spans="1:19" s="93" customFormat="1" ht="30" customHeight="1" x14ac:dyDescent="0.25">
      <c r="A13" s="169" t="s">
        <v>121</v>
      </c>
      <c r="B13" s="170"/>
      <c r="C13" s="170"/>
      <c r="D13" s="170"/>
      <c r="E13" s="171"/>
      <c r="F13" s="94">
        <v>116521.15000000001</v>
      </c>
    </row>
    <row r="14" spans="1:19" s="93" customFormat="1" ht="30" customHeight="1" x14ac:dyDescent="0.25">
      <c r="A14" s="169" t="s">
        <v>122</v>
      </c>
      <c r="B14" s="170"/>
      <c r="C14" s="170"/>
      <c r="D14" s="170"/>
      <c r="E14" s="171"/>
      <c r="F14" s="96">
        <f>SUM(F15:F17)</f>
        <v>125925.01999999999</v>
      </c>
    </row>
    <row r="15" spans="1:19" s="70" customFormat="1" ht="28.5" customHeight="1" x14ac:dyDescent="0.25">
      <c r="A15" s="174" t="s">
        <v>123</v>
      </c>
      <c r="B15" s="175"/>
      <c r="C15" s="175"/>
      <c r="D15" s="175"/>
      <c r="E15" s="176"/>
      <c r="F15" s="90">
        <f>3210.65+133880.46-11166.09</f>
        <v>125925.01999999999</v>
      </c>
    </row>
    <row r="16" spans="1:19" s="70" customFormat="1" ht="24.75" hidden="1" customHeight="1" x14ac:dyDescent="0.25">
      <c r="A16" s="174" t="s">
        <v>124</v>
      </c>
      <c r="B16" s="175"/>
      <c r="C16" s="175"/>
      <c r="D16" s="175"/>
      <c r="E16" s="176"/>
      <c r="F16" s="90"/>
    </row>
    <row r="17" spans="1:19" s="70" customFormat="1" ht="30" hidden="1" customHeight="1" x14ac:dyDescent="0.25">
      <c r="A17" s="174" t="s">
        <v>125</v>
      </c>
      <c r="B17" s="175"/>
      <c r="C17" s="175"/>
      <c r="D17" s="175"/>
      <c r="E17" s="176"/>
      <c r="F17" s="90"/>
    </row>
    <row r="18" spans="1:19" s="93" customFormat="1" ht="30" customHeight="1" x14ac:dyDescent="0.25">
      <c r="A18" s="169" t="s">
        <v>126</v>
      </c>
      <c r="B18" s="170"/>
      <c r="C18" s="170"/>
      <c r="D18" s="170"/>
      <c r="E18" s="171"/>
      <c r="F18" s="96">
        <f>SUM(F19:F21)</f>
        <v>162063.32999999999</v>
      </c>
    </row>
    <row r="19" spans="1:19" s="70" customFormat="1" ht="30" customHeight="1" x14ac:dyDescent="0.25">
      <c r="A19" s="174" t="s">
        <v>123</v>
      </c>
      <c r="B19" s="175"/>
      <c r="C19" s="175"/>
      <c r="D19" s="175"/>
      <c r="E19" s="176"/>
      <c r="F19" s="90">
        <v>162063.32999999999</v>
      </c>
    </row>
    <row r="20" spans="1:19" s="70" customFormat="1" ht="30" hidden="1" customHeight="1" x14ac:dyDescent="0.25">
      <c r="A20" s="174" t="s">
        <v>124</v>
      </c>
      <c r="B20" s="175"/>
      <c r="C20" s="175"/>
      <c r="D20" s="175"/>
      <c r="E20" s="176"/>
      <c r="F20" s="90"/>
    </row>
    <row r="21" spans="1:19" s="73" customFormat="1" ht="30" hidden="1" customHeight="1" x14ac:dyDescent="0.2">
      <c r="A21" s="174" t="s">
        <v>125</v>
      </c>
      <c r="B21" s="175"/>
      <c r="C21" s="175"/>
      <c r="D21" s="175"/>
      <c r="E21" s="176"/>
      <c r="F21" s="9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97" customFormat="1" ht="30" customHeight="1" x14ac:dyDescent="0.25">
      <c r="A22" s="169" t="s">
        <v>127</v>
      </c>
      <c r="B22" s="170"/>
      <c r="C22" s="170"/>
      <c r="D22" s="170"/>
      <c r="E22" s="171"/>
      <c r="F22" s="96">
        <f>F12+F18</f>
        <v>83592.431999999913</v>
      </c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</row>
    <row r="23" spans="1:19" s="97" customFormat="1" ht="30" customHeight="1" x14ac:dyDescent="0.25">
      <c r="A23" s="169" t="s">
        <v>128</v>
      </c>
      <c r="B23" s="170"/>
      <c r="C23" s="170"/>
      <c r="D23" s="170"/>
      <c r="E23" s="171"/>
      <c r="F23" s="96">
        <f>Лист3!E74</f>
        <v>159750.30500000005</v>
      </c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</row>
    <row r="24" spans="1:19" s="97" customFormat="1" ht="30" customHeight="1" x14ac:dyDescent="0.25">
      <c r="A24" s="169" t="s">
        <v>129</v>
      </c>
      <c r="B24" s="170"/>
      <c r="C24" s="170"/>
      <c r="D24" s="170"/>
      <c r="E24" s="171"/>
      <c r="F24" s="96">
        <f>F22-F23</f>
        <v>-76157.873000000138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</row>
    <row r="25" spans="1:19" s="97" customFormat="1" ht="30" customHeight="1" x14ac:dyDescent="0.25">
      <c r="A25" s="169" t="s">
        <v>130</v>
      </c>
      <c r="B25" s="170"/>
      <c r="C25" s="170"/>
      <c r="D25" s="170"/>
      <c r="E25" s="171"/>
      <c r="F25" s="94">
        <f>F13+F14-F18</f>
        <v>80382.84</v>
      </c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72" t="s">
        <v>131</v>
      </c>
      <c r="B27" s="172"/>
      <c r="C27" s="172"/>
      <c r="D27" s="172"/>
    </row>
    <row r="28" spans="1:19" s="2" customFormat="1" ht="21.75" customHeight="1" x14ac:dyDescent="0.25">
      <c r="A28" s="173" t="s">
        <v>132</v>
      </c>
      <c r="B28" s="173"/>
      <c r="C28" s="173"/>
      <c r="D28" s="173"/>
    </row>
    <row r="29" spans="1:19" s="2" customFormat="1" ht="22.5" customHeight="1" x14ac:dyDescent="0.25">
      <c r="A29" s="172" t="s">
        <v>42</v>
      </c>
      <c r="B29" s="172"/>
      <c r="C29" s="172"/>
      <c r="D29" s="172"/>
    </row>
    <row r="30" spans="1:19" s="2" customFormat="1" ht="22.5" customHeight="1" x14ac:dyDescent="0.25">
      <c r="A30" s="172" t="s">
        <v>43</v>
      </c>
      <c r="B30" s="172"/>
      <c r="C30" s="172"/>
      <c r="D30" s="45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9"/>
  <sheetViews>
    <sheetView view="pageBreakPreview" topLeftCell="A38" zoomScale="60" zoomScaleNormal="100" workbookViewId="0">
      <selection activeCell="A72" sqref="A72:XFD73"/>
    </sheetView>
  </sheetViews>
  <sheetFormatPr defaultRowHeight="15" x14ac:dyDescent="0.25"/>
  <cols>
    <col min="1" max="1" width="53.5703125" style="108" customWidth="1"/>
    <col min="2" max="2" width="13.85546875" style="110" customWidth="1"/>
    <col min="3" max="3" width="12.42578125" style="114" customWidth="1"/>
    <col min="4" max="4" width="17.5703125" style="110" customWidth="1"/>
    <col min="5" max="5" width="14.7109375" style="110" customWidth="1"/>
    <col min="6" max="255" width="8.140625" style="108" customWidth="1"/>
    <col min="256" max="256" width="8.7109375" style="109" customWidth="1"/>
    <col min="257" max="257" width="31.5703125" style="109" customWidth="1"/>
    <col min="258" max="258" width="13.85546875" style="109" customWidth="1"/>
    <col min="259" max="259" width="19.140625" style="109" customWidth="1"/>
    <col min="260" max="260" width="17.5703125" style="109" customWidth="1"/>
    <col min="261" max="261" width="14.7109375" style="109" customWidth="1"/>
    <col min="262" max="511" width="8.140625" style="109" customWidth="1"/>
    <col min="512" max="512" width="8.7109375" style="109" customWidth="1"/>
    <col min="513" max="513" width="31.5703125" style="109" customWidth="1"/>
    <col min="514" max="514" width="13.85546875" style="109" customWidth="1"/>
    <col min="515" max="515" width="19.140625" style="109" customWidth="1"/>
    <col min="516" max="516" width="17.5703125" style="109" customWidth="1"/>
    <col min="517" max="517" width="14.7109375" style="109" customWidth="1"/>
    <col min="518" max="767" width="8.140625" style="109" customWidth="1"/>
    <col min="768" max="768" width="8.7109375" style="109" customWidth="1"/>
    <col min="769" max="769" width="31.5703125" style="109" customWidth="1"/>
    <col min="770" max="770" width="13.85546875" style="109" customWidth="1"/>
    <col min="771" max="771" width="19.140625" style="109" customWidth="1"/>
    <col min="772" max="772" width="17.5703125" style="109" customWidth="1"/>
    <col min="773" max="773" width="14.7109375" style="109" customWidth="1"/>
    <col min="774" max="1023" width="8.140625" style="109" customWidth="1"/>
    <col min="1024" max="1024" width="8.7109375" style="109" customWidth="1"/>
    <col min="1025" max="1025" width="31.5703125" style="109" customWidth="1"/>
    <col min="1026" max="1026" width="13.85546875" style="109" customWidth="1"/>
    <col min="1027" max="1027" width="19.140625" style="109" customWidth="1"/>
    <col min="1028" max="1028" width="17.5703125" style="109" customWidth="1"/>
    <col min="1029" max="1029" width="14.7109375" style="109" customWidth="1"/>
    <col min="1030" max="1279" width="8.140625" style="109" customWidth="1"/>
    <col min="1280" max="1280" width="8.7109375" style="109" customWidth="1"/>
    <col min="1281" max="1281" width="31.5703125" style="109" customWidth="1"/>
    <col min="1282" max="1282" width="13.85546875" style="109" customWidth="1"/>
    <col min="1283" max="1283" width="19.140625" style="109" customWidth="1"/>
    <col min="1284" max="1284" width="17.5703125" style="109" customWidth="1"/>
    <col min="1285" max="1285" width="14.7109375" style="109" customWidth="1"/>
    <col min="1286" max="1535" width="8.140625" style="109" customWidth="1"/>
    <col min="1536" max="1536" width="8.7109375" style="109" customWidth="1"/>
    <col min="1537" max="1537" width="31.5703125" style="109" customWidth="1"/>
    <col min="1538" max="1538" width="13.85546875" style="109" customWidth="1"/>
    <col min="1539" max="1539" width="19.140625" style="109" customWidth="1"/>
    <col min="1540" max="1540" width="17.5703125" style="109" customWidth="1"/>
    <col min="1541" max="1541" width="14.7109375" style="109" customWidth="1"/>
    <col min="1542" max="1791" width="8.140625" style="109" customWidth="1"/>
    <col min="1792" max="1792" width="8.7109375" style="109" customWidth="1"/>
    <col min="1793" max="1793" width="31.5703125" style="109" customWidth="1"/>
    <col min="1794" max="1794" width="13.85546875" style="109" customWidth="1"/>
    <col min="1795" max="1795" width="19.140625" style="109" customWidth="1"/>
    <col min="1796" max="1796" width="17.5703125" style="109" customWidth="1"/>
    <col min="1797" max="1797" width="14.7109375" style="109" customWidth="1"/>
    <col min="1798" max="2047" width="8.140625" style="109" customWidth="1"/>
    <col min="2048" max="2048" width="8.7109375" style="109" customWidth="1"/>
    <col min="2049" max="2049" width="31.5703125" style="109" customWidth="1"/>
    <col min="2050" max="2050" width="13.85546875" style="109" customWidth="1"/>
    <col min="2051" max="2051" width="19.140625" style="109" customWidth="1"/>
    <col min="2052" max="2052" width="17.5703125" style="109" customWidth="1"/>
    <col min="2053" max="2053" width="14.7109375" style="109" customWidth="1"/>
    <col min="2054" max="2303" width="8.140625" style="109" customWidth="1"/>
    <col min="2304" max="2304" width="8.7109375" style="109" customWidth="1"/>
    <col min="2305" max="2305" width="31.5703125" style="109" customWidth="1"/>
    <col min="2306" max="2306" width="13.85546875" style="109" customWidth="1"/>
    <col min="2307" max="2307" width="19.140625" style="109" customWidth="1"/>
    <col min="2308" max="2308" width="17.5703125" style="109" customWidth="1"/>
    <col min="2309" max="2309" width="14.7109375" style="109" customWidth="1"/>
    <col min="2310" max="2559" width="8.140625" style="109" customWidth="1"/>
    <col min="2560" max="2560" width="8.7109375" style="109" customWidth="1"/>
    <col min="2561" max="2561" width="31.5703125" style="109" customWidth="1"/>
    <col min="2562" max="2562" width="13.85546875" style="109" customWidth="1"/>
    <col min="2563" max="2563" width="19.140625" style="109" customWidth="1"/>
    <col min="2564" max="2564" width="17.5703125" style="109" customWidth="1"/>
    <col min="2565" max="2565" width="14.7109375" style="109" customWidth="1"/>
    <col min="2566" max="2815" width="8.140625" style="109" customWidth="1"/>
    <col min="2816" max="2816" width="8.7109375" style="109" customWidth="1"/>
    <col min="2817" max="2817" width="31.5703125" style="109" customWidth="1"/>
    <col min="2818" max="2818" width="13.85546875" style="109" customWidth="1"/>
    <col min="2819" max="2819" width="19.140625" style="109" customWidth="1"/>
    <col min="2820" max="2820" width="17.5703125" style="109" customWidth="1"/>
    <col min="2821" max="2821" width="14.7109375" style="109" customWidth="1"/>
    <col min="2822" max="3071" width="8.140625" style="109" customWidth="1"/>
    <col min="3072" max="3072" width="8.7109375" style="109" customWidth="1"/>
    <col min="3073" max="3073" width="31.5703125" style="109" customWidth="1"/>
    <col min="3074" max="3074" width="13.85546875" style="109" customWidth="1"/>
    <col min="3075" max="3075" width="19.140625" style="109" customWidth="1"/>
    <col min="3076" max="3076" width="17.5703125" style="109" customWidth="1"/>
    <col min="3077" max="3077" width="14.7109375" style="109" customWidth="1"/>
    <col min="3078" max="3327" width="8.140625" style="109" customWidth="1"/>
    <col min="3328" max="3328" width="8.7109375" style="109" customWidth="1"/>
    <col min="3329" max="3329" width="31.5703125" style="109" customWidth="1"/>
    <col min="3330" max="3330" width="13.85546875" style="109" customWidth="1"/>
    <col min="3331" max="3331" width="19.140625" style="109" customWidth="1"/>
    <col min="3332" max="3332" width="17.5703125" style="109" customWidth="1"/>
    <col min="3333" max="3333" width="14.7109375" style="109" customWidth="1"/>
    <col min="3334" max="3583" width="8.140625" style="109" customWidth="1"/>
    <col min="3584" max="3584" width="8.7109375" style="109" customWidth="1"/>
    <col min="3585" max="3585" width="31.5703125" style="109" customWidth="1"/>
    <col min="3586" max="3586" width="13.85546875" style="109" customWidth="1"/>
    <col min="3587" max="3587" width="19.140625" style="109" customWidth="1"/>
    <col min="3588" max="3588" width="17.5703125" style="109" customWidth="1"/>
    <col min="3589" max="3589" width="14.7109375" style="109" customWidth="1"/>
    <col min="3590" max="3839" width="8.140625" style="109" customWidth="1"/>
    <col min="3840" max="3840" width="8.7109375" style="109" customWidth="1"/>
    <col min="3841" max="3841" width="31.5703125" style="109" customWidth="1"/>
    <col min="3842" max="3842" width="13.85546875" style="109" customWidth="1"/>
    <col min="3843" max="3843" width="19.140625" style="109" customWidth="1"/>
    <col min="3844" max="3844" width="17.5703125" style="109" customWidth="1"/>
    <col min="3845" max="3845" width="14.7109375" style="109" customWidth="1"/>
    <col min="3846" max="4095" width="8.140625" style="109" customWidth="1"/>
    <col min="4096" max="4096" width="8.7109375" style="109" customWidth="1"/>
    <col min="4097" max="4097" width="31.5703125" style="109" customWidth="1"/>
    <col min="4098" max="4098" width="13.85546875" style="109" customWidth="1"/>
    <col min="4099" max="4099" width="19.140625" style="109" customWidth="1"/>
    <col min="4100" max="4100" width="17.5703125" style="109" customWidth="1"/>
    <col min="4101" max="4101" width="14.7109375" style="109" customWidth="1"/>
    <col min="4102" max="4351" width="8.140625" style="109" customWidth="1"/>
    <col min="4352" max="4352" width="8.7109375" style="109" customWidth="1"/>
    <col min="4353" max="4353" width="31.5703125" style="109" customWidth="1"/>
    <col min="4354" max="4354" width="13.85546875" style="109" customWidth="1"/>
    <col min="4355" max="4355" width="19.140625" style="109" customWidth="1"/>
    <col min="4356" max="4356" width="17.5703125" style="109" customWidth="1"/>
    <col min="4357" max="4357" width="14.7109375" style="109" customWidth="1"/>
    <col min="4358" max="4607" width="8.140625" style="109" customWidth="1"/>
    <col min="4608" max="4608" width="8.7109375" style="109" customWidth="1"/>
    <col min="4609" max="4609" width="31.5703125" style="109" customWidth="1"/>
    <col min="4610" max="4610" width="13.85546875" style="109" customWidth="1"/>
    <col min="4611" max="4611" width="19.140625" style="109" customWidth="1"/>
    <col min="4612" max="4612" width="17.5703125" style="109" customWidth="1"/>
    <col min="4613" max="4613" width="14.7109375" style="109" customWidth="1"/>
    <col min="4614" max="4863" width="8.140625" style="109" customWidth="1"/>
    <col min="4864" max="4864" width="8.7109375" style="109" customWidth="1"/>
    <col min="4865" max="4865" width="31.5703125" style="109" customWidth="1"/>
    <col min="4866" max="4866" width="13.85546875" style="109" customWidth="1"/>
    <col min="4867" max="4867" width="19.140625" style="109" customWidth="1"/>
    <col min="4868" max="4868" width="17.5703125" style="109" customWidth="1"/>
    <col min="4869" max="4869" width="14.7109375" style="109" customWidth="1"/>
    <col min="4870" max="5119" width="8.140625" style="109" customWidth="1"/>
    <col min="5120" max="5120" width="8.7109375" style="109" customWidth="1"/>
    <col min="5121" max="5121" width="31.5703125" style="109" customWidth="1"/>
    <col min="5122" max="5122" width="13.85546875" style="109" customWidth="1"/>
    <col min="5123" max="5123" width="19.140625" style="109" customWidth="1"/>
    <col min="5124" max="5124" width="17.5703125" style="109" customWidth="1"/>
    <col min="5125" max="5125" width="14.7109375" style="109" customWidth="1"/>
    <col min="5126" max="5375" width="8.140625" style="109" customWidth="1"/>
    <col min="5376" max="5376" width="8.7109375" style="109" customWidth="1"/>
    <col min="5377" max="5377" width="31.5703125" style="109" customWidth="1"/>
    <col min="5378" max="5378" width="13.85546875" style="109" customWidth="1"/>
    <col min="5379" max="5379" width="19.140625" style="109" customWidth="1"/>
    <col min="5380" max="5380" width="17.5703125" style="109" customWidth="1"/>
    <col min="5381" max="5381" width="14.7109375" style="109" customWidth="1"/>
    <col min="5382" max="5631" width="8.140625" style="109" customWidth="1"/>
    <col min="5632" max="5632" width="8.7109375" style="109" customWidth="1"/>
    <col min="5633" max="5633" width="31.5703125" style="109" customWidth="1"/>
    <col min="5634" max="5634" width="13.85546875" style="109" customWidth="1"/>
    <col min="5635" max="5635" width="19.140625" style="109" customWidth="1"/>
    <col min="5636" max="5636" width="17.5703125" style="109" customWidth="1"/>
    <col min="5637" max="5637" width="14.7109375" style="109" customWidth="1"/>
    <col min="5638" max="5887" width="8.140625" style="109" customWidth="1"/>
    <col min="5888" max="5888" width="8.7109375" style="109" customWidth="1"/>
    <col min="5889" max="5889" width="31.5703125" style="109" customWidth="1"/>
    <col min="5890" max="5890" width="13.85546875" style="109" customWidth="1"/>
    <col min="5891" max="5891" width="19.140625" style="109" customWidth="1"/>
    <col min="5892" max="5892" width="17.5703125" style="109" customWidth="1"/>
    <col min="5893" max="5893" width="14.7109375" style="109" customWidth="1"/>
    <col min="5894" max="6143" width="8.140625" style="109" customWidth="1"/>
    <col min="6144" max="6144" width="8.7109375" style="109" customWidth="1"/>
    <col min="6145" max="6145" width="31.5703125" style="109" customWidth="1"/>
    <col min="6146" max="6146" width="13.85546875" style="109" customWidth="1"/>
    <col min="6147" max="6147" width="19.140625" style="109" customWidth="1"/>
    <col min="6148" max="6148" width="17.5703125" style="109" customWidth="1"/>
    <col min="6149" max="6149" width="14.7109375" style="109" customWidth="1"/>
    <col min="6150" max="6399" width="8.140625" style="109" customWidth="1"/>
    <col min="6400" max="6400" width="8.7109375" style="109" customWidth="1"/>
    <col min="6401" max="6401" width="31.5703125" style="109" customWidth="1"/>
    <col min="6402" max="6402" width="13.85546875" style="109" customWidth="1"/>
    <col min="6403" max="6403" width="19.140625" style="109" customWidth="1"/>
    <col min="6404" max="6404" width="17.5703125" style="109" customWidth="1"/>
    <col min="6405" max="6405" width="14.7109375" style="109" customWidth="1"/>
    <col min="6406" max="6655" width="8.140625" style="109" customWidth="1"/>
    <col min="6656" max="6656" width="8.7109375" style="109" customWidth="1"/>
    <col min="6657" max="6657" width="31.5703125" style="109" customWidth="1"/>
    <col min="6658" max="6658" width="13.85546875" style="109" customWidth="1"/>
    <col min="6659" max="6659" width="19.140625" style="109" customWidth="1"/>
    <col min="6660" max="6660" width="17.5703125" style="109" customWidth="1"/>
    <col min="6661" max="6661" width="14.7109375" style="109" customWidth="1"/>
    <col min="6662" max="6911" width="8.140625" style="109" customWidth="1"/>
    <col min="6912" max="6912" width="8.7109375" style="109" customWidth="1"/>
    <col min="6913" max="6913" width="31.5703125" style="109" customWidth="1"/>
    <col min="6914" max="6914" width="13.85546875" style="109" customWidth="1"/>
    <col min="6915" max="6915" width="19.140625" style="109" customWidth="1"/>
    <col min="6916" max="6916" width="17.5703125" style="109" customWidth="1"/>
    <col min="6917" max="6917" width="14.7109375" style="109" customWidth="1"/>
    <col min="6918" max="7167" width="8.140625" style="109" customWidth="1"/>
    <col min="7168" max="7168" width="8.7109375" style="109" customWidth="1"/>
    <col min="7169" max="7169" width="31.5703125" style="109" customWidth="1"/>
    <col min="7170" max="7170" width="13.85546875" style="109" customWidth="1"/>
    <col min="7171" max="7171" width="19.140625" style="109" customWidth="1"/>
    <col min="7172" max="7172" width="17.5703125" style="109" customWidth="1"/>
    <col min="7173" max="7173" width="14.7109375" style="109" customWidth="1"/>
    <col min="7174" max="7423" width="8.140625" style="109" customWidth="1"/>
    <col min="7424" max="7424" width="8.7109375" style="109" customWidth="1"/>
    <col min="7425" max="7425" width="31.5703125" style="109" customWidth="1"/>
    <col min="7426" max="7426" width="13.85546875" style="109" customWidth="1"/>
    <col min="7427" max="7427" width="19.140625" style="109" customWidth="1"/>
    <col min="7428" max="7428" width="17.5703125" style="109" customWidth="1"/>
    <col min="7429" max="7429" width="14.7109375" style="109" customWidth="1"/>
    <col min="7430" max="7679" width="8.140625" style="109" customWidth="1"/>
    <col min="7680" max="7680" width="8.7109375" style="109" customWidth="1"/>
    <col min="7681" max="7681" width="31.5703125" style="109" customWidth="1"/>
    <col min="7682" max="7682" width="13.85546875" style="109" customWidth="1"/>
    <col min="7683" max="7683" width="19.140625" style="109" customWidth="1"/>
    <col min="7684" max="7684" width="17.5703125" style="109" customWidth="1"/>
    <col min="7685" max="7685" width="14.7109375" style="109" customWidth="1"/>
    <col min="7686" max="7935" width="8.140625" style="109" customWidth="1"/>
    <col min="7936" max="7936" width="8.7109375" style="109" customWidth="1"/>
    <col min="7937" max="7937" width="31.5703125" style="109" customWidth="1"/>
    <col min="7938" max="7938" width="13.85546875" style="109" customWidth="1"/>
    <col min="7939" max="7939" width="19.140625" style="109" customWidth="1"/>
    <col min="7940" max="7940" width="17.5703125" style="109" customWidth="1"/>
    <col min="7941" max="7941" width="14.7109375" style="109" customWidth="1"/>
    <col min="7942" max="8191" width="8.140625" style="109" customWidth="1"/>
    <col min="8192" max="8192" width="8.7109375" style="109" customWidth="1"/>
    <col min="8193" max="8193" width="31.5703125" style="109" customWidth="1"/>
    <col min="8194" max="8194" width="13.85546875" style="109" customWidth="1"/>
    <col min="8195" max="8195" width="19.140625" style="109" customWidth="1"/>
    <col min="8196" max="8196" width="17.5703125" style="109" customWidth="1"/>
    <col min="8197" max="8197" width="14.7109375" style="109" customWidth="1"/>
    <col min="8198" max="8447" width="8.140625" style="109" customWidth="1"/>
    <col min="8448" max="8448" width="8.7109375" style="109" customWidth="1"/>
    <col min="8449" max="8449" width="31.5703125" style="109" customWidth="1"/>
    <col min="8450" max="8450" width="13.85546875" style="109" customWidth="1"/>
    <col min="8451" max="8451" width="19.140625" style="109" customWidth="1"/>
    <col min="8452" max="8452" width="17.5703125" style="109" customWidth="1"/>
    <col min="8453" max="8453" width="14.7109375" style="109" customWidth="1"/>
    <col min="8454" max="8703" width="8.140625" style="109" customWidth="1"/>
    <col min="8704" max="8704" width="8.7109375" style="109" customWidth="1"/>
    <col min="8705" max="8705" width="31.5703125" style="109" customWidth="1"/>
    <col min="8706" max="8706" width="13.85546875" style="109" customWidth="1"/>
    <col min="8707" max="8707" width="19.140625" style="109" customWidth="1"/>
    <col min="8708" max="8708" width="17.5703125" style="109" customWidth="1"/>
    <col min="8709" max="8709" width="14.7109375" style="109" customWidth="1"/>
    <col min="8710" max="8959" width="8.140625" style="109" customWidth="1"/>
    <col min="8960" max="8960" width="8.7109375" style="109" customWidth="1"/>
    <col min="8961" max="8961" width="31.5703125" style="109" customWidth="1"/>
    <col min="8962" max="8962" width="13.85546875" style="109" customWidth="1"/>
    <col min="8963" max="8963" width="19.140625" style="109" customWidth="1"/>
    <col min="8964" max="8964" width="17.5703125" style="109" customWidth="1"/>
    <col min="8965" max="8965" width="14.7109375" style="109" customWidth="1"/>
    <col min="8966" max="9215" width="8.140625" style="109" customWidth="1"/>
    <col min="9216" max="9216" width="8.7109375" style="109" customWidth="1"/>
    <col min="9217" max="9217" width="31.5703125" style="109" customWidth="1"/>
    <col min="9218" max="9218" width="13.85546875" style="109" customWidth="1"/>
    <col min="9219" max="9219" width="19.140625" style="109" customWidth="1"/>
    <col min="9220" max="9220" width="17.5703125" style="109" customWidth="1"/>
    <col min="9221" max="9221" width="14.7109375" style="109" customWidth="1"/>
    <col min="9222" max="9471" width="8.140625" style="109" customWidth="1"/>
    <col min="9472" max="9472" width="8.7109375" style="109" customWidth="1"/>
    <col min="9473" max="9473" width="31.5703125" style="109" customWidth="1"/>
    <col min="9474" max="9474" width="13.85546875" style="109" customWidth="1"/>
    <col min="9475" max="9475" width="19.140625" style="109" customWidth="1"/>
    <col min="9476" max="9476" width="17.5703125" style="109" customWidth="1"/>
    <col min="9477" max="9477" width="14.7109375" style="109" customWidth="1"/>
    <col min="9478" max="9727" width="8.140625" style="109" customWidth="1"/>
    <col min="9728" max="9728" width="8.7109375" style="109" customWidth="1"/>
    <col min="9729" max="9729" width="31.5703125" style="109" customWidth="1"/>
    <col min="9730" max="9730" width="13.85546875" style="109" customWidth="1"/>
    <col min="9731" max="9731" width="19.140625" style="109" customWidth="1"/>
    <col min="9732" max="9732" width="17.5703125" style="109" customWidth="1"/>
    <col min="9733" max="9733" width="14.7109375" style="109" customWidth="1"/>
    <col min="9734" max="9983" width="8.140625" style="109" customWidth="1"/>
    <col min="9984" max="9984" width="8.7109375" style="109" customWidth="1"/>
    <col min="9985" max="9985" width="31.5703125" style="109" customWidth="1"/>
    <col min="9986" max="9986" width="13.85546875" style="109" customWidth="1"/>
    <col min="9987" max="9987" width="19.140625" style="109" customWidth="1"/>
    <col min="9988" max="9988" width="17.5703125" style="109" customWidth="1"/>
    <col min="9989" max="9989" width="14.7109375" style="109" customWidth="1"/>
    <col min="9990" max="10239" width="8.140625" style="109" customWidth="1"/>
    <col min="10240" max="10240" width="8.7109375" style="109" customWidth="1"/>
    <col min="10241" max="10241" width="31.5703125" style="109" customWidth="1"/>
    <col min="10242" max="10242" width="13.85546875" style="109" customWidth="1"/>
    <col min="10243" max="10243" width="19.140625" style="109" customWidth="1"/>
    <col min="10244" max="10244" width="17.5703125" style="109" customWidth="1"/>
    <col min="10245" max="10245" width="14.7109375" style="109" customWidth="1"/>
    <col min="10246" max="10495" width="8.140625" style="109" customWidth="1"/>
    <col min="10496" max="10496" width="8.7109375" style="109" customWidth="1"/>
    <col min="10497" max="10497" width="31.5703125" style="109" customWidth="1"/>
    <col min="10498" max="10498" width="13.85546875" style="109" customWidth="1"/>
    <col min="10499" max="10499" width="19.140625" style="109" customWidth="1"/>
    <col min="10500" max="10500" width="17.5703125" style="109" customWidth="1"/>
    <col min="10501" max="10501" width="14.7109375" style="109" customWidth="1"/>
    <col min="10502" max="10751" width="8.140625" style="109" customWidth="1"/>
    <col min="10752" max="10752" width="8.7109375" style="109" customWidth="1"/>
    <col min="10753" max="10753" width="31.5703125" style="109" customWidth="1"/>
    <col min="10754" max="10754" width="13.85546875" style="109" customWidth="1"/>
    <col min="10755" max="10755" width="19.140625" style="109" customWidth="1"/>
    <col min="10756" max="10756" width="17.5703125" style="109" customWidth="1"/>
    <col min="10757" max="10757" width="14.7109375" style="109" customWidth="1"/>
    <col min="10758" max="11007" width="8.140625" style="109" customWidth="1"/>
    <col min="11008" max="11008" width="8.7109375" style="109" customWidth="1"/>
    <col min="11009" max="11009" width="31.5703125" style="109" customWidth="1"/>
    <col min="11010" max="11010" width="13.85546875" style="109" customWidth="1"/>
    <col min="11011" max="11011" width="19.140625" style="109" customWidth="1"/>
    <col min="11012" max="11012" width="17.5703125" style="109" customWidth="1"/>
    <col min="11013" max="11013" width="14.7109375" style="109" customWidth="1"/>
    <col min="11014" max="11263" width="8.140625" style="109" customWidth="1"/>
    <col min="11264" max="11264" width="8.7109375" style="109" customWidth="1"/>
    <col min="11265" max="11265" width="31.5703125" style="109" customWidth="1"/>
    <col min="11266" max="11266" width="13.85546875" style="109" customWidth="1"/>
    <col min="11267" max="11267" width="19.140625" style="109" customWidth="1"/>
    <col min="11268" max="11268" width="17.5703125" style="109" customWidth="1"/>
    <col min="11269" max="11269" width="14.7109375" style="109" customWidth="1"/>
    <col min="11270" max="11519" width="8.140625" style="109" customWidth="1"/>
    <col min="11520" max="11520" width="8.7109375" style="109" customWidth="1"/>
    <col min="11521" max="11521" width="31.5703125" style="109" customWidth="1"/>
    <col min="11522" max="11522" width="13.85546875" style="109" customWidth="1"/>
    <col min="11523" max="11523" width="19.140625" style="109" customWidth="1"/>
    <col min="11524" max="11524" width="17.5703125" style="109" customWidth="1"/>
    <col min="11525" max="11525" width="14.7109375" style="109" customWidth="1"/>
    <col min="11526" max="11775" width="8.140625" style="109" customWidth="1"/>
    <col min="11776" max="11776" width="8.7109375" style="109" customWidth="1"/>
    <col min="11777" max="11777" width="31.5703125" style="109" customWidth="1"/>
    <col min="11778" max="11778" width="13.85546875" style="109" customWidth="1"/>
    <col min="11779" max="11779" width="19.140625" style="109" customWidth="1"/>
    <col min="11780" max="11780" width="17.5703125" style="109" customWidth="1"/>
    <col min="11781" max="11781" width="14.7109375" style="109" customWidth="1"/>
    <col min="11782" max="12031" width="8.140625" style="109" customWidth="1"/>
    <col min="12032" max="12032" width="8.7109375" style="109" customWidth="1"/>
    <col min="12033" max="12033" width="31.5703125" style="109" customWidth="1"/>
    <col min="12034" max="12034" width="13.85546875" style="109" customWidth="1"/>
    <col min="12035" max="12035" width="19.140625" style="109" customWidth="1"/>
    <col min="12036" max="12036" width="17.5703125" style="109" customWidth="1"/>
    <col min="12037" max="12037" width="14.7109375" style="109" customWidth="1"/>
    <col min="12038" max="12287" width="8.140625" style="109" customWidth="1"/>
    <col min="12288" max="12288" width="8.7109375" style="109" customWidth="1"/>
    <col min="12289" max="12289" width="31.5703125" style="109" customWidth="1"/>
    <col min="12290" max="12290" width="13.85546875" style="109" customWidth="1"/>
    <col min="12291" max="12291" width="19.140625" style="109" customWidth="1"/>
    <col min="12292" max="12292" width="17.5703125" style="109" customWidth="1"/>
    <col min="12293" max="12293" width="14.7109375" style="109" customWidth="1"/>
    <col min="12294" max="12543" width="8.140625" style="109" customWidth="1"/>
    <col min="12544" max="12544" width="8.7109375" style="109" customWidth="1"/>
    <col min="12545" max="12545" width="31.5703125" style="109" customWidth="1"/>
    <col min="12546" max="12546" width="13.85546875" style="109" customWidth="1"/>
    <col min="12547" max="12547" width="19.140625" style="109" customWidth="1"/>
    <col min="12548" max="12548" width="17.5703125" style="109" customWidth="1"/>
    <col min="12549" max="12549" width="14.7109375" style="109" customWidth="1"/>
    <col min="12550" max="12799" width="8.140625" style="109" customWidth="1"/>
    <col min="12800" max="12800" width="8.7109375" style="109" customWidth="1"/>
    <col min="12801" max="12801" width="31.5703125" style="109" customWidth="1"/>
    <col min="12802" max="12802" width="13.85546875" style="109" customWidth="1"/>
    <col min="12803" max="12803" width="19.140625" style="109" customWidth="1"/>
    <col min="12804" max="12804" width="17.5703125" style="109" customWidth="1"/>
    <col min="12805" max="12805" width="14.7109375" style="109" customWidth="1"/>
    <col min="12806" max="13055" width="8.140625" style="109" customWidth="1"/>
    <col min="13056" max="13056" width="8.7109375" style="109" customWidth="1"/>
    <col min="13057" max="13057" width="31.5703125" style="109" customWidth="1"/>
    <col min="13058" max="13058" width="13.85546875" style="109" customWidth="1"/>
    <col min="13059" max="13059" width="19.140625" style="109" customWidth="1"/>
    <col min="13060" max="13060" width="17.5703125" style="109" customWidth="1"/>
    <col min="13061" max="13061" width="14.7109375" style="109" customWidth="1"/>
    <col min="13062" max="13311" width="8.140625" style="109" customWidth="1"/>
    <col min="13312" max="13312" width="8.7109375" style="109" customWidth="1"/>
    <col min="13313" max="13313" width="31.5703125" style="109" customWidth="1"/>
    <col min="13314" max="13314" width="13.85546875" style="109" customWidth="1"/>
    <col min="13315" max="13315" width="19.140625" style="109" customWidth="1"/>
    <col min="13316" max="13316" width="17.5703125" style="109" customWidth="1"/>
    <col min="13317" max="13317" width="14.7109375" style="109" customWidth="1"/>
    <col min="13318" max="13567" width="8.140625" style="109" customWidth="1"/>
    <col min="13568" max="13568" width="8.7109375" style="109" customWidth="1"/>
    <col min="13569" max="13569" width="31.5703125" style="109" customWidth="1"/>
    <col min="13570" max="13570" width="13.85546875" style="109" customWidth="1"/>
    <col min="13571" max="13571" width="19.140625" style="109" customWidth="1"/>
    <col min="13572" max="13572" width="17.5703125" style="109" customWidth="1"/>
    <col min="13573" max="13573" width="14.7109375" style="109" customWidth="1"/>
    <col min="13574" max="13823" width="8.140625" style="109" customWidth="1"/>
    <col min="13824" max="13824" width="8.7109375" style="109" customWidth="1"/>
    <col min="13825" max="13825" width="31.5703125" style="109" customWidth="1"/>
    <col min="13826" max="13826" width="13.85546875" style="109" customWidth="1"/>
    <col min="13827" max="13827" width="19.140625" style="109" customWidth="1"/>
    <col min="13828" max="13828" width="17.5703125" style="109" customWidth="1"/>
    <col min="13829" max="13829" width="14.7109375" style="109" customWidth="1"/>
    <col min="13830" max="14079" width="8.140625" style="109" customWidth="1"/>
    <col min="14080" max="14080" width="8.7109375" style="109" customWidth="1"/>
    <col min="14081" max="14081" width="31.5703125" style="109" customWidth="1"/>
    <col min="14082" max="14082" width="13.85546875" style="109" customWidth="1"/>
    <col min="14083" max="14083" width="19.140625" style="109" customWidth="1"/>
    <col min="14084" max="14084" width="17.5703125" style="109" customWidth="1"/>
    <col min="14085" max="14085" width="14.7109375" style="109" customWidth="1"/>
    <col min="14086" max="14335" width="8.140625" style="109" customWidth="1"/>
    <col min="14336" max="14336" width="8.7109375" style="109" customWidth="1"/>
    <col min="14337" max="14337" width="31.5703125" style="109" customWidth="1"/>
    <col min="14338" max="14338" width="13.85546875" style="109" customWidth="1"/>
    <col min="14339" max="14339" width="19.140625" style="109" customWidth="1"/>
    <col min="14340" max="14340" width="17.5703125" style="109" customWidth="1"/>
    <col min="14341" max="14341" width="14.7109375" style="109" customWidth="1"/>
    <col min="14342" max="14591" width="8.140625" style="109" customWidth="1"/>
    <col min="14592" max="14592" width="8.7109375" style="109" customWidth="1"/>
    <col min="14593" max="14593" width="31.5703125" style="109" customWidth="1"/>
    <col min="14594" max="14594" width="13.85546875" style="109" customWidth="1"/>
    <col min="14595" max="14595" width="19.140625" style="109" customWidth="1"/>
    <col min="14596" max="14596" width="17.5703125" style="109" customWidth="1"/>
    <col min="14597" max="14597" width="14.7109375" style="109" customWidth="1"/>
    <col min="14598" max="14847" width="8.140625" style="109" customWidth="1"/>
    <col min="14848" max="14848" width="8.7109375" style="109" customWidth="1"/>
    <col min="14849" max="14849" width="31.5703125" style="109" customWidth="1"/>
    <col min="14850" max="14850" width="13.85546875" style="109" customWidth="1"/>
    <col min="14851" max="14851" width="19.140625" style="109" customWidth="1"/>
    <col min="14852" max="14852" width="17.5703125" style="109" customWidth="1"/>
    <col min="14853" max="14853" width="14.7109375" style="109" customWidth="1"/>
    <col min="14854" max="15103" width="8.140625" style="109" customWidth="1"/>
    <col min="15104" max="15104" width="8.7109375" style="109" customWidth="1"/>
    <col min="15105" max="15105" width="31.5703125" style="109" customWidth="1"/>
    <col min="15106" max="15106" width="13.85546875" style="109" customWidth="1"/>
    <col min="15107" max="15107" width="19.140625" style="109" customWidth="1"/>
    <col min="15108" max="15108" width="17.5703125" style="109" customWidth="1"/>
    <col min="15109" max="15109" width="14.7109375" style="109" customWidth="1"/>
    <col min="15110" max="15359" width="8.140625" style="109" customWidth="1"/>
    <col min="15360" max="15360" width="8.7109375" style="109" customWidth="1"/>
    <col min="15361" max="15361" width="31.5703125" style="109" customWidth="1"/>
    <col min="15362" max="15362" width="13.85546875" style="109" customWidth="1"/>
    <col min="15363" max="15363" width="19.140625" style="109" customWidth="1"/>
    <col min="15364" max="15364" width="17.5703125" style="109" customWidth="1"/>
    <col min="15365" max="15365" width="14.7109375" style="109" customWidth="1"/>
    <col min="15366" max="15615" width="8.140625" style="109" customWidth="1"/>
    <col min="15616" max="15616" width="8.7109375" style="109" customWidth="1"/>
    <col min="15617" max="15617" width="31.5703125" style="109" customWidth="1"/>
    <col min="15618" max="15618" width="13.85546875" style="109" customWidth="1"/>
    <col min="15619" max="15619" width="19.140625" style="109" customWidth="1"/>
    <col min="15620" max="15620" width="17.5703125" style="109" customWidth="1"/>
    <col min="15621" max="15621" width="14.7109375" style="109" customWidth="1"/>
    <col min="15622" max="15871" width="8.140625" style="109" customWidth="1"/>
    <col min="15872" max="15872" width="8.7109375" style="109" customWidth="1"/>
    <col min="15873" max="15873" width="31.5703125" style="109" customWidth="1"/>
    <col min="15874" max="15874" width="13.85546875" style="109" customWidth="1"/>
    <col min="15875" max="15875" width="19.140625" style="109" customWidth="1"/>
    <col min="15876" max="15876" width="17.5703125" style="109" customWidth="1"/>
    <col min="15877" max="15877" width="14.7109375" style="109" customWidth="1"/>
    <col min="15878" max="16127" width="8.140625" style="109" customWidth="1"/>
    <col min="16128" max="16128" width="8.7109375" style="109" customWidth="1"/>
    <col min="16129" max="16129" width="31.5703125" style="109" customWidth="1"/>
    <col min="16130" max="16130" width="13.85546875" style="109" customWidth="1"/>
    <col min="16131" max="16131" width="19.140625" style="109" customWidth="1"/>
    <col min="16132" max="16132" width="17.5703125" style="109" customWidth="1"/>
    <col min="16133" max="16133" width="14.7109375" style="109" customWidth="1"/>
    <col min="16134" max="16384" width="8.140625" style="109" customWidth="1"/>
  </cols>
  <sheetData>
    <row r="1" spans="1:5" s="108" customFormat="1" ht="23.25" customHeight="1" x14ac:dyDescent="0.25">
      <c r="A1" s="188"/>
      <c r="B1" s="188"/>
      <c r="C1" s="188"/>
      <c r="D1" s="188"/>
      <c r="E1" s="188"/>
    </row>
    <row r="2" spans="1:5" s="108" customFormat="1" x14ac:dyDescent="0.25">
      <c r="A2" s="188" t="s">
        <v>171</v>
      </c>
      <c r="B2" s="188"/>
      <c r="C2" s="188"/>
      <c r="D2" s="188"/>
      <c r="E2" s="188"/>
    </row>
    <row r="3" spans="1:5" s="108" customFormat="1" ht="15.75" customHeight="1" x14ac:dyDescent="0.25">
      <c r="A3" s="190" t="s">
        <v>227</v>
      </c>
      <c r="B3" s="190"/>
      <c r="C3" s="190"/>
      <c r="D3" s="190"/>
      <c r="E3" s="190"/>
    </row>
    <row r="4" spans="1:5" s="108" customFormat="1" x14ac:dyDescent="0.25">
      <c r="A4" s="190" t="s">
        <v>172</v>
      </c>
      <c r="B4" s="190"/>
      <c r="C4" s="190"/>
      <c r="D4" s="190"/>
      <c r="E4" s="190"/>
    </row>
    <row r="5" spans="1:5" s="108" customFormat="1" x14ac:dyDescent="0.25">
      <c r="A5" s="190" t="s">
        <v>173</v>
      </c>
      <c r="B5" s="190"/>
      <c r="C5" s="190"/>
      <c r="D5" s="190"/>
      <c r="E5" s="190"/>
    </row>
    <row r="6" spans="1:5" s="108" customFormat="1" ht="26.25" customHeight="1" x14ac:dyDescent="0.25">
      <c r="A6" s="188" t="s">
        <v>174</v>
      </c>
      <c r="B6" s="188"/>
      <c r="C6" s="188"/>
      <c r="D6" s="188"/>
      <c r="E6" s="110" t="s">
        <v>175</v>
      </c>
    </row>
    <row r="7" spans="1:5" s="108" customFormat="1" x14ac:dyDescent="0.25">
      <c r="A7" s="188"/>
      <c r="B7" s="188"/>
      <c r="C7" s="188"/>
      <c r="D7" s="188"/>
      <c r="E7" s="188"/>
    </row>
    <row r="8" spans="1:5" s="108" customFormat="1" ht="28.5" customHeight="1" x14ac:dyDescent="0.25">
      <c r="A8" s="189" t="s">
        <v>176</v>
      </c>
      <c r="B8" s="189"/>
      <c r="C8" s="189"/>
      <c r="D8" s="189"/>
      <c r="E8" s="189"/>
    </row>
    <row r="9" spans="1:5" s="108" customFormat="1" ht="29.25" customHeight="1" x14ac:dyDescent="0.25">
      <c r="A9" s="189" t="s">
        <v>177</v>
      </c>
      <c r="B9" s="189"/>
      <c r="C9" s="189"/>
      <c r="D9" s="189"/>
      <c r="E9" s="189"/>
    </row>
    <row r="10" spans="1:5" s="108" customFormat="1" ht="30" customHeight="1" x14ac:dyDescent="0.25">
      <c r="A10" s="189" t="s">
        <v>178</v>
      </c>
      <c r="B10" s="189"/>
      <c r="C10" s="189"/>
      <c r="D10" s="189"/>
      <c r="E10" s="189"/>
    </row>
    <row r="11" spans="1:5" s="108" customFormat="1" ht="30" customHeight="1" x14ac:dyDescent="0.25">
      <c r="A11" s="189" t="s">
        <v>179</v>
      </c>
      <c r="B11" s="189"/>
      <c r="C11" s="189"/>
      <c r="D11" s="189"/>
      <c r="E11" s="189"/>
    </row>
    <row r="12" spans="1:5" s="108" customFormat="1" ht="29.25" customHeight="1" x14ac:dyDescent="0.25">
      <c r="A12" s="189" t="s">
        <v>180</v>
      </c>
      <c r="B12" s="189"/>
      <c r="C12" s="189"/>
      <c r="D12" s="189"/>
      <c r="E12" s="189"/>
    </row>
    <row r="13" spans="1:5" s="108" customFormat="1" ht="28.5" customHeight="1" x14ac:dyDescent="0.25">
      <c r="A13" s="189" t="s">
        <v>181</v>
      </c>
      <c r="B13" s="189"/>
      <c r="C13" s="189"/>
      <c r="D13" s="189"/>
      <c r="E13" s="189"/>
    </row>
    <row r="14" spans="1:5" s="108" customFormat="1" ht="15.75" customHeight="1" x14ac:dyDescent="0.25">
      <c r="A14" s="188"/>
      <c r="B14" s="188"/>
      <c r="C14" s="188"/>
      <c r="D14" s="188"/>
      <c r="E14" s="188"/>
    </row>
    <row r="15" spans="1:5" s="108" customFormat="1" ht="150" x14ac:dyDescent="0.25">
      <c r="A15" s="111" t="s">
        <v>2</v>
      </c>
      <c r="B15" s="112" t="s">
        <v>183</v>
      </c>
      <c r="C15" s="112" t="s">
        <v>0</v>
      </c>
      <c r="D15" s="112" t="s">
        <v>182</v>
      </c>
      <c r="E15" s="112" t="s">
        <v>1</v>
      </c>
    </row>
    <row r="16" spans="1:5" s="117" customFormat="1" ht="14.25" x14ac:dyDescent="0.25">
      <c r="A16" s="115" t="s">
        <v>8</v>
      </c>
      <c r="B16" s="116"/>
      <c r="C16" s="116"/>
      <c r="D16" s="116"/>
      <c r="E16" s="116"/>
    </row>
    <row r="17" spans="1:5" s="108" customFormat="1" x14ac:dyDescent="0.25">
      <c r="A17" s="111" t="s">
        <v>52</v>
      </c>
      <c r="B17" s="113" t="s">
        <v>21</v>
      </c>
      <c r="C17" s="112" t="s">
        <v>11</v>
      </c>
      <c r="D17" s="113">
        <v>0.13</v>
      </c>
      <c r="E17" s="113">
        <v>1378.57</v>
      </c>
    </row>
    <row r="18" spans="1:5" s="117" customFormat="1" ht="28.5" x14ac:dyDescent="0.25">
      <c r="A18" s="115" t="s">
        <v>184</v>
      </c>
      <c r="B18" s="116"/>
      <c r="C18" s="116"/>
      <c r="D18" s="116"/>
      <c r="E18" s="116"/>
    </row>
    <row r="19" spans="1:5" s="108" customFormat="1" x14ac:dyDescent="0.25">
      <c r="A19" s="111" t="s">
        <v>185</v>
      </c>
      <c r="B19" s="113" t="s">
        <v>165</v>
      </c>
      <c r="C19" s="112" t="s">
        <v>12</v>
      </c>
      <c r="D19" s="113">
        <f>E19</f>
        <v>43053.86</v>
      </c>
      <c r="E19" s="113">
        <v>43053.86</v>
      </c>
    </row>
    <row r="20" spans="1:5" s="108" customFormat="1" x14ac:dyDescent="0.25">
      <c r="A20" s="111" t="s">
        <v>186</v>
      </c>
      <c r="B20" s="113" t="s">
        <v>165</v>
      </c>
      <c r="C20" s="112" t="s">
        <v>12</v>
      </c>
      <c r="D20" s="113">
        <f t="shared" ref="D20:D21" si="0">E20</f>
        <v>795.51</v>
      </c>
      <c r="E20" s="113">
        <v>795.51</v>
      </c>
    </row>
    <row r="21" spans="1:5" s="108" customFormat="1" ht="30" x14ac:dyDescent="0.25">
      <c r="A21" s="111" t="s">
        <v>187</v>
      </c>
      <c r="B21" s="113" t="s">
        <v>22</v>
      </c>
      <c r="C21" s="112" t="s">
        <v>11</v>
      </c>
      <c r="D21" s="113">
        <f t="shared" si="0"/>
        <v>180.51</v>
      </c>
      <c r="E21" s="113">
        <v>180.51</v>
      </c>
    </row>
    <row r="22" spans="1:5" s="117" customFormat="1" ht="28.5" x14ac:dyDescent="0.25">
      <c r="A22" s="115" t="s">
        <v>188</v>
      </c>
      <c r="B22" s="116"/>
      <c r="C22" s="116"/>
      <c r="D22" s="116"/>
      <c r="E22" s="116"/>
    </row>
    <row r="23" spans="1:5" s="108" customFormat="1" x14ac:dyDescent="0.25">
      <c r="A23" s="111" t="s">
        <v>189</v>
      </c>
      <c r="B23" s="113">
        <v>8</v>
      </c>
      <c r="C23" s="112" t="s">
        <v>190</v>
      </c>
      <c r="D23" s="113">
        <f>E23/B23</f>
        <v>677.60874999999999</v>
      </c>
      <c r="E23" s="113">
        <v>5420.87</v>
      </c>
    </row>
    <row r="24" spans="1:5" s="108" customFormat="1" x14ac:dyDescent="0.25">
      <c r="A24" s="111" t="s">
        <v>191</v>
      </c>
      <c r="B24" s="113">
        <v>0.5</v>
      </c>
      <c r="C24" s="112" t="s">
        <v>190</v>
      </c>
      <c r="D24" s="113">
        <f t="shared" ref="D24:D67" si="1">E24/B24</f>
        <v>654.12</v>
      </c>
      <c r="E24" s="113">
        <v>327.06</v>
      </c>
    </row>
    <row r="25" spans="1:5" s="108" customFormat="1" x14ac:dyDescent="0.25">
      <c r="A25" s="111" t="s">
        <v>192</v>
      </c>
      <c r="B25" s="113">
        <v>5.0999999999999996</v>
      </c>
      <c r="C25" s="112" t="s">
        <v>190</v>
      </c>
      <c r="D25" s="113">
        <f t="shared" si="1"/>
        <v>1084.3470588235296</v>
      </c>
      <c r="E25" s="113">
        <v>5530.17</v>
      </c>
    </row>
    <row r="26" spans="1:5" s="108" customFormat="1" x14ac:dyDescent="0.25">
      <c r="A26" s="111" t="s">
        <v>193</v>
      </c>
      <c r="B26" s="113">
        <v>1</v>
      </c>
      <c r="C26" s="112" t="s">
        <v>13</v>
      </c>
      <c r="D26" s="113">
        <f t="shared" si="1"/>
        <v>3201.21</v>
      </c>
      <c r="E26" s="113">
        <v>3201.21</v>
      </c>
    </row>
    <row r="27" spans="1:5" s="108" customFormat="1" x14ac:dyDescent="0.25">
      <c r="A27" s="111" t="s">
        <v>194</v>
      </c>
      <c r="B27" s="113">
        <v>2</v>
      </c>
      <c r="C27" s="112" t="s">
        <v>13</v>
      </c>
      <c r="D27" s="113">
        <f t="shared" si="1"/>
        <v>4543.085</v>
      </c>
      <c r="E27" s="113">
        <v>9086.17</v>
      </c>
    </row>
    <row r="28" spans="1:5" s="108" customFormat="1" x14ac:dyDescent="0.25">
      <c r="A28" s="111" t="s">
        <v>66</v>
      </c>
      <c r="B28" s="113">
        <v>2</v>
      </c>
      <c r="C28" s="112" t="s">
        <v>13</v>
      </c>
      <c r="D28" s="113">
        <f t="shared" si="1"/>
        <v>1026.1400000000001</v>
      </c>
      <c r="E28" s="113">
        <v>2052.2800000000002</v>
      </c>
    </row>
    <row r="29" spans="1:5" s="108" customFormat="1" x14ac:dyDescent="0.25">
      <c r="A29" s="111" t="s">
        <v>195</v>
      </c>
      <c r="B29" s="113">
        <v>11</v>
      </c>
      <c r="C29" s="112" t="s">
        <v>190</v>
      </c>
      <c r="D29" s="113">
        <f t="shared" si="1"/>
        <v>294.95909090909095</v>
      </c>
      <c r="E29" s="113">
        <v>3244.55</v>
      </c>
    </row>
    <row r="30" spans="1:5" s="108" customFormat="1" ht="30" x14ac:dyDescent="0.25">
      <c r="A30" s="111" t="s">
        <v>153</v>
      </c>
      <c r="B30" s="113">
        <v>1</v>
      </c>
      <c r="C30" s="112" t="s">
        <v>13</v>
      </c>
      <c r="D30" s="113">
        <f t="shared" si="1"/>
        <v>303.61</v>
      </c>
      <c r="E30" s="113">
        <v>303.61</v>
      </c>
    </row>
    <row r="31" spans="1:5" s="108" customFormat="1" ht="30" x14ac:dyDescent="0.25">
      <c r="A31" s="111" t="s">
        <v>196</v>
      </c>
      <c r="B31" s="113">
        <v>1</v>
      </c>
      <c r="C31" s="112" t="s">
        <v>13</v>
      </c>
      <c r="D31" s="113">
        <f t="shared" si="1"/>
        <v>85.34</v>
      </c>
      <c r="E31" s="113">
        <v>85.34</v>
      </c>
    </row>
    <row r="32" spans="1:5" s="108" customFormat="1" x14ac:dyDescent="0.25">
      <c r="A32" s="111" t="s">
        <v>197</v>
      </c>
      <c r="B32" s="113">
        <v>1</v>
      </c>
      <c r="C32" s="112" t="s">
        <v>13</v>
      </c>
      <c r="D32" s="113">
        <f t="shared" si="1"/>
        <v>758.54</v>
      </c>
      <c r="E32" s="113">
        <v>758.54</v>
      </c>
    </row>
    <row r="33" spans="1:5" s="108" customFormat="1" ht="30" x14ac:dyDescent="0.25">
      <c r="A33" s="111" t="s">
        <v>198</v>
      </c>
      <c r="B33" s="113">
        <v>2</v>
      </c>
      <c r="C33" s="112" t="s">
        <v>199</v>
      </c>
      <c r="D33" s="113">
        <f t="shared" si="1"/>
        <v>1381.7750000000001</v>
      </c>
      <c r="E33" s="113">
        <v>2763.55</v>
      </c>
    </row>
    <row r="34" spans="1:5" s="108" customFormat="1" ht="45" x14ac:dyDescent="0.25">
      <c r="A34" s="111" t="s">
        <v>200</v>
      </c>
      <c r="B34" s="113">
        <v>1</v>
      </c>
      <c r="C34" s="112" t="s">
        <v>199</v>
      </c>
      <c r="D34" s="113">
        <f t="shared" si="1"/>
        <v>1222.21</v>
      </c>
      <c r="E34" s="113">
        <v>1222.21</v>
      </c>
    </row>
    <row r="35" spans="1:5" s="108" customFormat="1" ht="30" x14ac:dyDescent="0.25">
      <c r="A35" s="111" t="s">
        <v>201</v>
      </c>
      <c r="B35" s="113">
        <v>0.01</v>
      </c>
      <c r="C35" s="112" t="s">
        <v>17</v>
      </c>
      <c r="D35" s="113">
        <f t="shared" si="1"/>
        <v>241376.00000000003</v>
      </c>
      <c r="E35" s="113">
        <v>2413.7600000000002</v>
      </c>
    </row>
    <row r="36" spans="1:5" s="108" customFormat="1" x14ac:dyDescent="0.25">
      <c r="A36" s="111" t="s">
        <v>78</v>
      </c>
      <c r="B36" s="113">
        <v>5</v>
      </c>
      <c r="C36" s="112" t="s">
        <v>79</v>
      </c>
      <c r="D36" s="113">
        <f t="shared" si="1"/>
        <v>90.628</v>
      </c>
      <c r="E36" s="113">
        <v>453.14</v>
      </c>
    </row>
    <row r="37" spans="1:5" s="108" customFormat="1" x14ac:dyDescent="0.25">
      <c r="A37" s="111" t="s">
        <v>55</v>
      </c>
      <c r="B37" s="113">
        <v>1</v>
      </c>
      <c r="C37" s="112" t="s">
        <v>14</v>
      </c>
      <c r="D37" s="113">
        <f t="shared" si="1"/>
        <v>907.5</v>
      </c>
      <c r="E37" s="113">
        <v>907.5</v>
      </c>
    </row>
    <row r="38" spans="1:5" s="108" customFormat="1" ht="30" x14ac:dyDescent="0.25">
      <c r="A38" s="111" t="s">
        <v>202</v>
      </c>
      <c r="B38" s="113">
        <v>1</v>
      </c>
      <c r="C38" s="112" t="s">
        <v>13</v>
      </c>
      <c r="D38" s="113">
        <f t="shared" si="1"/>
        <v>150.94</v>
      </c>
      <c r="E38" s="113">
        <v>150.94</v>
      </c>
    </row>
    <row r="39" spans="1:5" s="108" customFormat="1" ht="30" x14ac:dyDescent="0.25">
      <c r="A39" s="111" t="s">
        <v>203</v>
      </c>
      <c r="B39" s="113">
        <v>0.27</v>
      </c>
      <c r="C39" s="112" t="s">
        <v>16</v>
      </c>
      <c r="D39" s="113">
        <f t="shared" si="1"/>
        <v>1818.4444444444443</v>
      </c>
      <c r="E39" s="113">
        <v>490.98</v>
      </c>
    </row>
    <row r="40" spans="1:5" s="108" customFormat="1" ht="30" x14ac:dyDescent="0.25">
      <c r="A40" s="111" t="s">
        <v>204</v>
      </c>
      <c r="B40" s="113">
        <v>0.1</v>
      </c>
      <c r="C40" s="112" t="s">
        <v>16</v>
      </c>
      <c r="D40" s="113">
        <f t="shared" si="1"/>
        <v>3663.8999999999996</v>
      </c>
      <c r="E40" s="113">
        <v>366.39</v>
      </c>
    </row>
    <row r="41" spans="1:5" s="108" customFormat="1" ht="30" x14ac:dyDescent="0.25">
      <c r="A41" s="111" t="s">
        <v>205</v>
      </c>
      <c r="B41" s="113">
        <v>0.3</v>
      </c>
      <c r="C41" s="112" t="s">
        <v>16</v>
      </c>
      <c r="D41" s="113">
        <f t="shared" si="1"/>
        <v>3629.9666666666667</v>
      </c>
      <c r="E41" s="113">
        <v>1088.99</v>
      </c>
    </row>
    <row r="42" spans="1:5" s="108" customFormat="1" ht="30" x14ac:dyDescent="0.25">
      <c r="A42" s="111" t="s">
        <v>206</v>
      </c>
      <c r="B42" s="113">
        <v>0.1</v>
      </c>
      <c r="C42" s="112" t="s">
        <v>16</v>
      </c>
      <c r="D42" s="113">
        <f t="shared" si="1"/>
        <v>1791.3</v>
      </c>
      <c r="E42" s="113">
        <v>179.13</v>
      </c>
    </row>
    <row r="43" spans="1:5" s="108" customFormat="1" x14ac:dyDescent="0.25">
      <c r="A43" s="111" t="s">
        <v>74</v>
      </c>
      <c r="B43" s="113">
        <v>0.08</v>
      </c>
      <c r="C43" s="112" t="s">
        <v>75</v>
      </c>
      <c r="D43" s="113">
        <f t="shared" si="1"/>
        <v>27360.75</v>
      </c>
      <c r="E43" s="113">
        <v>2188.86</v>
      </c>
    </row>
    <row r="44" spans="1:5" s="108" customFormat="1" ht="30" x14ac:dyDescent="0.25">
      <c r="A44" s="111" t="s">
        <v>57</v>
      </c>
      <c r="B44" s="113">
        <v>1.4410000000000001</v>
      </c>
      <c r="C44" s="112" t="s">
        <v>16</v>
      </c>
      <c r="D44" s="113">
        <f t="shared" si="1"/>
        <v>1821.3601665510062</v>
      </c>
      <c r="E44" s="113">
        <v>2624.58</v>
      </c>
    </row>
    <row r="45" spans="1:5" s="108" customFormat="1" ht="30" x14ac:dyDescent="0.25">
      <c r="A45" s="111" t="s">
        <v>59</v>
      </c>
      <c r="B45" s="113">
        <v>1</v>
      </c>
      <c r="C45" s="112" t="s">
        <v>14</v>
      </c>
      <c r="D45" s="113">
        <f t="shared" si="1"/>
        <v>549.39</v>
      </c>
      <c r="E45" s="113">
        <v>549.39</v>
      </c>
    </row>
    <row r="46" spans="1:5" s="108" customFormat="1" ht="30" x14ac:dyDescent="0.25">
      <c r="A46" s="111" t="s">
        <v>60</v>
      </c>
      <c r="B46" s="113">
        <v>7</v>
      </c>
      <c r="C46" s="112" t="s">
        <v>18</v>
      </c>
      <c r="D46" s="113">
        <f t="shared" si="1"/>
        <v>226.1057142857143</v>
      </c>
      <c r="E46" s="113">
        <v>1582.74</v>
      </c>
    </row>
    <row r="47" spans="1:5" s="108" customFormat="1" x14ac:dyDescent="0.25">
      <c r="A47" s="111" t="s">
        <v>207</v>
      </c>
      <c r="B47" s="113">
        <v>1</v>
      </c>
      <c r="C47" s="112" t="s">
        <v>14</v>
      </c>
      <c r="D47" s="113">
        <f t="shared" si="1"/>
        <v>1373.77</v>
      </c>
      <c r="E47" s="113">
        <v>1373.77</v>
      </c>
    </row>
    <row r="48" spans="1:5" s="108" customFormat="1" x14ac:dyDescent="0.25">
      <c r="A48" s="111" t="s">
        <v>80</v>
      </c>
      <c r="B48" s="113">
        <v>4</v>
      </c>
      <c r="C48" s="112" t="s">
        <v>79</v>
      </c>
      <c r="D48" s="113">
        <f t="shared" si="1"/>
        <v>72.862499999999997</v>
      </c>
      <c r="E48" s="113">
        <v>291.45</v>
      </c>
    </row>
    <row r="49" spans="1:5" s="108" customFormat="1" x14ac:dyDescent="0.25">
      <c r="A49" s="111" t="s">
        <v>208</v>
      </c>
      <c r="B49" s="113">
        <v>1</v>
      </c>
      <c r="C49" s="112" t="s">
        <v>13</v>
      </c>
      <c r="D49" s="113">
        <f t="shared" si="1"/>
        <v>4365.08</v>
      </c>
      <c r="E49" s="113">
        <v>4365.08</v>
      </c>
    </row>
    <row r="50" spans="1:5" s="108" customFormat="1" x14ac:dyDescent="0.25">
      <c r="A50" s="111" t="s">
        <v>139</v>
      </c>
      <c r="B50" s="113">
        <v>1</v>
      </c>
      <c r="C50" s="112" t="s">
        <v>14</v>
      </c>
      <c r="D50" s="113">
        <f t="shared" si="1"/>
        <v>2989.28</v>
      </c>
      <c r="E50" s="113">
        <v>2989.28</v>
      </c>
    </row>
    <row r="51" spans="1:5" s="108" customFormat="1" ht="30" x14ac:dyDescent="0.25">
      <c r="A51" s="111" t="s">
        <v>143</v>
      </c>
      <c r="B51" s="113">
        <v>1</v>
      </c>
      <c r="C51" s="112" t="s">
        <v>19</v>
      </c>
      <c r="D51" s="113">
        <f t="shared" si="1"/>
        <v>1174.1099999999999</v>
      </c>
      <c r="E51" s="113">
        <v>1174.1099999999999</v>
      </c>
    </row>
    <row r="52" spans="1:5" s="108" customFormat="1" ht="30" x14ac:dyDescent="0.25">
      <c r="A52" s="111" t="s">
        <v>209</v>
      </c>
      <c r="B52" s="113">
        <v>1</v>
      </c>
      <c r="C52" s="112" t="s">
        <v>19</v>
      </c>
      <c r="D52" s="113">
        <f t="shared" si="1"/>
        <v>604.44000000000005</v>
      </c>
      <c r="E52" s="113">
        <v>604.44000000000005</v>
      </c>
    </row>
    <row r="53" spans="1:5" s="108" customFormat="1" x14ac:dyDescent="0.25">
      <c r="A53" s="111" t="s">
        <v>144</v>
      </c>
      <c r="B53" s="113">
        <v>2</v>
      </c>
      <c r="C53" s="112" t="s">
        <v>145</v>
      </c>
      <c r="D53" s="113">
        <f t="shared" si="1"/>
        <v>271.65499999999997</v>
      </c>
      <c r="E53" s="113">
        <v>543.30999999999995</v>
      </c>
    </row>
    <row r="54" spans="1:5" s="108" customFormat="1" x14ac:dyDescent="0.25">
      <c r="A54" s="111" t="s">
        <v>64</v>
      </c>
      <c r="B54" s="113">
        <v>32</v>
      </c>
      <c r="C54" s="112" t="s">
        <v>19</v>
      </c>
      <c r="D54" s="113">
        <f t="shared" si="1"/>
        <v>271.27999999999997</v>
      </c>
      <c r="E54" s="113">
        <v>8680.9599999999991</v>
      </c>
    </row>
    <row r="55" spans="1:5" s="117" customFormat="1" ht="28.5" x14ac:dyDescent="0.25">
      <c r="A55" s="115" t="s">
        <v>210</v>
      </c>
      <c r="B55" s="116"/>
      <c r="C55" s="116"/>
      <c r="D55" s="113"/>
      <c r="E55" s="116"/>
    </row>
    <row r="56" spans="1:5" s="108" customFormat="1" x14ac:dyDescent="0.25">
      <c r="A56" s="111" t="s">
        <v>211</v>
      </c>
      <c r="B56" s="113">
        <v>0.02</v>
      </c>
      <c r="C56" s="112" t="s">
        <v>72</v>
      </c>
      <c r="D56" s="113">
        <f t="shared" si="1"/>
        <v>20573.5</v>
      </c>
      <c r="E56" s="113">
        <v>411.47</v>
      </c>
    </row>
    <row r="57" spans="1:5" s="108" customFormat="1" ht="30" x14ac:dyDescent="0.25">
      <c r="A57" s="111" t="s">
        <v>212</v>
      </c>
      <c r="B57" s="113">
        <v>0.45600000000000002</v>
      </c>
      <c r="C57" s="112" t="s">
        <v>72</v>
      </c>
      <c r="D57" s="113">
        <f t="shared" si="1"/>
        <v>17595.921052631576</v>
      </c>
      <c r="E57" s="113">
        <v>8023.74</v>
      </c>
    </row>
    <row r="58" spans="1:5" s="108" customFormat="1" ht="45" x14ac:dyDescent="0.25">
      <c r="A58" s="111" t="s">
        <v>213</v>
      </c>
      <c r="B58" s="113">
        <v>0.216</v>
      </c>
      <c r="C58" s="112" t="s">
        <v>72</v>
      </c>
      <c r="D58" s="113">
        <f t="shared" si="1"/>
        <v>10801.064814814816</v>
      </c>
      <c r="E58" s="113">
        <v>2333.0300000000002</v>
      </c>
    </row>
    <row r="59" spans="1:5" s="108" customFormat="1" ht="30" x14ac:dyDescent="0.25">
      <c r="A59" s="111" t="s">
        <v>214</v>
      </c>
      <c r="B59" s="113">
        <v>0.216</v>
      </c>
      <c r="C59" s="112" t="s">
        <v>72</v>
      </c>
      <c r="D59" s="113">
        <f t="shared" si="1"/>
        <v>9434.9074074074069</v>
      </c>
      <c r="E59" s="113">
        <v>2037.94</v>
      </c>
    </row>
    <row r="60" spans="1:5" s="108" customFormat="1" ht="30" x14ac:dyDescent="0.25">
      <c r="A60" s="111" t="s">
        <v>215</v>
      </c>
      <c r="B60" s="113">
        <v>2.52</v>
      </c>
      <c r="C60" s="112" t="s">
        <v>12</v>
      </c>
      <c r="D60" s="113">
        <f t="shared" si="1"/>
        <v>666.98809523809518</v>
      </c>
      <c r="E60" s="113">
        <v>1680.81</v>
      </c>
    </row>
    <row r="61" spans="1:5" s="108" customFormat="1" ht="30" x14ac:dyDescent="0.25">
      <c r="A61" s="111" t="s">
        <v>65</v>
      </c>
      <c r="B61" s="113">
        <v>0.72099999999999997</v>
      </c>
      <c r="C61" s="112" t="s">
        <v>16</v>
      </c>
      <c r="D61" s="113">
        <f t="shared" si="1"/>
        <v>1849.8058252427186</v>
      </c>
      <c r="E61" s="113">
        <v>1333.71</v>
      </c>
    </row>
    <row r="62" spans="1:5" s="108" customFormat="1" ht="30" x14ac:dyDescent="0.25">
      <c r="A62" s="111" t="s">
        <v>146</v>
      </c>
      <c r="B62" s="113">
        <v>0.72099999999999997</v>
      </c>
      <c r="C62" s="112" t="s">
        <v>16</v>
      </c>
      <c r="D62" s="113">
        <f t="shared" si="1"/>
        <v>1834.2857142857142</v>
      </c>
      <c r="E62" s="113">
        <v>1322.52</v>
      </c>
    </row>
    <row r="63" spans="1:5" s="108" customFormat="1" ht="30" x14ac:dyDescent="0.25">
      <c r="A63" s="111" t="s">
        <v>216</v>
      </c>
      <c r="B63" s="113">
        <v>45.5</v>
      </c>
      <c r="C63" s="112" t="s">
        <v>217</v>
      </c>
      <c r="D63" s="113">
        <f t="shared" si="1"/>
        <v>89.408351648351641</v>
      </c>
      <c r="E63" s="113">
        <v>4068.08</v>
      </c>
    </row>
    <row r="64" spans="1:5" s="108" customFormat="1" ht="30" x14ac:dyDescent="0.25">
      <c r="A64" s="111" t="s">
        <v>218</v>
      </c>
      <c r="B64" s="113">
        <v>38</v>
      </c>
      <c r="C64" s="112" t="s">
        <v>217</v>
      </c>
      <c r="D64" s="113">
        <f t="shared" si="1"/>
        <v>40.618684210526318</v>
      </c>
      <c r="E64" s="113">
        <v>1543.51</v>
      </c>
    </row>
    <row r="65" spans="1:5" s="108" customFormat="1" ht="30" x14ac:dyDescent="0.25">
      <c r="A65" s="111" t="s">
        <v>148</v>
      </c>
      <c r="B65" s="113" t="s">
        <v>228</v>
      </c>
      <c r="C65" s="112" t="s">
        <v>16</v>
      </c>
      <c r="D65" s="113">
        <f>E65</f>
        <v>1749.97</v>
      </c>
      <c r="E65" s="113">
        <v>1749.97</v>
      </c>
    </row>
    <row r="66" spans="1:5" s="108" customFormat="1" x14ac:dyDescent="0.25">
      <c r="A66" s="111" t="s">
        <v>219</v>
      </c>
      <c r="B66" s="113">
        <v>7</v>
      </c>
      <c r="C66" s="112" t="s">
        <v>220</v>
      </c>
      <c r="D66" s="113">
        <f t="shared" si="1"/>
        <v>228.37571428571431</v>
      </c>
      <c r="E66" s="113">
        <v>1598.63</v>
      </c>
    </row>
    <row r="67" spans="1:5" s="108" customFormat="1" x14ac:dyDescent="0.25">
      <c r="A67" s="111" t="s">
        <v>221</v>
      </c>
      <c r="B67" s="113">
        <v>0.02</v>
      </c>
      <c r="C67" s="112" t="s">
        <v>72</v>
      </c>
      <c r="D67" s="113">
        <f t="shared" si="1"/>
        <v>14565</v>
      </c>
      <c r="E67" s="113">
        <v>291.3</v>
      </c>
    </row>
    <row r="68" spans="1:5" s="117" customFormat="1" ht="28.5" x14ac:dyDescent="0.25">
      <c r="A68" s="115" t="s">
        <v>87</v>
      </c>
      <c r="B68" s="116"/>
      <c r="C68" s="116"/>
      <c r="D68" s="116"/>
      <c r="E68" s="116"/>
    </row>
    <row r="69" spans="1:5" s="108" customFormat="1" ht="30" x14ac:dyDescent="0.25">
      <c r="A69" s="111" t="s">
        <v>95</v>
      </c>
      <c r="B69" s="113" t="s">
        <v>229</v>
      </c>
      <c r="C69" s="112" t="s">
        <v>11</v>
      </c>
      <c r="D69" s="113">
        <f>E69</f>
        <v>2517.77</v>
      </c>
      <c r="E69" s="113">
        <v>2517.77</v>
      </c>
    </row>
    <row r="70" spans="1:5" s="117" customFormat="1" ht="28.5" x14ac:dyDescent="0.25">
      <c r="A70" s="115" t="s">
        <v>81</v>
      </c>
      <c r="B70" s="116"/>
      <c r="C70" s="116"/>
      <c r="D70" s="116"/>
      <c r="E70" s="116"/>
    </row>
    <row r="71" spans="1:5" s="108" customFormat="1" x14ac:dyDescent="0.25">
      <c r="A71" s="111" t="s">
        <v>82</v>
      </c>
      <c r="B71" s="113" t="s">
        <v>22</v>
      </c>
      <c r="C71" s="112" t="s">
        <v>11</v>
      </c>
      <c r="D71" s="113">
        <f>E71</f>
        <v>3892.26</v>
      </c>
      <c r="E71" s="113">
        <v>3892.26</v>
      </c>
    </row>
    <row r="72" spans="1:5" s="38" customFormat="1" x14ac:dyDescent="0.25">
      <c r="A72" s="39" t="s">
        <v>10</v>
      </c>
      <c r="B72" s="42"/>
      <c r="C72" s="42"/>
      <c r="D72" s="42"/>
      <c r="E72" s="42"/>
    </row>
    <row r="73" spans="1:5" s="38" customFormat="1" x14ac:dyDescent="0.25">
      <c r="A73" s="40" t="s">
        <v>69</v>
      </c>
      <c r="B73" s="35" t="s">
        <v>21</v>
      </c>
      <c r="C73" s="35" t="s">
        <v>11</v>
      </c>
      <c r="D73" s="35">
        <f>E73</f>
        <v>14522.755000000005</v>
      </c>
      <c r="E73" s="35">
        <f>SUM(E17:E71)*10%</f>
        <v>14522.755000000005</v>
      </c>
    </row>
    <row r="74" spans="1:5" s="117" customFormat="1" ht="14.25" x14ac:dyDescent="0.25">
      <c r="A74" s="118" t="s">
        <v>24</v>
      </c>
      <c r="B74" s="119"/>
      <c r="C74" s="120"/>
      <c r="D74" s="119"/>
      <c r="E74" s="119">
        <f>SUM(E16:E73)</f>
        <v>159750.30500000005</v>
      </c>
    </row>
    <row r="75" spans="1:5" s="108" customFormat="1" x14ac:dyDescent="0.25">
      <c r="A75" s="188"/>
      <c r="B75" s="188"/>
      <c r="C75" s="188"/>
      <c r="D75" s="188"/>
      <c r="E75" s="188"/>
    </row>
    <row r="76" spans="1:5" s="108" customFormat="1" x14ac:dyDescent="0.25">
      <c r="A76" s="188"/>
      <c r="B76" s="188"/>
      <c r="C76" s="188"/>
      <c r="D76" s="188"/>
      <c r="E76" s="188"/>
    </row>
    <row r="77" spans="1:5" s="108" customFormat="1" ht="39.75" customHeight="1" x14ac:dyDescent="0.25">
      <c r="A77" s="189" t="s">
        <v>230</v>
      </c>
      <c r="B77" s="189"/>
      <c r="C77" s="189"/>
      <c r="D77" s="189"/>
      <c r="E77" s="189"/>
    </row>
    <row r="78" spans="1:5" s="108" customFormat="1" ht="27.75" customHeight="1" x14ac:dyDescent="0.25">
      <c r="A78" s="189" t="s">
        <v>222</v>
      </c>
      <c r="B78" s="189"/>
      <c r="C78" s="189"/>
      <c r="D78" s="189"/>
      <c r="E78" s="189"/>
    </row>
    <row r="79" spans="1:5" s="108" customFormat="1" ht="24" customHeight="1" x14ac:dyDescent="0.25">
      <c r="A79" s="189" t="s">
        <v>223</v>
      </c>
      <c r="B79" s="189"/>
      <c r="C79" s="189"/>
      <c r="D79" s="189"/>
      <c r="E79" s="189"/>
    </row>
    <row r="80" spans="1:5" s="108" customFormat="1" ht="30.75" customHeight="1" x14ac:dyDescent="0.25">
      <c r="A80" s="189" t="s">
        <v>224</v>
      </c>
      <c r="B80" s="189"/>
      <c r="C80" s="189"/>
      <c r="D80" s="189"/>
      <c r="E80" s="189"/>
    </row>
    <row r="81" spans="1:5" s="108" customFormat="1" x14ac:dyDescent="0.25">
      <c r="A81" s="188"/>
      <c r="B81" s="188"/>
      <c r="C81" s="188"/>
      <c r="D81" s="188"/>
      <c r="E81" s="188"/>
    </row>
    <row r="82" spans="1:5" s="108" customFormat="1" ht="24.75" customHeight="1" x14ac:dyDescent="0.25">
      <c r="B82" s="191"/>
      <c r="C82" s="191"/>
      <c r="D82" s="191"/>
      <c r="E82" s="191"/>
    </row>
    <row r="83" spans="1:5" s="108" customFormat="1" ht="18.75" customHeight="1" x14ac:dyDescent="0.25">
      <c r="A83" s="188" t="s">
        <v>225</v>
      </c>
      <c r="B83" s="188"/>
      <c r="C83" s="188"/>
      <c r="D83" s="188"/>
      <c r="E83" s="188"/>
    </row>
    <row r="84" spans="1:5" s="108" customFormat="1" ht="15.75" customHeight="1" x14ac:dyDescent="0.25">
      <c r="A84" s="192" t="s">
        <v>231</v>
      </c>
      <c r="B84" s="192"/>
      <c r="C84" s="192"/>
      <c r="D84" s="192"/>
      <c r="E84" s="192"/>
    </row>
    <row r="85" spans="1:5" s="108" customFormat="1" ht="10.5" customHeight="1" x14ac:dyDescent="0.25">
      <c r="B85" s="190"/>
      <c r="C85" s="190"/>
      <c r="D85" s="190" t="s">
        <v>26</v>
      </c>
      <c r="E85" s="190"/>
    </row>
    <row r="86" spans="1:5" s="108" customFormat="1" x14ac:dyDescent="0.25">
      <c r="A86" s="188"/>
      <c r="B86" s="188"/>
      <c r="C86" s="188"/>
      <c r="D86" s="188"/>
      <c r="E86" s="188"/>
    </row>
    <row r="87" spans="1:5" s="108" customFormat="1" x14ac:dyDescent="0.25">
      <c r="A87" s="188" t="s">
        <v>226</v>
      </c>
      <c r="B87" s="188"/>
      <c r="C87" s="188"/>
      <c r="D87" s="188"/>
      <c r="E87" s="188"/>
    </row>
    <row r="88" spans="1:5" s="108" customFormat="1" ht="10.5" customHeight="1" x14ac:dyDescent="0.25">
      <c r="B88" s="190"/>
      <c r="C88" s="190"/>
      <c r="D88" s="190" t="s">
        <v>26</v>
      </c>
      <c r="E88" s="190"/>
    </row>
    <row r="89" spans="1:5" s="108" customFormat="1" ht="11.25" customHeight="1" x14ac:dyDescent="0.25">
      <c r="A89" s="188"/>
      <c r="B89" s="188"/>
      <c r="C89" s="188"/>
      <c r="D89" s="188"/>
      <c r="E89" s="188"/>
    </row>
  </sheetData>
  <mergeCells count="31">
    <mergeCell ref="A87:E87"/>
    <mergeCell ref="B88:C88"/>
    <mergeCell ref="D88:E88"/>
    <mergeCell ref="A89:E89"/>
    <mergeCell ref="A5:E5"/>
    <mergeCell ref="B82:E82"/>
    <mergeCell ref="A83:E83"/>
    <mergeCell ref="A84:E84"/>
    <mergeCell ref="B85:C85"/>
    <mergeCell ref="D85:E85"/>
    <mergeCell ref="A86:E86"/>
    <mergeCell ref="A76:E76"/>
    <mergeCell ref="A77:E77"/>
    <mergeCell ref="A78:E78"/>
    <mergeCell ref="A79:E79"/>
    <mergeCell ref="A80:E80"/>
    <mergeCell ref="A81:E81"/>
    <mergeCell ref="A75:E75"/>
    <mergeCell ref="A10:E10"/>
    <mergeCell ref="A11:E11"/>
    <mergeCell ref="A12:E12"/>
    <mergeCell ref="A13:E13"/>
    <mergeCell ref="A14:E14"/>
    <mergeCell ref="A6:D6"/>
    <mergeCell ref="A7:E7"/>
    <mergeCell ref="A8:E8"/>
    <mergeCell ref="A9:E9"/>
    <mergeCell ref="A1:E1"/>
    <mergeCell ref="A2:E2"/>
    <mergeCell ref="A3:E3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58" t="s">
        <v>234</v>
      </c>
      <c r="B1" s="158"/>
      <c r="C1" s="158"/>
      <c r="D1" s="158"/>
      <c r="E1" s="158"/>
      <c r="F1" s="158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235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80" t="s">
        <v>108</v>
      </c>
      <c r="B5" s="180"/>
      <c r="C5" s="180"/>
      <c r="D5" s="180"/>
      <c r="E5" s="180"/>
      <c r="F5" s="180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98" t="s">
        <v>109</v>
      </c>
      <c r="B6" s="99">
        <v>2</v>
      </c>
      <c r="C6" s="98" t="s">
        <v>110</v>
      </c>
      <c r="D6" s="121">
        <v>883.7</v>
      </c>
      <c r="E6" s="98" t="s">
        <v>111</v>
      </c>
      <c r="F6" s="101">
        <v>795.7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81"/>
      <c r="R6" s="182"/>
      <c r="S6" s="57"/>
    </row>
    <row r="7" spans="1:19" s="60" customFormat="1" ht="32.25" customHeight="1" x14ac:dyDescent="0.25">
      <c r="A7" s="98" t="s">
        <v>112</v>
      </c>
      <c r="B7" s="99">
        <v>2</v>
      </c>
      <c r="C7" s="98" t="s">
        <v>113</v>
      </c>
      <c r="D7" s="121">
        <v>0</v>
      </c>
      <c r="E7" s="98" t="s">
        <v>114</v>
      </c>
      <c r="F7" s="101">
        <v>513.4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81"/>
      <c r="R7" s="183"/>
      <c r="S7" s="59"/>
    </row>
    <row r="8" spans="1:19" s="60" customFormat="1" ht="45.75" customHeight="1" x14ac:dyDescent="0.25">
      <c r="A8" s="107" t="s">
        <v>115</v>
      </c>
      <c r="B8" s="99">
        <v>12</v>
      </c>
      <c r="C8" s="98" t="s">
        <v>116</v>
      </c>
      <c r="D8" s="101">
        <v>77.099999999999994</v>
      </c>
      <c r="E8" s="98" t="s">
        <v>117</v>
      </c>
      <c r="F8" s="101">
        <v>131.1</v>
      </c>
      <c r="G8" s="49"/>
      <c r="H8" s="51"/>
      <c r="I8" s="52"/>
      <c r="J8" s="53"/>
      <c r="K8" s="106"/>
      <c r="L8" s="55"/>
      <c r="M8" s="55"/>
      <c r="N8" s="55"/>
      <c r="O8" s="55"/>
      <c r="P8" s="56"/>
      <c r="Q8" s="181"/>
      <c r="R8" s="182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106"/>
      <c r="L9" s="55"/>
      <c r="M9" s="55"/>
      <c r="N9" s="55"/>
      <c r="O9" s="55"/>
      <c r="P9" s="49"/>
      <c r="Q9" s="106"/>
      <c r="R9" s="107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0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77" t="s">
        <v>118</v>
      </c>
      <c r="B11" s="178"/>
      <c r="C11" s="178"/>
      <c r="D11" s="178"/>
      <c r="E11" s="179"/>
      <c r="F11" s="71" t="s">
        <v>119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3" customFormat="1" ht="30" customHeight="1" x14ac:dyDescent="0.25">
      <c r="A12" s="169" t="s">
        <v>120</v>
      </c>
      <c r="B12" s="170"/>
      <c r="C12" s="170"/>
      <c r="D12" s="170"/>
      <c r="E12" s="171"/>
      <c r="F12" s="94">
        <v>-76157.873000000138</v>
      </c>
      <c r="G12" s="95"/>
    </row>
    <row r="13" spans="1:19" s="93" customFormat="1" ht="30" customHeight="1" x14ac:dyDescent="0.25">
      <c r="A13" s="169" t="s">
        <v>121</v>
      </c>
      <c r="B13" s="170"/>
      <c r="C13" s="170"/>
      <c r="D13" s="170"/>
      <c r="E13" s="171"/>
      <c r="F13" s="94">
        <v>80382.84</v>
      </c>
    </row>
    <row r="14" spans="1:19" s="93" customFormat="1" ht="30" customHeight="1" x14ac:dyDescent="0.25">
      <c r="A14" s="169" t="s">
        <v>122</v>
      </c>
      <c r="B14" s="170"/>
      <c r="C14" s="170"/>
      <c r="D14" s="170"/>
      <c r="E14" s="171"/>
      <c r="F14" s="96">
        <f>SUM(F15:F17)</f>
        <v>138693.43</v>
      </c>
    </row>
    <row r="15" spans="1:19" s="70" customFormat="1" ht="28.5" customHeight="1" x14ac:dyDescent="0.25">
      <c r="A15" s="174" t="s">
        <v>123</v>
      </c>
      <c r="B15" s="175"/>
      <c r="C15" s="175"/>
      <c r="D15" s="175"/>
      <c r="E15" s="176"/>
      <c r="F15" s="90">
        <f>138493.44-0.01+200</f>
        <v>138693.43</v>
      </c>
    </row>
    <row r="16" spans="1:19" s="70" customFormat="1" ht="24.75" hidden="1" customHeight="1" x14ac:dyDescent="0.25">
      <c r="A16" s="174" t="s">
        <v>124</v>
      </c>
      <c r="B16" s="175"/>
      <c r="C16" s="175"/>
      <c r="D16" s="175"/>
      <c r="E16" s="176"/>
      <c r="F16" s="90"/>
    </row>
    <row r="17" spans="1:19" s="70" customFormat="1" ht="30" hidden="1" customHeight="1" x14ac:dyDescent="0.25">
      <c r="A17" s="174" t="s">
        <v>125</v>
      </c>
      <c r="B17" s="175"/>
      <c r="C17" s="175"/>
      <c r="D17" s="175"/>
      <c r="E17" s="176"/>
      <c r="F17" s="90"/>
    </row>
    <row r="18" spans="1:19" s="93" customFormat="1" ht="30" customHeight="1" x14ac:dyDescent="0.25">
      <c r="A18" s="169" t="s">
        <v>126</v>
      </c>
      <c r="B18" s="170"/>
      <c r="C18" s="170"/>
      <c r="D18" s="170"/>
      <c r="E18" s="171"/>
      <c r="F18" s="96">
        <f>SUM(F19:F21)</f>
        <v>143323.76999999999</v>
      </c>
    </row>
    <row r="19" spans="1:19" s="70" customFormat="1" ht="30" customHeight="1" x14ac:dyDescent="0.25">
      <c r="A19" s="174" t="s">
        <v>123</v>
      </c>
      <c r="B19" s="175"/>
      <c r="C19" s="175"/>
      <c r="D19" s="175"/>
      <c r="E19" s="176"/>
      <c r="F19" s="90">
        <f>139913.12+200+3210.65</f>
        <v>143323.76999999999</v>
      </c>
      <c r="G19" s="70" t="s">
        <v>236</v>
      </c>
    </row>
    <row r="20" spans="1:19" s="70" customFormat="1" ht="30" hidden="1" customHeight="1" x14ac:dyDescent="0.25">
      <c r="A20" s="174" t="s">
        <v>124</v>
      </c>
      <c r="B20" s="175"/>
      <c r="C20" s="175"/>
      <c r="D20" s="175"/>
      <c r="E20" s="176"/>
      <c r="F20" s="90"/>
    </row>
    <row r="21" spans="1:19" s="73" customFormat="1" ht="30" hidden="1" customHeight="1" x14ac:dyDescent="0.2">
      <c r="A21" s="174" t="s">
        <v>125</v>
      </c>
      <c r="B21" s="175"/>
      <c r="C21" s="175"/>
      <c r="D21" s="175"/>
      <c r="E21" s="176"/>
      <c r="F21" s="9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97" customFormat="1" ht="30" customHeight="1" x14ac:dyDescent="0.25">
      <c r="A22" s="169" t="s">
        <v>127</v>
      </c>
      <c r="B22" s="170"/>
      <c r="C22" s="170"/>
      <c r="D22" s="170"/>
      <c r="E22" s="171"/>
      <c r="F22" s="96">
        <f>F12+F18+F23</f>
        <v>70123.176999999851</v>
      </c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</row>
    <row r="23" spans="1:19" s="97" customFormat="1" ht="30" customHeight="1" x14ac:dyDescent="0.25">
      <c r="A23" s="169" t="s">
        <v>252</v>
      </c>
      <c r="B23" s="170"/>
      <c r="C23" s="170"/>
      <c r="D23" s="170"/>
      <c r="E23" s="171"/>
      <c r="F23" s="96">
        <v>2957.28</v>
      </c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</row>
    <row r="24" spans="1:19" s="97" customFormat="1" ht="30" customHeight="1" x14ac:dyDescent="0.25">
      <c r="A24" s="169" t="s">
        <v>128</v>
      </c>
      <c r="B24" s="170"/>
      <c r="C24" s="170"/>
      <c r="D24" s="170"/>
      <c r="E24" s="171"/>
      <c r="F24" s="96">
        <f>Лист1!E56</f>
        <v>114205.26700000002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</row>
    <row r="25" spans="1:19" s="97" customFormat="1" ht="30" customHeight="1" x14ac:dyDescent="0.25">
      <c r="A25" s="169" t="s">
        <v>237</v>
      </c>
      <c r="B25" s="170"/>
      <c r="C25" s="170"/>
      <c r="D25" s="170"/>
      <c r="E25" s="171"/>
      <c r="F25" s="96">
        <f>F22-F24</f>
        <v>-44082.090000000171</v>
      </c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</row>
    <row r="26" spans="1:19" s="97" customFormat="1" ht="30" customHeight="1" x14ac:dyDescent="0.25">
      <c r="A26" s="169" t="s">
        <v>130</v>
      </c>
      <c r="B26" s="170"/>
      <c r="C26" s="170"/>
      <c r="D26" s="170"/>
      <c r="E26" s="171"/>
      <c r="F26" s="94">
        <f>F13+F14-F18</f>
        <v>75752.5</v>
      </c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</row>
    <row r="27" spans="1:19" s="73" customFormat="1" ht="11.45" customHeight="1" x14ac:dyDescent="0.25">
      <c r="A27" s="74"/>
      <c r="B27" s="74"/>
      <c r="C27" s="74"/>
      <c r="D27" s="74"/>
      <c r="E27" s="74"/>
      <c r="F27" s="74"/>
    </row>
    <row r="28" spans="1:19" s="75" customFormat="1" ht="64.5" customHeight="1" x14ac:dyDescent="0.2">
      <c r="A28" s="172" t="s">
        <v>131</v>
      </c>
      <c r="B28" s="172"/>
      <c r="C28" s="172"/>
      <c r="D28" s="172"/>
    </row>
    <row r="29" spans="1:19" s="2" customFormat="1" ht="21.75" customHeight="1" x14ac:dyDescent="0.25">
      <c r="A29" s="173" t="s">
        <v>132</v>
      </c>
      <c r="B29" s="173"/>
      <c r="C29" s="173"/>
      <c r="D29" s="173"/>
    </row>
    <row r="30" spans="1:19" s="2" customFormat="1" ht="22.5" customHeight="1" x14ac:dyDescent="0.25">
      <c r="A30" s="172" t="s">
        <v>42</v>
      </c>
      <c r="B30" s="172"/>
      <c r="C30" s="172"/>
      <c r="D30" s="172"/>
    </row>
    <row r="31" spans="1:19" s="2" customFormat="1" ht="22.5" customHeight="1" x14ac:dyDescent="0.25">
      <c r="A31" s="172" t="s">
        <v>43</v>
      </c>
      <c r="B31" s="172"/>
      <c r="C31" s="172"/>
      <c r="D31" s="45"/>
    </row>
  </sheetData>
  <mergeCells count="25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1:C31"/>
    <mergeCell ref="A18:E18"/>
    <mergeCell ref="A19:E19"/>
    <mergeCell ref="A20:E20"/>
    <mergeCell ref="A21:E21"/>
    <mergeCell ref="A22:E22"/>
    <mergeCell ref="A24:E24"/>
    <mergeCell ref="A25:E25"/>
    <mergeCell ref="A26:E26"/>
    <mergeCell ref="A28:D28"/>
    <mergeCell ref="A29:D29"/>
    <mergeCell ref="A30:D30"/>
    <mergeCell ref="A23:E23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1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7.140625" style="122" customWidth="1"/>
    <col min="2" max="2" width="13.85546875" style="122" customWidth="1"/>
    <col min="3" max="3" width="12.28515625" style="122" customWidth="1"/>
    <col min="4" max="4" width="14.140625" style="122" customWidth="1"/>
    <col min="5" max="5" width="14.7109375" style="122" customWidth="1"/>
    <col min="6" max="255" width="8.140625" style="122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2" customFormat="1" ht="23.25" customHeight="1" x14ac:dyDescent="0.25">
      <c r="A1" s="193"/>
      <c r="B1" s="193"/>
      <c r="C1" s="193"/>
      <c r="D1" s="193"/>
      <c r="E1" s="193"/>
    </row>
    <row r="2" spans="1:5" s="122" customFormat="1" x14ac:dyDescent="0.25">
      <c r="A2" s="193" t="s">
        <v>171</v>
      </c>
      <c r="B2" s="193"/>
      <c r="C2" s="193"/>
      <c r="D2" s="193"/>
      <c r="E2" s="193"/>
    </row>
    <row r="3" spans="1:5" s="122" customFormat="1" ht="15.75" customHeight="1" x14ac:dyDescent="0.25">
      <c r="B3" s="193" t="s">
        <v>227</v>
      </c>
      <c r="C3" s="193"/>
      <c r="D3" s="193"/>
      <c r="E3" s="193"/>
    </row>
    <row r="4" spans="1:5" s="122" customFormat="1" x14ac:dyDescent="0.25">
      <c r="A4" s="195" t="s">
        <v>172</v>
      </c>
      <c r="B4" s="195"/>
      <c r="C4" s="195"/>
      <c r="D4" s="195"/>
      <c r="E4" s="195"/>
    </row>
    <row r="5" spans="1:5" s="122" customFormat="1" x14ac:dyDescent="0.25">
      <c r="A5" s="195" t="s">
        <v>173</v>
      </c>
      <c r="B5" s="195"/>
      <c r="C5" s="195"/>
      <c r="D5" s="195"/>
      <c r="E5" s="195"/>
    </row>
    <row r="6" spans="1:5" s="122" customFormat="1" ht="26.25" customHeight="1" x14ac:dyDescent="0.25">
      <c r="A6" s="193" t="s">
        <v>174</v>
      </c>
      <c r="B6" s="193"/>
      <c r="C6" s="193"/>
      <c r="D6" s="193"/>
      <c r="E6" s="122" t="s">
        <v>238</v>
      </c>
    </row>
    <row r="7" spans="1:5" s="122" customFormat="1" x14ac:dyDescent="0.25">
      <c r="A7" s="193"/>
      <c r="B7" s="193"/>
      <c r="C7" s="193"/>
      <c r="D7" s="193"/>
      <c r="E7" s="193"/>
    </row>
    <row r="8" spans="1:5" s="122" customFormat="1" ht="28.5" customHeight="1" x14ac:dyDescent="0.25">
      <c r="A8" s="194" t="s">
        <v>176</v>
      </c>
      <c r="B8" s="194"/>
      <c r="C8" s="194"/>
      <c r="D8" s="194"/>
      <c r="E8" s="194"/>
    </row>
    <row r="9" spans="1:5" s="122" customFormat="1" ht="29.25" customHeight="1" x14ac:dyDescent="0.25">
      <c r="A9" s="194" t="s">
        <v>177</v>
      </c>
      <c r="B9" s="194"/>
      <c r="C9" s="194"/>
      <c r="D9" s="194"/>
      <c r="E9" s="194"/>
    </row>
    <row r="10" spans="1:5" s="122" customFormat="1" ht="30" customHeight="1" x14ac:dyDescent="0.25">
      <c r="A10" s="194" t="s">
        <v>178</v>
      </c>
      <c r="B10" s="194"/>
      <c r="C10" s="194"/>
      <c r="D10" s="194"/>
      <c r="E10" s="194"/>
    </row>
    <row r="11" spans="1:5" s="122" customFormat="1" ht="30" customHeight="1" x14ac:dyDescent="0.25">
      <c r="A11" s="194" t="s">
        <v>179</v>
      </c>
      <c r="B11" s="194"/>
      <c r="C11" s="194"/>
      <c r="D11" s="194"/>
      <c r="E11" s="194"/>
    </row>
    <row r="12" spans="1:5" s="122" customFormat="1" ht="29.25" customHeight="1" x14ac:dyDescent="0.25">
      <c r="A12" s="194" t="s">
        <v>180</v>
      </c>
      <c r="B12" s="194"/>
      <c r="C12" s="194"/>
      <c r="D12" s="194"/>
      <c r="E12" s="194"/>
    </row>
    <row r="13" spans="1:5" s="122" customFormat="1" ht="28.5" customHeight="1" x14ac:dyDescent="0.25">
      <c r="A13" s="194" t="s">
        <v>181</v>
      </c>
      <c r="B13" s="194"/>
      <c r="C13" s="194"/>
      <c r="D13" s="194"/>
      <c r="E13" s="194"/>
    </row>
    <row r="14" spans="1:5" s="122" customFormat="1" ht="15.75" customHeight="1" x14ac:dyDescent="0.25">
      <c r="A14" s="193"/>
      <c r="B14" s="193"/>
      <c r="C14" s="193"/>
      <c r="D14" s="193"/>
      <c r="E14" s="193"/>
    </row>
    <row r="15" spans="1:5" s="122" customFormat="1" ht="135" x14ac:dyDescent="0.25">
      <c r="A15" s="123" t="s">
        <v>2</v>
      </c>
      <c r="B15" s="124" t="s">
        <v>183</v>
      </c>
      <c r="C15" s="124" t="s">
        <v>0</v>
      </c>
      <c r="D15" s="124" t="s">
        <v>182</v>
      </c>
      <c r="E15" s="124" t="s">
        <v>1</v>
      </c>
    </row>
    <row r="16" spans="1:5" s="122" customFormat="1" x14ac:dyDescent="0.25">
      <c r="A16" s="134" t="s">
        <v>8</v>
      </c>
      <c r="B16" s="129"/>
      <c r="C16" s="129"/>
      <c r="D16" s="129"/>
      <c r="E16" s="129"/>
    </row>
    <row r="17" spans="1:5" s="122" customFormat="1" x14ac:dyDescent="0.25">
      <c r="A17" s="123" t="s">
        <v>52</v>
      </c>
      <c r="B17" s="130" t="s">
        <v>21</v>
      </c>
      <c r="C17" s="130" t="s">
        <v>11</v>
      </c>
      <c r="D17" s="130">
        <v>0.13</v>
      </c>
      <c r="E17" s="130">
        <v>1378.57</v>
      </c>
    </row>
    <row r="18" spans="1:5" s="122" customFormat="1" ht="28.5" x14ac:dyDescent="0.25">
      <c r="A18" s="134" t="s">
        <v>184</v>
      </c>
      <c r="B18" s="129"/>
      <c r="C18" s="129"/>
      <c r="D18" s="129"/>
      <c r="E18" s="129"/>
    </row>
    <row r="19" spans="1:5" s="122" customFormat="1" x14ac:dyDescent="0.25">
      <c r="A19" s="123" t="s">
        <v>239</v>
      </c>
      <c r="B19" s="130" t="s">
        <v>22</v>
      </c>
      <c r="C19" s="130" t="s">
        <v>12</v>
      </c>
      <c r="D19" s="130">
        <f>E19</f>
        <v>70.11</v>
      </c>
      <c r="E19" s="130">
        <v>70.11</v>
      </c>
    </row>
    <row r="20" spans="1:5" s="122" customFormat="1" x14ac:dyDescent="0.25">
      <c r="A20" s="123" t="s">
        <v>240</v>
      </c>
      <c r="B20" s="130" t="s">
        <v>22</v>
      </c>
      <c r="C20" s="130" t="s">
        <v>12</v>
      </c>
      <c r="D20" s="130">
        <f t="shared" ref="D20:D26" si="0">E20</f>
        <v>925.2</v>
      </c>
      <c r="E20" s="130">
        <v>925.2</v>
      </c>
    </row>
    <row r="21" spans="1:5" s="122" customFormat="1" ht="30" x14ac:dyDescent="0.25">
      <c r="A21" s="123" t="s">
        <v>136</v>
      </c>
      <c r="B21" s="130" t="s">
        <v>22</v>
      </c>
      <c r="C21" s="130" t="s">
        <v>72</v>
      </c>
      <c r="D21" s="130">
        <f t="shared" si="0"/>
        <v>1147.3900000000001</v>
      </c>
      <c r="E21" s="130">
        <v>1147.3900000000001</v>
      </c>
    </row>
    <row r="22" spans="1:5" s="122" customFormat="1" x14ac:dyDescent="0.25">
      <c r="A22" s="123" t="s">
        <v>185</v>
      </c>
      <c r="B22" s="130" t="s">
        <v>165</v>
      </c>
      <c r="C22" s="130" t="s">
        <v>12</v>
      </c>
      <c r="D22" s="130">
        <f t="shared" si="0"/>
        <v>49522.55</v>
      </c>
      <c r="E22" s="130">
        <v>49522.55</v>
      </c>
    </row>
    <row r="23" spans="1:5" s="122" customFormat="1" x14ac:dyDescent="0.25">
      <c r="A23" s="123" t="s">
        <v>186</v>
      </c>
      <c r="B23" s="130" t="s">
        <v>165</v>
      </c>
      <c r="C23" s="130" t="s">
        <v>12</v>
      </c>
      <c r="D23" s="130">
        <f t="shared" si="0"/>
        <v>158.88999999999999</v>
      </c>
      <c r="E23" s="130">
        <v>158.88999999999999</v>
      </c>
    </row>
    <row r="24" spans="1:5" s="122" customFormat="1" ht="28.5" x14ac:dyDescent="0.25">
      <c r="A24" s="134" t="s">
        <v>188</v>
      </c>
      <c r="B24" s="129"/>
      <c r="C24" s="129"/>
      <c r="D24" s="130"/>
      <c r="E24" s="129"/>
    </row>
    <row r="25" spans="1:5" s="122" customFormat="1" x14ac:dyDescent="0.25">
      <c r="A25" s="123" t="s">
        <v>241</v>
      </c>
      <c r="B25" s="130">
        <v>1</v>
      </c>
      <c r="C25" s="130" t="s">
        <v>15</v>
      </c>
      <c r="D25" s="130">
        <f t="shared" si="0"/>
        <v>724.61</v>
      </c>
      <c r="E25" s="130">
        <v>724.61</v>
      </c>
    </row>
    <row r="26" spans="1:5" s="122" customFormat="1" ht="30" x14ac:dyDescent="0.25">
      <c r="A26" s="123" t="s">
        <v>242</v>
      </c>
      <c r="B26" s="130" t="s">
        <v>22</v>
      </c>
      <c r="C26" s="130" t="s">
        <v>16</v>
      </c>
      <c r="D26" s="130">
        <f t="shared" si="0"/>
        <v>1445.98</v>
      </c>
      <c r="E26" s="130">
        <v>1445.98</v>
      </c>
    </row>
    <row r="27" spans="1:5" s="122" customFormat="1" ht="30" x14ac:dyDescent="0.25">
      <c r="A27" s="123" t="s">
        <v>243</v>
      </c>
      <c r="B27" s="130">
        <v>0.01</v>
      </c>
      <c r="C27" s="130" t="s">
        <v>17</v>
      </c>
      <c r="D27" s="130">
        <f>E27/B27</f>
        <v>30407</v>
      </c>
      <c r="E27" s="130">
        <v>304.07</v>
      </c>
    </row>
    <row r="28" spans="1:5" s="122" customFormat="1" x14ac:dyDescent="0.25">
      <c r="A28" s="123" t="s">
        <v>244</v>
      </c>
      <c r="B28" s="130">
        <v>0.02</v>
      </c>
      <c r="C28" s="130" t="s">
        <v>17</v>
      </c>
      <c r="D28" s="130">
        <f t="shared" ref="D28:D48" si="1">E28/B28</f>
        <v>309636</v>
      </c>
      <c r="E28" s="130">
        <v>6192.72</v>
      </c>
    </row>
    <row r="29" spans="1:5" s="122" customFormat="1" x14ac:dyDescent="0.25">
      <c r="A29" s="123" t="s">
        <v>245</v>
      </c>
      <c r="B29" s="130">
        <v>5</v>
      </c>
      <c r="C29" s="130" t="s">
        <v>79</v>
      </c>
      <c r="D29" s="130">
        <f t="shared" si="1"/>
        <v>100.72999999999999</v>
      </c>
      <c r="E29" s="130">
        <v>503.65</v>
      </c>
    </row>
    <row r="30" spans="1:5" s="122" customFormat="1" x14ac:dyDescent="0.25">
      <c r="A30" s="123" t="s">
        <v>55</v>
      </c>
      <c r="B30" s="130">
        <v>1</v>
      </c>
      <c r="C30" s="130" t="s">
        <v>14</v>
      </c>
      <c r="D30" s="130">
        <f t="shared" si="1"/>
        <v>1012.36</v>
      </c>
      <c r="E30" s="130">
        <v>1012.36</v>
      </c>
    </row>
    <row r="31" spans="1:5" s="122" customFormat="1" ht="30" x14ac:dyDescent="0.25">
      <c r="A31" s="123" t="s">
        <v>96</v>
      </c>
      <c r="B31" s="130">
        <v>1</v>
      </c>
      <c r="C31" s="130" t="s">
        <v>97</v>
      </c>
      <c r="D31" s="130">
        <f t="shared" si="1"/>
        <v>663.93</v>
      </c>
      <c r="E31" s="130">
        <v>663.93</v>
      </c>
    </row>
    <row r="32" spans="1:5" s="122" customFormat="1" x14ac:dyDescent="0.25">
      <c r="A32" s="123" t="s">
        <v>246</v>
      </c>
      <c r="B32" s="130">
        <v>0.17</v>
      </c>
      <c r="C32" s="130" t="s">
        <v>16</v>
      </c>
      <c r="D32" s="130">
        <f t="shared" si="1"/>
        <v>1813.705882352941</v>
      </c>
      <c r="E32" s="130">
        <v>308.33</v>
      </c>
    </row>
    <row r="33" spans="1:5" s="122" customFormat="1" ht="30" x14ac:dyDescent="0.25">
      <c r="A33" s="123" t="s">
        <v>247</v>
      </c>
      <c r="B33" s="130">
        <v>0.1</v>
      </c>
      <c r="C33" s="130" t="s">
        <v>16</v>
      </c>
      <c r="D33" s="130">
        <f t="shared" si="1"/>
        <v>3628.7</v>
      </c>
      <c r="E33" s="130">
        <v>362.87</v>
      </c>
    </row>
    <row r="34" spans="1:5" s="122" customFormat="1" x14ac:dyDescent="0.25">
      <c r="A34" s="123" t="s">
        <v>74</v>
      </c>
      <c r="B34" s="130">
        <v>0.04</v>
      </c>
      <c r="C34" s="130" t="s">
        <v>75</v>
      </c>
      <c r="D34" s="130">
        <f t="shared" si="1"/>
        <v>31802.499999999996</v>
      </c>
      <c r="E34" s="130">
        <v>1272.0999999999999</v>
      </c>
    </row>
    <row r="35" spans="1:5" s="122" customFormat="1" ht="30" x14ac:dyDescent="0.25">
      <c r="A35" s="123" t="s">
        <v>57</v>
      </c>
      <c r="B35" s="130">
        <v>1.4419999999999999</v>
      </c>
      <c r="C35" s="130" t="s">
        <v>16</v>
      </c>
      <c r="D35" s="130">
        <f t="shared" si="1"/>
        <v>2019.514563106796</v>
      </c>
      <c r="E35" s="130">
        <v>2912.14</v>
      </c>
    </row>
    <row r="36" spans="1:5" s="122" customFormat="1" ht="30" x14ac:dyDescent="0.25">
      <c r="A36" s="123" t="s">
        <v>248</v>
      </c>
      <c r="B36" s="130">
        <v>0.01</v>
      </c>
      <c r="C36" s="130" t="s">
        <v>17</v>
      </c>
      <c r="D36" s="130">
        <f t="shared" si="1"/>
        <v>30101.999999999996</v>
      </c>
      <c r="E36" s="130">
        <v>301.02</v>
      </c>
    </row>
    <row r="37" spans="1:5" s="122" customFormat="1" ht="30" x14ac:dyDescent="0.25">
      <c r="A37" s="123" t="s">
        <v>60</v>
      </c>
      <c r="B37" s="130">
        <v>5</v>
      </c>
      <c r="C37" s="130" t="s">
        <v>18</v>
      </c>
      <c r="D37" s="130">
        <f t="shared" si="1"/>
        <v>252</v>
      </c>
      <c r="E37" s="130">
        <v>1260</v>
      </c>
    </row>
    <row r="38" spans="1:5" s="122" customFormat="1" x14ac:dyDescent="0.25">
      <c r="A38" s="123" t="s">
        <v>249</v>
      </c>
      <c r="B38" s="130">
        <v>5</v>
      </c>
      <c r="C38" s="130" t="s">
        <v>79</v>
      </c>
      <c r="D38" s="130">
        <f t="shared" si="1"/>
        <v>80.751999999999995</v>
      </c>
      <c r="E38" s="130">
        <v>403.76</v>
      </c>
    </row>
    <row r="39" spans="1:5" s="122" customFormat="1" x14ac:dyDescent="0.25">
      <c r="A39" s="123" t="s">
        <v>208</v>
      </c>
      <c r="B39" s="130">
        <v>1</v>
      </c>
      <c r="C39" s="130" t="s">
        <v>13</v>
      </c>
      <c r="D39" s="130">
        <f t="shared" si="1"/>
        <v>4397.99</v>
      </c>
      <c r="E39" s="130">
        <v>4397.99</v>
      </c>
    </row>
    <row r="40" spans="1:5" s="122" customFormat="1" x14ac:dyDescent="0.25">
      <c r="A40" s="123" t="s">
        <v>139</v>
      </c>
      <c r="B40" s="130">
        <v>1</v>
      </c>
      <c r="C40" s="130" t="s">
        <v>14</v>
      </c>
      <c r="D40" s="130">
        <f t="shared" si="1"/>
        <v>4407.03</v>
      </c>
      <c r="E40" s="130">
        <v>4407.03</v>
      </c>
    </row>
    <row r="41" spans="1:5" s="122" customFormat="1" ht="30" x14ac:dyDescent="0.25">
      <c r="A41" s="123" t="s">
        <v>143</v>
      </c>
      <c r="B41" s="130">
        <v>1</v>
      </c>
      <c r="C41" s="130" t="s">
        <v>19</v>
      </c>
      <c r="D41" s="130">
        <f t="shared" si="1"/>
        <v>868.12</v>
      </c>
      <c r="E41" s="130">
        <v>868.12</v>
      </c>
    </row>
    <row r="42" spans="1:5" s="122" customFormat="1" ht="30" x14ac:dyDescent="0.25">
      <c r="A42" s="123" t="s">
        <v>209</v>
      </c>
      <c r="B42" s="130">
        <v>0.01</v>
      </c>
      <c r="C42" s="130" t="s">
        <v>19</v>
      </c>
      <c r="D42" s="130">
        <f t="shared" si="1"/>
        <v>30424</v>
      </c>
      <c r="E42" s="130">
        <v>304.24</v>
      </c>
    </row>
    <row r="43" spans="1:5" s="122" customFormat="1" x14ac:dyDescent="0.25">
      <c r="A43" s="123" t="s">
        <v>64</v>
      </c>
      <c r="B43" s="130">
        <v>31</v>
      </c>
      <c r="C43" s="130" t="s">
        <v>19</v>
      </c>
      <c r="D43" s="130">
        <f t="shared" si="1"/>
        <v>300.75612903225806</v>
      </c>
      <c r="E43" s="130">
        <v>9323.44</v>
      </c>
    </row>
    <row r="44" spans="1:5" s="122" customFormat="1" ht="28.5" x14ac:dyDescent="0.25">
      <c r="A44" s="134" t="s">
        <v>210</v>
      </c>
      <c r="B44" s="129"/>
      <c r="C44" s="129"/>
      <c r="D44" s="130"/>
      <c r="E44" s="129"/>
    </row>
    <row r="45" spans="1:5" s="122" customFormat="1" ht="30" x14ac:dyDescent="0.25">
      <c r="A45" s="123" t="s">
        <v>242</v>
      </c>
      <c r="B45" s="130" t="s">
        <v>22</v>
      </c>
      <c r="C45" s="130" t="s">
        <v>16</v>
      </c>
      <c r="D45" s="130">
        <f>E45</f>
        <v>1750.83</v>
      </c>
      <c r="E45" s="130">
        <v>1750.83</v>
      </c>
    </row>
    <row r="46" spans="1:5" s="122" customFormat="1" ht="30" x14ac:dyDescent="0.25">
      <c r="A46" s="123" t="s">
        <v>65</v>
      </c>
      <c r="B46" s="130">
        <v>0.72099999999999997</v>
      </c>
      <c r="C46" s="130" t="s">
        <v>16</v>
      </c>
      <c r="D46" s="130">
        <f t="shared" si="1"/>
        <v>2025.4785020804438</v>
      </c>
      <c r="E46" s="130">
        <v>1460.37</v>
      </c>
    </row>
    <row r="47" spans="1:5" s="122" customFormat="1" ht="30" x14ac:dyDescent="0.25">
      <c r="A47" s="123" t="s">
        <v>146</v>
      </c>
      <c r="B47" s="130">
        <v>0.72099999999999997</v>
      </c>
      <c r="C47" s="130" t="s">
        <v>16</v>
      </c>
      <c r="D47" s="130">
        <f t="shared" si="1"/>
        <v>2007.9472954230237</v>
      </c>
      <c r="E47" s="130">
        <v>1447.73</v>
      </c>
    </row>
    <row r="48" spans="1:5" s="122" customFormat="1" x14ac:dyDescent="0.25">
      <c r="A48" s="123" t="s">
        <v>147</v>
      </c>
      <c r="B48" s="130">
        <v>40</v>
      </c>
      <c r="C48" s="130" t="s">
        <v>102</v>
      </c>
      <c r="D48" s="130">
        <f t="shared" si="1"/>
        <v>84.895749999999992</v>
      </c>
      <c r="E48" s="130">
        <v>3395.83</v>
      </c>
    </row>
    <row r="49" spans="1:5" s="122" customFormat="1" x14ac:dyDescent="0.25">
      <c r="A49" s="123" t="s">
        <v>148</v>
      </c>
      <c r="B49" s="130" t="s">
        <v>105</v>
      </c>
      <c r="C49" s="130" t="s">
        <v>16</v>
      </c>
      <c r="D49" s="130">
        <f>E49</f>
        <v>2817.72</v>
      </c>
      <c r="E49" s="130">
        <v>2817.72</v>
      </c>
    </row>
    <row r="50" spans="1:5" s="122" customFormat="1" ht="28.5" x14ac:dyDescent="0.25">
      <c r="A50" s="134" t="s">
        <v>87</v>
      </c>
      <c r="B50" s="129"/>
      <c r="C50" s="129"/>
      <c r="D50" s="130"/>
      <c r="E50" s="129"/>
    </row>
    <row r="51" spans="1:5" s="122" customFormat="1" ht="30" x14ac:dyDescent="0.25">
      <c r="A51" s="123" t="s">
        <v>95</v>
      </c>
      <c r="B51" s="130" t="s">
        <v>229</v>
      </c>
      <c r="C51" s="130" t="s">
        <v>11</v>
      </c>
      <c r="D51" s="130">
        <f t="shared" ref="D51:D53" si="2">E51</f>
        <v>2567.33</v>
      </c>
      <c r="E51" s="130">
        <v>2567.33</v>
      </c>
    </row>
    <row r="52" spans="1:5" s="122" customFormat="1" ht="42.75" x14ac:dyDescent="0.25">
      <c r="A52" s="134" t="s">
        <v>250</v>
      </c>
      <c r="B52" s="129"/>
      <c r="C52" s="129"/>
      <c r="D52" s="130"/>
      <c r="E52" s="129"/>
    </row>
    <row r="53" spans="1:5" s="122" customFormat="1" ht="30" x14ac:dyDescent="0.25">
      <c r="A53" s="123" t="s">
        <v>251</v>
      </c>
      <c r="B53" s="130" t="s">
        <v>22</v>
      </c>
      <c r="C53" s="130" t="s">
        <v>11</v>
      </c>
      <c r="D53" s="130">
        <f t="shared" si="2"/>
        <v>212.09</v>
      </c>
      <c r="E53" s="130">
        <v>212.09</v>
      </c>
    </row>
    <row r="54" spans="1:5" s="38" customFormat="1" x14ac:dyDescent="0.25">
      <c r="A54" s="39" t="s">
        <v>10</v>
      </c>
      <c r="B54" s="131"/>
      <c r="C54" s="131"/>
      <c r="D54" s="131"/>
      <c r="E54" s="131"/>
    </row>
    <row r="55" spans="1:5" s="38" customFormat="1" x14ac:dyDescent="0.25">
      <c r="A55" s="40" t="s">
        <v>69</v>
      </c>
      <c r="B55" s="130" t="s">
        <v>21</v>
      </c>
      <c r="C55" s="130" t="s">
        <v>11</v>
      </c>
      <c r="D55" s="130">
        <f>E55</f>
        <v>10382.297000000002</v>
      </c>
      <c r="E55" s="130">
        <f>SUM(E16:E53)*10%</f>
        <v>10382.297000000002</v>
      </c>
    </row>
    <row r="56" spans="1:5" s="122" customFormat="1" x14ac:dyDescent="0.25">
      <c r="A56" s="132" t="s">
        <v>24</v>
      </c>
      <c r="B56" s="130"/>
      <c r="C56" s="130"/>
      <c r="D56" s="130"/>
      <c r="E56" s="133">
        <f>SUM(E17:E55)</f>
        <v>114205.26700000002</v>
      </c>
    </row>
    <row r="57" spans="1:5" s="122" customFormat="1" x14ac:dyDescent="0.25">
      <c r="A57" s="193"/>
      <c r="B57" s="193"/>
      <c r="C57" s="193"/>
      <c r="D57" s="193"/>
      <c r="E57" s="193"/>
    </row>
    <row r="58" spans="1:5" s="122" customFormat="1" x14ac:dyDescent="0.25">
      <c r="A58" s="193"/>
      <c r="B58" s="193"/>
      <c r="C58" s="193"/>
      <c r="D58" s="193"/>
      <c r="E58" s="193"/>
    </row>
    <row r="59" spans="1:5" s="122" customFormat="1" ht="39.75" customHeight="1" x14ac:dyDescent="0.25">
      <c r="A59" s="194" t="s">
        <v>253</v>
      </c>
      <c r="B59" s="194"/>
      <c r="C59" s="194"/>
      <c r="D59" s="194"/>
      <c r="E59" s="194"/>
    </row>
    <row r="60" spans="1:5" s="122" customFormat="1" ht="27.75" customHeight="1" x14ac:dyDescent="0.25">
      <c r="A60" s="194" t="s">
        <v>222</v>
      </c>
      <c r="B60" s="194"/>
      <c r="C60" s="194"/>
      <c r="D60" s="194"/>
      <c r="E60" s="194"/>
    </row>
    <row r="61" spans="1:5" s="122" customFormat="1" ht="24" customHeight="1" x14ac:dyDescent="0.25">
      <c r="A61" s="194" t="s">
        <v>223</v>
      </c>
      <c r="B61" s="194"/>
      <c r="C61" s="194"/>
      <c r="D61" s="194"/>
      <c r="E61" s="194"/>
    </row>
    <row r="62" spans="1:5" s="122" customFormat="1" ht="30.75" customHeight="1" x14ac:dyDescent="0.25">
      <c r="A62" s="194" t="s">
        <v>224</v>
      </c>
      <c r="B62" s="194"/>
      <c r="C62" s="194"/>
      <c r="D62" s="194"/>
      <c r="E62" s="194"/>
    </row>
    <row r="63" spans="1:5" s="122" customFormat="1" x14ac:dyDescent="0.25">
      <c r="A63" s="193"/>
      <c r="B63" s="193"/>
      <c r="C63" s="193"/>
      <c r="D63" s="193"/>
      <c r="E63" s="193"/>
    </row>
    <row r="64" spans="1:5" s="122" customFormat="1" ht="24.75" customHeight="1" x14ac:dyDescent="0.25">
      <c r="B64" s="194"/>
      <c r="C64" s="194"/>
      <c r="D64" s="194"/>
      <c r="E64" s="194"/>
    </row>
    <row r="65" spans="1:5" s="122" customFormat="1" ht="18.75" customHeight="1" x14ac:dyDescent="0.25">
      <c r="A65" s="193" t="s">
        <v>225</v>
      </c>
      <c r="B65" s="193"/>
      <c r="C65" s="193"/>
      <c r="D65" s="193"/>
      <c r="E65" s="193"/>
    </row>
    <row r="66" spans="1:5" s="122" customFormat="1" ht="15.75" customHeight="1" x14ac:dyDescent="0.25">
      <c r="A66" s="193" t="s">
        <v>254</v>
      </c>
      <c r="B66" s="193"/>
      <c r="C66" s="193"/>
      <c r="D66" s="193"/>
      <c r="E66" s="193"/>
    </row>
    <row r="67" spans="1:5" s="122" customFormat="1" ht="10.5" customHeight="1" x14ac:dyDescent="0.25">
      <c r="B67" s="193"/>
      <c r="C67" s="193"/>
      <c r="D67" s="193" t="s">
        <v>26</v>
      </c>
      <c r="E67" s="193"/>
    </row>
    <row r="68" spans="1:5" s="122" customFormat="1" x14ac:dyDescent="0.25">
      <c r="A68" s="193"/>
      <c r="B68" s="193"/>
      <c r="C68" s="193"/>
      <c r="D68" s="193"/>
      <c r="E68" s="193"/>
    </row>
    <row r="69" spans="1:5" s="122" customFormat="1" x14ac:dyDescent="0.25">
      <c r="A69" s="193" t="s">
        <v>226</v>
      </c>
      <c r="B69" s="193"/>
      <c r="C69" s="193"/>
      <c r="D69" s="193"/>
      <c r="E69" s="193"/>
    </row>
    <row r="70" spans="1:5" s="122" customFormat="1" ht="10.5" customHeight="1" x14ac:dyDescent="0.25">
      <c r="B70" s="193"/>
      <c r="C70" s="193"/>
      <c r="D70" s="193" t="s">
        <v>26</v>
      </c>
      <c r="E70" s="193"/>
    </row>
    <row r="71" spans="1:5" s="122" customFormat="1" ht="11.25" customHeight="1" x14ac:dyDescent="0.25">
      <c r="A71" s="193"/>
      <c r="B71" s="193"/>
      <c r="C71" s="193"/>
      <c r="D71" s="193"/>
      <c r="E71" s="193"/>
    </row>
  </sheetData>
  <mergeCells count="31">
    <mergeCell ref="A13:E13"/>
    <mergeCell ref="A60:E60"/>
    <mergeCell ref="A61:E61"/>
    <mergeCell ref="A62:E62"/>
    <mergeCell ref="A71:E71"/>
    <mergeCell ref="A65:E65"/>
    <mergeCell ref="A66:E66"/>
    <mergeCell ref="B67:C67"/>
    <mergeCell ref="D67:E67"/>
    <mergeCell ref="A68:E68"/>
    <mergeCell ref="A69:E69"/>
    <mergeCell ref="A63:E63"/>
    <mergeCell ref="B70:C70"/>
    <mergeCell ref="D70:E70"/>
    <mergeCell ref="B64:E64"/>
    <mergeCell ref="A1:E1"/>
    <mergeCell ref="A2:E2"/>
    <mergeCell ref="B3:E3"/>
    <mergeCell ref="A14:E14"/>
    <mergeCell ref="A59:E59"/>
    <mergeCell ref="A5:E5"/>
    <mergeCell ref="A4:E4"/>
    <mergeCell ref="A6:D6"/>
    <mergeCell ref="A7:E7"/>
    <mergeCell ref="A8:E8"/>
    <mergeCell ref="A9:E9"/>
    <mergeCell ref="A57:E57"/>
    <mergeCell ref="A58:E58"/>
    <mergeCell ref="A10:E10"/>
    <mergeCell ref="A11:E11"/>
    <mergeCell ref="A12:E12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18" workbookViewId="0">
      <selection sqref="A1:F1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58" t="s">
        <v>255</v>
      </c>
      <c r="B1" s="158"/>
      <c r="C1" s="158"/>
      <c r="D1" s="158"/>
      <c r="E1" s="158"/>
      <c r="F1" s="158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256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80" t="s">
        <v>108</v>
      </c>
      <c r="B5" s="180"/>
      <c r="C5" s="180"/>
      <c r="D5" s="180"/>
      <c r="E5" s="180"/>
      <c r="F5" s="180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98" t="s">
        <v>109</v>
      </c>
      <c r="B6" s="99">
        <v>2</v>
      </c>
      <c r="C6" s="98" t="s">
        <v>110</v>
      </c>
      <c r="D6" s="121">
        <v>883.7</v>
      </c>
      <c r="E6" s="98" t="s">
        <v>111</v>
      </c>
      <c r="F6" s="101">
        <v>795.7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81"/>
      <c r="R6" s="182"/>
      <c r="S6" s="57"/>
    </row>
    <row r="7" spans="1:19" s="60" customFormat="1" ht="32.25" customHeight="1" x14ac:dyDescent="0.25">
      <c r="A7" s="98" t="s">
        <v>112</v>
      </c>
      <c r="B7" s="99">
        <v>2</v>
      </c>
      <c r="C7" s="98" t="s">
        <v>113</v>
      </c>
      <c r="D7" s="121">
        <v>0</v>
      </c>
      <c r="E7" s="98" t="s">
        <v>114</v>
      </c>
      <c r="F7" s="101">
        <v>513.4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81"/>
      <c r="R7" s="183"/>
      <c r="S7" s="59"/>
    </row>
    <row r="8" spans="1:19" s="60" customFormat="1" ht="45.75" customHeight="1" x14ac:dyDescent="0.25">
      <c r="A8" s="127" t="s">
        <v>115</v>
      </c>
      <c r="B8" s="99">
        <v>12</v>
      </c>
      <c r="C8" s="98" t="s">
        <v>116</v>
      </c>
      <c r="D8" s="101">
        <v>77.099999999999994</v>
      </c>
      <c r="E8" s="98" t="s">
        <v>117</v>
      </c>
      <c r="F8" s="101">
        <v>131.1</v>
      </c>
      <c r="G8" s="49"/>
      <c r="H8" s="51"/>
      <c r="I8" s="52"/>
      <c r="J8" s="53"/>
      <c r="K8" s="126"/>
      <c r="L8" s="55"/>
      <c r="M8" s="55"/>
      <c r="N8" s="55"/>
      <c r="O8" s="55"/>
      <c r="P8" s="56"/>
      <c r="Q8" s="181"/>
      <c r="R8" s="182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126"/>
      <c r="L9" s="55"/>
      <c r="M9" s="55"/>
      <c r="N9" s="55"/>
      <c r="O9" s="55"/>
      <c r="P9" s="49"/>
      <c r="Q9" s="126"/>
      <c r="R9" s="127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2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77" t="s">
        <v>118</v>
      </c>
      <c r="B11" s="178"/>
      <c r="C11" s="178"/>
      <c r="D11" s="178"/>
      <c r="E11" s="179"/>
      <c r="F11" s="71" t="s">
        <v>119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3" customFormat="1" ht="30" customHeight="1" x14ac:dyDescent="0.25">
      <c r="A12" s="169" t="s">
        <v>120</v>
      </c>
      <c r="B12" s="170"/>
      <c r="C12" s="170"/>
      <c r="D12" s="170"/>
      <c r="E12" s="171"/>
      <c r="F12" s="94">
        <v>-44082.090000000171</v>
      </c>
      <c r="G12" s="135"/>
    </row>
    <row r="13" spans="1:19" s="93" customFormat="1" ht="30" customHeight="1" x14ac:dyDescent="0.25">
      <c r="A13" s="169" t="s">
        <v>121</v>
      </c>
      <c r="B13" s="170"/>
      <c r="C13" s="170"/>
      <c r="D13" s="170"/>
      <c r="E13" s="171"/>
      <c r="F13" s="94">
        <v>75752.5</v>
      </c>
    </row>
    <row r="14" spans="1:19" s="93" customFormat="1" ht="30" customHeight="1" x14ac:dyDescent="0.25">
      <c r="A14" s="169" t="s">
        <v>122</v>
      </c>
      <c r="B14" s="170"/>
      <c r="C14" s="170"/>
      <c r="D14" s="170"/>
      <c r="E14" s="171"/>
      <c r="F14" s="96">
        <f>SUM(F15:F17)</f>
        <v>142417.04</v>
      </c>
    </row>
    <row r="15" spans="1:19" s="70" customFormat="1" ht="28.5" customHeight="1" x14ac:dyDescent="0.25">
      <c r="A15" s="174" t="s">
        <v>123</v>
      </c>
      <c r="B15" s="175"/>
      <c r="C15" s="175"/>
      <c r="D15" s="175"/>
      <c r="E15" s="176"/>
      <c r="F15" s="90">
        <v>142417.04</v>
      </c>
    </row>
    <row r="16" spans="1:19" s="70" customFormat="1" ht="24.75" hidden="1" customHeight="1" x14ac:dyDescent="0.25">
      <c r="A16" s="174" t="s">
        <v>124</v>
      </c>
      <c r="B16" s="175"/>
      <c r="C16" s="175"/>
      <c r="D16" s="175"/>
      <c r="E16" s="176"/>
      <c r="F16" s="90"/>
    </row>
    <row r="17" spans="1:19" s="70" customFormat="1" ht="30" hidden="1" customHeight="1" x14ac:dyDescent="0.25">
      <c r="A17" s="174" t="s">
        <v>125</v>
      </c>
      <c r="B17" s="175"/>
      <c r="C17" s="175"/>
      <c r="D17" s="175"/>
      <c r="E17" s="176"/>
      <c r="F17" s="90"/>
    </row>
    <row r="18" spans="1:19" s="93" customFormat="1" ht="30" customHeight="1" x14ac:dyDescent="0.25">
      <c r="A18" s="169" t="s">
        <v>126</v>
      </c>
      <c r="B18" s="170"/>
      <c r="C18" s="170"/>
      <c r="D18" s="170"/>
      <c r="E18" s="171"/>
      <c r="F18" s="96">
        <f>SUM(F19:F21)</f>
        <v>159931.93</v>
      </c>
    </row>
    <row r="19" spans="1:19" s="70" customFormat="1" ht="30" customHeight="1" x14ac:dyDescent="0.25">
      <c r="A19" s="174" t="s">
        <v>123</v>
      </c>
      <c r="B19" s="175"/>
      <c r="C19" s="175"/>
      <c r="D19" s="175"/>
      <c r="E19" s="176"/>
      <c r="F19" s="90">
        <v>159931.93</v>
      </c>
    </row>
    <row r="20" spans="1:19" s="70" customFormat="1" ht="30" hidden="1" customHeight="1" x14ac:dyDescent="0.25">
      <c r="A20" s="174" t="s">
        <v>124</v>
      </c>
      <c r="B20" s="175"/>
      <c r="C20" s="175"/>
      <c r="D20" s="175"/>
      <c r="E20" s="176"/>
      <c r="F20" s="90"/>
    </row>
    <row r="21" spans="1:19" s="73" customFormat="1" ht="30" hidden="1" customHeight="1" x14ac:dyDescent="0.2">
      <c r="A21" s="174" t="s">
        <v>125</v>
      </c>
      <c r="B21" s="175"/>
      <c r="C21" s="175"/>
      <c r="D21" s="175"/>
      <c r="E21" s="176"/>
      <c r="F21" s="9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97" customFormat="1" ht="30" customHeight="1" x14ac:dyDescent="0.25">
      <c r="A22" s="169" t="s">
        <v>127</v>
      </c>
      <c r="B22" s="170"/>
      <c r="C22" s="170"/>
      <c r="D22" s="170"/>
      <c r="E22" s="171"/>
      <c r="F22" s="96">
        <f>F12+F18+F23</f>
        <v>115849.83999999982</v>
      </c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</row>
    <row r="23" spans="1:19" s="97" customFormat="1" ht="30" hidden="1" customHeight="1" x14ac:dyDescent="0.25">
      <c r="A23" s="169"/>
      <c r="B23" s="170"/>
      <c r="C23" s="170"/>
      <c r="D23" s="170"/>
      <c r="E23" s="171"/>
      <c r="F23" s="96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</row>
    <row r="24" spans="1:19" s="97" customFormat="1" ht="30" customHeight="1" x14ac:dyDescent="0.25">
      <c r="A24" s="169" t="s">
        <v>128</v>
      </c>
      <c r="B24" s="170"/>
      <c r="C24" s="170"/>
      <c r="D24" s="170"/>
      <c r="E24" s="171"/>
      <c r="F24" s="96">
        <f>акт21!E63</f>
        <v>139573.81899999999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</row>
    <row r="25" spans="1:19" s="97" customFormat="1" ht="30" customHeight="1" x14ac:dyDescent="0.25">
      <c r="A25" s="169" t="s">
        <v>237</v>
      </c>
      <c r="B25" s="170"/>
      <c r="C25" s="170"/>
      <c r="D25" s="170"/>
      <c r="E25" s="171"/>
      <c r="F25" s="96">
        <f>F22-F24</f>
        <v>-23723.979000000167</v>
      </c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</row>
    <row r="26" spans="1:19" s="97" customFormat="1" ht="30" customHeight="1" x14ac:dyDescent="0.25">
      <c r="A26" s="169" t="s">
        <v>130</v>
      </c>
      <c r="B26" s="170"/>
      <c r="C26" s="170"/>
      <c r="D26" s="170"/>
      <c r="E26" s="171"/>
      <c r="F26" s="94">
        <f>F13+F14-F18</f>
        <v>58237.610000000015</v>
      </c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</row>
    <row r="27" spans="1:19" s="73" customFormat="1" ht="11.45" customHeight="1" x14ac:dyDescent="0.25">
      <c r="A27" s="74"/>
      <c r="B27" s="74"/>
      <c r="C27" s="74"/>
      <c r="D27" s="74"/>
      <c r="E27" s="74"/>
      <c r="F27" s="74"/>
    </row>
    <row r="28" spans="1:19" s="75" customFormat="1" ht="64.5" customHeight="1" x14ac:dyDescent="0.2">
      <c r="A28" s="172" t="s">
        <v>131</v>
      </c>
      <c r="B28" s="172"/>
      <c r="C28" s="172"/>
      <c r="D28" s="172"/>
    </row>
    <row r="29" spans="1:19" s="2" customFormat="1" ht="21.75" hidden="1" customHeight="1" x14ac:dyDescent="0.25">
      <c r="A29" s="173" t="s">
        <v>278</v>
      </c>
      <c r="B29" s="173"/>
      <c r="C29" s="173"/>
      <c r="D29" s="173"/>
    </row>
    <row r="30" spans="1:19" s="2" customFormat="1" ht="22.5" customHeight="1" x14ac:dyDescent="0.25">
      <c r="A30" s="172" t="s">
        <v>42</v>
      </c>
      <c r="B30" s="172"/>
      <c r="C30" s="172"/>
      <c r="D30" s="172"/>
    </row>
    <row r="31" spans="1:19" s="2" customFormat="1" ht="22.5" customHeight="1" x14ac:dyDescent="0.25">
      <c r="A31" s="172" t="s">
        <v>43</v>
      </c>
      <c r="B31" s="172"/>
      <c r="C31" s="172"/>
      <c r="D31" s="45"/>
    </row>
  </sheetData>
  <mergeCells count="25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18:E18"/>
    <mergeCell ref="A19:E19"/>
    <mergeCell ref="A20:E20"/>
    <mergeCell ref="A21:E21"/>
    <mergeCell ref="A22:E22"/>
    <mergeCell ref="A31:C31"/>
    <mergeCell ref="A23:E23"/>
    <mergeCell ref="A24:E24"/>
    <mergeCell ref="A25:E25"/>
    <mergeCell ref="A26:E26"/>
    <mergeCell ref="A28:D28"/>
    <mergeCell ref="A29:D29"/>
    <mergeCell ref="A30:D30"/>
  </mergeCells>
  <pageMargins left="0.70866141732283472" right="0.31496062992125984" top="0.55118110236220474" bottom="0.35433070866141736" header="0" footer="0"/>
  <pageSetup paperSize="9" scale="9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5"/>
  <sheetViews>
    <sheetView tabSelected="1" topLeftCell="A51" workbookViewId="0">
      <selection activeCell="E63" sqref="E63"/>
    </sheetView>
  </sheetViews>
  <sheetFormatPr defaultColWidth="8.140625" defaultRowHeight="15" x14ac:dyDescent="0.25"/>
  <cols>
    <col min="1" max="1" width="60.7109375" style="128" customWidth="1"/>
    <col min="2" max="5" width="16" style="128" customWidth="1"/>
    <col min="6" max="6" width="9.42578125" style="128" bestFit="1" customWidth="1"/>
    <col min="7" max="255" width="8.140625" style="128"/>
    <col min="256" max="256" width="8.7109375" style="128" customWidth="1"/>
    <col min="257" max="257" width="31.5703125" style="128" customWidth="1"/>
    <col min="258" max="258" width="13.85546875" style="128" customWidth="1"/>
    <col min="259" max="259" width="19.140625" style="128" customWidth="1"/>
    <col min="260" max="260" width="17.5703125" style="128" customWidth="1"/>
    <col min="261" max="261" width="14.7109375" style="128" customWidth="1"/>
    <col min="262" max="511" width="8.140625" style="128"/>
    <col min="512" max="512" width="8.7109375" style="128" customWidth="1"/>
    <col min="513" max="513" width="31.5703125" style="128" customWidth="1"/>
    <col min="514" max="514" width="13.85546875" style="128" customWidth="1"/>
    <col min="515" max="515" width="19.140625" style="128" customWidth="1"/>
    <col min="516" max="516" width="17.5703125" style="128" customWidth="1"/>
    <col min="517" max="517" width="14.7109375" style="128" customWidth="1"/>
    <col min="518" max="767" width="8.140625" style="128"/>
    <col min="768" max="768" width="8.7109375" style="128" customWidth="1"/>
    <col min="769" max="769" width="31.5703125" style="128" customWidth="1"/>
    <col min="770" max="770" width="13.85546875" style="128" customWidth="1"/>
    <col min="771" max="771" width="19.140625" style="128" customWidth="1"/>
    <col min="772" max="772" width="17.5703125" style="128" customWidth="1"/>
    <col min="773" max="773" width="14.7109375" style="128" customWidth="1"/>
    <col min="774" max="1023" width="8.140625" style="128"/>
    <col min="1024" max="1024" width="8.7109375" style="128" customWidth="1"/>
    <col min="1025" max="1025" width="31.5703125" style="128" customWidth="1"/>
    <col min="1026" max="1026" width="13.85546875" style="128" customWidth="1"/>
    <col min="1027" max="1027" width="19.140625" style="128" customWidth="1"/>
    <col min="1028" max="1028" width="17.5703125" style="128" customWidth="1"/>
    <col min="1029" max="1029" width="14.7109375" style="128" customWidth="1"/>
    <col min="1030" max="1279" width="8.140625" style="128"/>
    <col min="1280" max="1280" width="8.7109375" style="128" customWidth="1"/>
    <col min="1281" max="1281" width="31.5703125" style="128" customWidth="1"/>
    <col min="1282" max="1282" width="13.85546875" style="128" customWidth="1"/>
    <col min="1283" max="1283" width="19.140625" style="128" customWidth="1"/>
    <col min="1284" max="1284" width="17.5703125" style="128" customWidth="1"/>
    <col min="1285" max="1285" width="14.7109375" style="128" customWidth="1"/>
    <col min="1286" max="1535" width="8.140625" style="128"/>
    <col min="1536" max="1536" width="8.7109375" style="128" customWidth="1"/>
    <col min="1537" max="1537" width="31.5703125" style="128" customWidth="1"/>
    <col min="1538" max="1538" width="13.85546875" style="128" customWidth="1"/>
    <col min="1539" max="1539" width="19.140625" style="128" customWidth="1"/>
    <col min="1540" max="1540" width="17.5703125" style="128" customWidth="1"/>
    <col min="1541" max="1541" width="14.7109375" style="128" customWidth="1"/>
    <col min="1542" max="1791" width="8.140625" style="128"/>
    <col min="1792" max="1792" width="8.7109375" style="128" customWidth="1"/>
    <col min="1793" max="1793" width="31.5703125" style="128" customWidth="1"/>
    <col min="1794" max="1794" width="13.85546875" style="128" customWidth="1"/>
    <col min="1795" max="1795" width="19.140625" style="128" customWidth="1"/>
    <col min="1796" max="1796" width="17.5703125" style="128" customWidth="1"/>
    <col min="1797" max="1797" width="14.7109375" style="128" customWidth="1"/>
    <col min="1798" max="2047" width="8.140625" style="128"/>
    <col min="2048" max="2048" width="8.7109375" style="128" customWidth="1"/>
    <col min="2049" max="2049" width="31.5703125" style="128" customWidth="1"/>
    <col min="2050" max="2050" width="13.85546875" style="128" customWidth="1"/>
    <col min="2051" max="2051" width="19.140625" style="128" customWidth="1"/>
    <col min="2052" max="2052" width="17.5703125" style="128" customWidth="1"/>
    <col min="2053" max="2053" width="14.7109375" style="128" customWidth="1"/>
    <col min="2054" max="2303" width="8.140625" style="128"/>
    <col min="2304" max="2304" width="8.7109375" style="128" customWidth="1"/>
    <col min="2305" max="2305" width="31.5703125" style="128" customWidth="1"/>
    <col min="2306" max="2306" width="13.85546875" style="128" customWidth="1"/>
    <col min="2307" max="2307" width="19.140625" style="128" customWidth="1"/>
    <col min="2308" max="2308" width="17.5703125" style="128" customWidth="1"/>
    <col min="2309" max="2309" width="14.7109375" style="128" customWidth="1"/>
    <col min="2310" max="2559" width="8.140625" style="128"/>
    <col min="2560" max="2560" width="8.7109375" style="128" customWidth="1"/>
    <col min="2561" max="2561" width="31.5703125" style="128" customWidth="1"/>
    <col min="2562" max="2562" width="13.85546875" style="128" customWidth="1"/>
    <col min="2563" max="2563" width="19.140625" style="128" customWidth="1"/>
    <col min="2564" max="2564" width="17.5703125" style="128" customWidth="1"/>
    <col min="2565" max="2565" width="14.7109375" style="128" customWidth="1"/>
    <col min="2566" max="2815" width="8.140625" style="128"/>
    <col min="2816" max="2816" width="8.7109375" style="128" customWidth="1"/>
    <col min="2817" max="2817" width="31.5703125" style="128" customWidth="1"/>
    <col min="2818" max="2818" width="13.85546875" style="128" customWidth="1"/>
    <col min="2819" max="2819" width="19.140625" style="128" customWidth="1"/>
    <col min="2820" max="2820" width="17.5703125" style="128" customWidth="1"/>
    <col min="2821" max="2821" width="14.7109375" style="128" customWidth="1"/>
    <col min="2822" max="3071" width="8.140625" style="128"/>
    <col min="3072" max="3072" width="8.7109375" style="128" customWidth="1"/>
    <col min="3073" max="3073" width="31.5703125" style="128" customWidth="1"/>
    <col min="3074" max="3074" width="13.85546875" style="128" customWidth="1"/>
    <col min="3075" max="3075" width="19.140625" style="128" customWidth="1"/>
    <col min="3076" max="3076" width="17.5703125" style="128" customWidth="1"/>
    <col min="3077" max="3077" width="14.7109375" style="128" customWidth="1"/>
    <col min="3078" max="3327" width="8.140625" style="128"/>
    <col min="3328" max="3328" width="8.7109375" style="128" customWidth="1"/>
    <col min="3329" max="3329" width="31.5703125" style="128" customWidth="1"/>
    <col min="3330" max="3330" width="13.85546875" style="128" customWidth="1"/>
    <col min="3331" max="3331" width="19.140625" style="128" customWidth="1"/>
    <col min="3332" max="3332" width="17.5703125" style="128" customWidth="1"/>
    <col min="3333" max="3333" width="14.7109375" style="128" customWidth="1"/>
    <col min="3334" max="3583" width="8.140625" style="128"/>
    <col min="3584" max="3584" width="8.7109375" style="128" customWidth="1"/>
    <col min="3585" max="3585" width="31.5703125" style="128" customWidth="1"/>
    <col min="3586" max="3586" width="13.85546875" style="128" customWidth="1"/>
    <col min="3587" max="3587" width="19.140625" style="128" customWidth="1"/>
    <col min="3588" max="3588" width="17.5703125" style="128" customWidth="1"/>
    <col min="3589" max="3589" width="14.7109375" style="128" customWidth="1"/>
    <col min="3590" max="3839" width="8.140625" style="128"/>
    <col min="3840" max="3840" width="8.7109375" style="128" customWidth="1"/>
    <col min="3841" max="3841" width="31.5703125" style="128" customWidth="1"/>
    <col min="3842" max="3842" width="13.85546875" style="128" customWidth="1"/>
    <col min="3843" max="3843" width="19.140625" style="128" customWidth="1"/>
    <col min="3844" max="3844" width="17.5703125" style="128" customWidth="1"/>
    <col min="3845" max="3845" width="14.7109375" style="128" customWidth="1"/>
    <col min="3846" max="4095" width="8.140625" style="128"/>
    <col min="4096" max="4096" width="8.7109375" style="128" customWidth="1"/>
    <col min="4097" max="4097" width="31.5703125" style="128" customWidth="1"/>
    <col min="4098" max="4098" width="13.85546875" style="128" customWidth="1"/>
    <col min="4099" max="4099" width="19.140625" style="128" customWidth="1"/>
    <col min="4100" max="4100" width="17.5703125" style="128" customWidth="1"/>
    <col min="4101" max="4101" width="14.7109375" style="128" customWidth="1"/>
    <col min="4102" max="4351" width="8.140625" style="128"/>
    <col min="4352" max="4352" width="8.7109375" style="128" customWidth="1"/>
    <col min="4353" max="4353" width="31.5703125" style="128" customWidth="1"/>
    <col min="4354" max="4354" width="13.85546875" style="128" customWidth="1"/>
    <col min="4355" max="4355" width="19.140625" style="128" customWidth="1"/>
    <col min="4356" max="4356" width="17.5703125" style="128" customWidth="1"/>
    <col min="4357" max="4357" width="14.7109375" style="128" customWidth="1"/>
    <col min="4358" max="4607" width="8.140625" style="128"/>
    <col min="4608" max="4608" width="8.7109375" style="128" customWidth="1"/>
    <col min="4609" max="4609" width="31.5703125" style="128" customWidth="1"/>
    <col min="4610" max="4610" width="13.85546875" style="128" customWidth="1"/>
    <col min="4611" max="4611" width="19.140625" style="128" customWidth="1"/>
    <col min="4612" max="4612" width="17.5703125" style="128" customWidth="1"/>
    <col min="4613" max="4613" width="14.7109375" style="128" customWidth="1"/>
    <col min="4614" max="4863" width="8.140625" style="128"/>
    <col min="4864" max="4864" width="8.7109375" style="128" customWidth="1"/>
    <col min="4865" max="4865" width="31.5703125" style="128" customWidth="1"/>
    <col min="4866" max="4866" width="13.85546875" style="128" customWidth="1"/>
    <col min="4867" max="4867" width="19.140625" style="128" customWidth="1"/>
    <col min="4868" max="4868" width="17.5703125" style="128" customWidth="1"/>
    <col min="4869" max="4869" width="14.7109375" style="128" customWidth="1"/>
    <col min="4870" max="5119" width="8.140625" style="128"/>
    <col min="5120" max="5120" width="8.7109375" style="128" customWidth="1"/>
    <col min="5121" max="5121" width="31.5703125" style="128" customWidth="1"/>
    <col min="5122" max="5122" width="13.85546875" style="128" customWidth="1"/>
    <col min="5123" max="5123" width="19.140625" style="128" customWidth="1"/>
    <col min="5124" max="5124" width="17.5703125" style="128" customWidth="1"/>
    <col min="5125" max="5125" width="14.7109375" style="128" customWidth="1"/>
    <col min="5126" max="5375" width="8.140625" style="128"/>
    <col min="5376" max="5376" width="8.7109375" style="128" customWidth="1"/>
    <col min="5377" max="5377" width="31.5703125" style="128" customWidth="1"/>
    <col min="5378" max="5378" width="13.85546875" style="128" customWidth="1"/>
    <col min="5379" max="5379" width="19.140625" style="128" customWidth="1"/>
    <col min="5380" max="5380" width="17.5703125" style="128" customWidth="1"/>
    <col min="5381" max="5381" width="14.7109375" style="128" customWidth="1"/>
    <col min="5382" max="5631" width="8.140625" style="128"/>
    <col min="5632" max="5632" width="8.7109375" style="128" customWidth="1"/>
    <col min="5633" max="5633" width="31.5703125" style="128" customWidth="1"/>
    <col min="5634" max="5634" width="13.85546875" style="128" customWidth="1"/>
    <col min="5635" max="5635" width="19.140625" style="128" customWidth="1"/>
    <col min="5636" max="5636" width="17.5703125" style="128" customWidth="1"/>
    <col min="5637" max="5637" width="14.7109375" style="128" customWidth="1"/>
    <col min="5638" max="5887" width="8.140625" style="128"/>
    <col min="5888" max="5888" width="8.7109375" style="128" customWidth="1"/>
    <col min="5889" max="5889" width="31.5703125" style="128" customWidth="1"/>
    <col min="5890" max="5890" width="13.85546875" style="128" customWidth="1"/>
    <col min="5891" max="5891" width="19.140625" style="128" customWidth="1"/>
    <col min="5892" max="5892" width="17.5703125" style="128" customWidth="1"/>
    <col min="5893" max="5893" width="14.7109375" style="128" customWidth="1"/>
    <col min="5894" max="6143" width="8.140625" style="128"/>
    <col min="6144" max="6144" width="8.7109375" style="128" customWidth="1"/>
    <col min="6145" max="6145" width="31.5703125" style="128" customWidth="1"/>
    <col min="6146" max="6146" width="13.85546875" style="128" customWidth="1"/>
    <col min="6147" max="6147" width="19.140625" style="128" customWidth="1"/>
    <col min="6148" max="6148" width="17.5703125" style="128" customWidth="1"/>
    <col min="6149" max="6149" width="14.7109375" style="128" customWidth="1"/>
    <col min="6150" max="6399" width="8.140625" style="128"/>
    <col min="6400" max="6400" width="8.7109375" style="128" customWidth="1"/>
    <col min="6401" max="6401" width="31.5703125" style="128" customWidth="1"/>
    <col min="6402" max="6402" width="13.85546875" style="128" customWidth="1"/>
    <col min="6403" max="6403" width="19.140625" style="128" customWidth="1"/>
    <col min="6404" max="6404" width="17.5703125" style="128" customWidth="1"/>
    <col min="6405" max="6405" width="14.7109375" style="128" customWidth="1"/>
    <col min="6406" max="6655" width="8.140625" style="128"/>
    <col min="6656" max="6656" width="8.7109375" style="128" customWidth="1"/>
    <col min="6657" max="6657" width="31.5703125" style="128" customWidth="1"/>
    <col min="6658" max="6658" width="13.85546875" style="128" customWidth="1"/>
    <col min="6659" max="6659" width="19.140625" style="128" customWidth="1"/>
    <col min="6660" max="6660" width="17.5703125" style="128" customWidth="1"/>
    <col min="6661" max="6661" width="14.7109375" style="128" customWidth="1"/>
    <col min="6662" max="6911" width="8.140625" style="128"/>
    <col min="6912" max="6912" width="8.7109375" style="128" customWidth="1"/>
    <col min="6913" max="6913" width="31.5703125" style="128" customWidth="1"/>
    <col min="6914" max="6914" width="13.85546875" style="128" customWidth="1"/>
    <col min="6915" max="6915" width="19.140625" style="128" customWidth="1"/>
    <col min="6916" max="6916" width="17.5703125" style="128" customWidth="1"/>
    <col min="6917" max="6917" width="14.7109375" style="128" customWidth="1"/>
    <col min="6918" max="7167" width="8.140625" style="128"/>
    <col min="7168" max="7168" width="8.7109375" style="128" customWidth="1"/>
    <col min="7169" max="7169" width="31.5703125" style="128" customWidth="1"/>
    <col min="7170" max="7170" width="13.85546875" style="128" customWidth="1"/>
    <col min="7171" max="7171" width="19.140625" style="128" customWidth="1"/>
    <col min="7172" max="7172" width="17.5703125" style="128" customWidth="1"/>
    <col min="7173" max="7173" width="14.7109375" style="128" customWidth="1"/>
    <col min="7174" max="7423" width="8.140625" style="128"/>
    <col min="7424" max="7424" width="8.7109375" style="128" customWidth="1"/>
    <col min="7425" max="7425" width="31.5703125" style="128" customWidth="1"/>
    <col min="7426" max="7426" width="13.85546875" style="128" customWidth="1"/>
    <col min="7427" max="7427" width="19.140625" style="128" customWidth="1"/>
    <col min="7428" max="7428" width="17.5703125" style="128" customWidth="1"/>
    <col min="7429" max="7429" width="14.7109375" style="128" customWidth="1"/>
    <col min="7430" max="7679" width="8.140625" style="128"/>
    <col min="7680" max="7680" width="8.7109375" style="128" customWidth="1"/>
    <col min="7681" max="7681" width="31.5703125" style="128" customWidth="1"/>
    <col min="7682" max="7682" width="13.85546875" style="128" customWidth="1"/>
    <col min="7683" max="7683" width="19.140625" style="128" customWidth="1"/>
    <col min="7684" max="7684" width="17.5703125" style="128" customWidth="1"/>
    <col min="7685" max="7685" width="14.7109375" style="128" customWidth="1"/>
    <col min="7686" max="7935" width="8.140625" style="128"/>
    <col min="7936" max="7936" width="8.7109375" style="128" customWidth="1"/>
    <col min="7937" max="7937" width="31.5703125" style="128" customWidth="1"/>
    <col min="7938" max="7938" width="13.85546875" style="128" customWidth="1"/>
    <col min="7939" max="7939" width="19.140625" style="128" customWidth="1"/>
    <col min="7940" max="7940" width="17.5703125" style="128" customWidth="1"/>
    <col min="7941" max="7941" width="14.7109375" style="128" customWidth="1"/>
    <col min="7942" max="8191" width="8.140625" style="128"/>
    <col min="8192" max="8192" width="8.7109375" style="128" customWidth="1"/>
    <col min="8193" max="8193" width="31.5703125" style="128" customWidth="1"/>
    <col min="8194" max="8194" width="13.85546875" style="128" customWidth="1"/>
    <col min="8195" max="8195" width="19.140625" style="128" customWidth="1"/>
    <col min="8196" max="8196" width="17.5703125" style="128" customWidth="1"/>
    <col min="8197" max="8197" width="14.7109375" style="128" customWidth="1"/>
    <col min="8198" max="8447" width="8.140625" style="128"/>
    <col min="8448" max="8448" width="8.7109375" style="128" customWidth="1"/>
    <col min="8449" max="8449" width="31.5703125" style="128" customWidth="1"/>
    <col min="8450" max="8450" width="13.85546875" style="128" customWidth="1"/>
    <col min="8451" max="8451" width="19.140625" style="128" customWidth="1"/>
    <col min="8452" max="8452" width="17.5703125" style="128" customWidth="1"/>
    <col min="8453" max="8453" width="14.7109375" style="128" customWidth="1"/>
    <col min="8454" max="8703" width="8.140625" style="128"/>
    <col min="8704" max="8704" width="8.7109375" style="128" customWidth="1"/>
    <col min="8705" max="8705" width="31.5703125" style="128" customWidth="1"/>
    <col min="8706" max="8706" width="13.85546875" style="128" customWidth="1"/>
    <col min="8707" max="8707" width="19.140625" style="128" customWidth="1"/>
    <col min="8708" max="8708" width="17.5703125" style="128" customWidth="1"/>
    <col min="8709" max="8709" width="14.7109375" style="128" customWidth="1"/>
    <col min="8710" max="8959" width="8.140625" style="128"/>
    <col min="8960" max="8960" width="8.7109375" style="128" customWidth="1"/>
    <col min="8961" max="8961" width="31.5703125" style="128" customWidth="1"/>
    <col min="8962" max="8962" width="13.85546875" style="128" customWidth="1"/>
    <col min="8963" max="8963" width="19.140625" style="128" customWidth="1"/>
    <col min="8964" max="8964" width="17.5703125" style="128" customWidth="1"/>
    <col min="8965" max="8965" width="14.7109375" style="128" customWidth="1"/>
    <col min="8966" max="9215" width="8.140625" style="128"/>
    <col min="9216" max="9216" width="8.7109375" style="128" customWidth="1"/>
    <col min="9217" max="9217" width="31.5703125" style="128" customWidth="1"/>
    <col min="9218" max="9218" width="13.85546875" style="128" customWidth="1"/>
    <col min="9219" max="9219" width="19.140625" style="128" customWidth="1"/>
    <col min="9220" max="9220" width="17.5703125" style="128" customWidth="1"/>
    <col min="9221" max="9221" width="14.7109375" style="128" customWidth="1"/>
    <col min="9222" max="9471" width="8.140625" style="128"/>
    <col min="9472" max="9472" width="8.7109375" style="128" customWidth="1"/>
    <col min="9473" max="9473" width="31.5703125" style="128" customWidth="1"/>
    <col min="9474" max="9474" width="13.85546875" style="128" customWidth="1"/>
    <col min="9475" max="9475" width="19.140625" style="128" customWidth="1"/>
    <col min="9476" max="9476" width="17.5703125" style="128" customWidth="1"/>
    <col min="9477" max="9477" width="14.7109375" style="128" customWidth="1"/>
    <col min="9478" max="9727" width="8.140625" style="128"/>
    <col min="9728" max="9728" width="8.7109375" style="128" customWidth="1"/>
    <col min="9729" max="9729" width="31.5703125" style="128" customWidth="1"/>
    <col min="9730" max="9730" width="13.85546875" style="128" customWidth="1"/>
    <col min="9731" max="9731" width="19.140625" style="128" customWidth="1"/>
    <col min="9732" max="9732" width="17.5703125" style="128" customWidth="1"/>
    <col min="9733" max="9733" width="14.7109375" style="128" customWidth="1"/>
    <col min="9734" max="9983" width="8.140625" style="128"/>
    <col min="9984" max="9984" width="8.7109375" style="128" customWidth="1"/>
    <col min="9985" max="9985" width="31.5703125" style="128" customWidth="1"/>
    <col min="9986" max="9986" width="13.85546875" style="128" customWidth="1"/>
    <col min="9987" max="9987" width="19.140625" style="128" customWidth="1"/>
    <col min="9988" max="9988" width="17.5703125" style="128" customWidth="1"/>
    <col min="9989" max="9989" width="14.7109375" style="128" customWidth="1"/>
    <col min="9990" max="10239" width="8.140625" style="128"/>
    <col min="10240" max="10240" width="8.7109375" style="128" customWidth="1"/>
    <col min="10241" max="10241" width="31.5703125" style="128" customWidth="1"/>
    <col min="10242" max="10242" width="13.85546875" style="128" customWidth="1"/>
    <col min="10243" max="10243" width="19.140625" style="128" customWidth="1"/>
    <col min="10244" max="10244" width="17.5703125" style="128" customWidth="1"/>
    <col min="10245" max="10245" width="14.7109375" style="128" customWidth="1"/>
    <col min="10246" max="10495" width="8.140625" style="128"/>
    <col min="10496" max="10496" width="8.7109375" style="128" customWidth="1"/>
    <col min="10497" max="10497" width="31.5703125" style="128" customWidth="1"/>
    <col min="10498" max="10498" width="13.85546875" style="128" customWidth="1"/>
    <col min="10499" max="10499" width="19.140625" style="128" customWidth="1"/>
    <col min="10500" max="10500" width="17.5703125" style="128" customWidth="1"/>
    <col min="10501" max="10501" width="14.7109375" style="128" customWidth="1"/>
    <col min="10502" max="10751" width="8.140625" style="128"/>
    <col min="10752" max="10752" width="8.7109375" style="128" customWidth="1"/>
    <col min="10753" max="10753" width="31.5703125" style="128" customWidth="1"/>
    <col min="10754" max="10754" width="13.85546875" style="128" customWidth="1"/>
    <col min="10755" max="10755" width="19.140625" style="128" customWidth="1"/>
    <col min="10756" max="10756" width="17.5703125" style="128" customWidth="1"/>
    <col min="10757" max="10757" width="14.7109375" style="128" customWidth="1"/>
    <col min="10758" max="11007" width="8.140625" style="128"/>
    <col min="11008" max="11008" width="8.7109375" style="128" customWidth="1"/>
    <col min="11009" max="11009" width="31.5703125" style="128" customWidth="1"/>
    <col min="11010" max="11010" width="13.85546875" style="128" customWidth="1"/>
    <col min="11011" max="11011" width="19.140625" style="128" customWidth="1"/>
    <col min="11012" max="11012" width="17.5703125" style="128" customWidth="1"/>
    <col min="11013" max="11013" width="14.7109375" style="128" customWidth="1"/>
    <col min="11014" max="11263" width="8.140625" style="128"/>
    <col min="11264" max="11264" width="8.7109375" style="128" customWidth="1"/>
    <col min="11265" max="11265" width="31.5703125" style="128" customWidth="1"/>
    <col min="11266" max="11266" width="13.85546875" style="128" customWidth="1"/>
    <col min="11267" max="11267" width="19.140625" style="128" customWidth="1"/>
    <col min="11268" max="11268" width="17.5703125" style="128" customWidth="1"/>
    <col min="11269" max="11269" width="14.7109375" style="128" customWidth="1"/>
    <col min="11270" max="11519" width="8.140625" style="128"/>
    <col min="11520" max="11520" width="8.7109375" style="128" customWidth="1"/>
    <col min="11521" max="11521" width="31.5703125" style="128" customWidth="1"/>
    <col min="11522" max="11522" width="13.85546875" style="128" customWidth="1"/>
    <col min="11523" max="11523" width="19.140625" style="128" customWidth="1"/>
    <col min="11524" max="11524" width="17.5703125" style="128" customWidth="1"/>
    <col min="11525" max="11525" width="14.7109375" style="128" customWidth="1"/>
    <col min="11526" max="11775" width="8.140625" style="128"/>
    <col min="11776" max="11776" width="8.7109375" style="128" customWidth="1"/>
    <col min="11777" max="11777" width="31.5703125" style="128" customWidth="1"/>
    <col min="11778" max="11778" width="13.85546875" style="128" customWidth="1"/>
    <col min="11779" max="11779" width="19.140625" style="128" customWidth="1"/>
    <col min="11780" max="11780" width="17.5703125" style="128" customWidth="1"/>
    <col min="11781" max="11781" width="14.7109375" style="128" customWidth="1"/>
    <col min="11782" max="12031" width="8.140625" style="128"/>
    <col min="12032" max="12032" width="8.7109375" style="128" customWidth="1"/>
    <col min="12033" max="12033" width="31.5703125" style="128" customWidth="1"/>
    <col min="12034" max="12034" width="13.85546875" style="128" customWidth="1"/>
    <col min="12035" max="12035" width="19.140625" style="128" customWidth="1"/>
    <col min="12036" max="12036" width="17.5703125" style="128" customWidth="1"/>
    <col min="12037" max="12037" width="14.7109375" style="128" customWidth="1"/>
    <col min="12038" max="12287" width="8.140625" style="128"/>
    <col min="12288" max="12288" width="8.7109375" style="128" customWidth="1"/>
    <col min="12289" max="12289" width="31.5703125" style="128" customWidth="1"/>
    <col min="12290" max="12290" width="13.85546875" style="128" customWidth="1"/>
    <col min="12291" max="12291" width="19.140625" style="128" customWidth="1"/>
    <col min="12292" max="12292" width="17.5703125" style="128" customWidth="1"/>
    <col min="12293" max="12293" width="14.7109375" style="128" customWidth="1"/>
    <col min="12294" max="12543" width="8.140625" style="128"/>
    <col min="12544" max="12544" width="8.7109375" style="128" customWidth="1"/>
    <col min="12545" max="12545" width="31.5703125" style="128" customWidth="1"/>
    <col min="12546" max="12546" width="13.85546875" style="128" customWidth="1"/>
    <col min="12547" max="12547" width="19.140625" style="128" customWidth="1"/>
    <col min="12548" max="12548" width="17.5703125" style="128" customWidth="1"/>
    <col min="12549" max="12549" width="14.7109375" style="128" customWidth="1"/>
    <col min="12550" max="12799" width="8.140625" style="128"/>
    <col min="12800" max="12800" width="8.7109375" style="128" customWidth="1"/>
    <col min="12801" max="12801" width="31.5703125" style="128" customWidth="1"/>
    <col min="12802" max="12802" width="13.85546875" style="128" customWidth="1"/>
    <col min="12803" max="12803" width="19.140625" style="128" customWidth="1"/>
    <col min="12804" max="12804" width="17.5703125" style="128" customWidth="1"/>
    <col min="12805" max="12805" width="14.7109375" style="128" customWidth="1"/>
    <col min="12806" max="13055" width="8.140625" style="128"/>
    <col min="13056" max="13056" width="8.7109375" style="128" customWidth="1"/>
    <col min="13057" max="13057" width="31.5703125" style="128" customWidth="1"/>
    <col min="13058" max="13058" width="13.85546875" style="128" customWidth="1"/>
    <col min="13059" max="13059" width="19.140625" style="128" customWidth="1"/>
    <col min="13060" max="13060" width="17.5703125" style="128" customWidth="1"/>
    <col min="13061" max="13061" width="14.7109375" style="128" customWidth="1"/>
    <col min="13062" max="13311" width="8.140625" style="128"/>
    <col min="13312" max="13312" width="8.7109375" style="128" customWidth="1"/>
    <col min="13313" max="13313" width="31.5703125" style="128" customWidth="1"/>
    <col min="13314" max="13314" width="13.85546875" style="128" customWidth="1"/>
    <col min="13315" max="13315" width="19.140625" style="128" customWidth="1"/>
    <col min="13316" max="13316" width="17.5703125" style="128" customWidth="1"/>
    <col min="13317" max="13317" width="14.7109375" style="128" customWidth="1"/>
    <col min="13318" max="13567" width="8.140625" style="128"/>
    <col min="13568" max="13568" width="8.7109375" style="128" customWidth="1"/>
    <col min="13569" max="13569" width="31.5703125" style="128" customWidth="1"/>
    <col min="13570" max="13570" width="13.85546875" style="128" customWidth="1"/>
    <col min="13571" max="13571" width="19.140625" style="128" customWidth="1"/>
    <col min="13572" max="13572" width="17.5703125" style="128" customWidth="1"/>
    <col min="13573" max="13573" width="14.7109375" style="128" customWidth="1"/>
    <col min="13574" max="13823" width="8.140625" style="128"/>
    <col min="13824" max="13824" width="8.7109375" style="128" customWidth="1"/>
    <col min="13825" max="13825" width="31.5703125" style="128" customWidth="1"/>
    <col min="13826" max="13826" width="13.85546875" style="128" customWidth="1"/>
    <col min="13827" max="13827" width="19.140625" style="128" customWidth="1"/>
    <col min="13828" max="13828" width="17.5703125" style="128" customWidth="1"/>
    <col min="13829" max="13829" width="14.7109375" style="128" customWidth="1"/>
    <col min="13830" max="14079" width="8.140625" style="128"/>
    <col min="14080" max="14080" width="8.7109375" style="128" customWidth="1"/>
    <col min="14081" max="14081" width="31.5703125" style="128" customWidth="1"/>
    <col min="14082" max="14082" width="13.85546875" style="128" customWidth="1"/>
    <col min="14083" max="14083" width="19.140625" style="128" customWidth="1"/>
    <col min="14084" max="14084" width="17.5703125" style="128" customWidth="1"/>
    <col min="14085" max="14085" width="14.7109375" style="128" customWidth="1"/>
    <col min="14086" max="14335" width="8.140625" style="128"/>
    <col min="14336" max="14336" width="8.7109375" style="128" customWidth="1"/>
    <col min="14337" max="14337" width="31.5703125" style="128" customWidth="1"/>
    <col min="14338" max="14338" width="13.85546875" style="128" customWidth="1"/>
    <col min="14339" max="14339" width="19.140625" style="128" customWidth="1"/>
    <col min="14340" max="14340" width="17.5703125" style="128" customWidth="1"/>
    <col min="14341" max="14341" width="14.7109375" style="128" customWidth="1"/>
    <col min="14342" max="14591" width="8.140625" style="128"/>
    <col min="14592" max="14592" width="8.7109375" style="128" customWidth="1"/>
    <col min="14593" max="14593" width="31.5703125" style="128" customWidth="1"/>
    <col min="14594" max="14594" width="13.85546875" style="128" customWidth="1"/>
    <col min="14595" max="14595" width="19.140625" style="128" customWidth="1"/>
    <col min="14596" max="14596" width="17.5703125" style="128" customWidth="1"/>
    <col min="14597" max="14597" width="14.7109375" style="128" customWidth="1"/>
    <col min="14598" max="14847" width="8.140625" style="128"/>
    <col min="14848" max="14848" width="8.7109375" style="128" customWidth="1"/>
    <col min="14849" max="14849" width="31.5703125" style="128" customWidth="1"/>
    <col min="14850" max="14850" width="13.85546875" style="128" customWidth="1"/>
    <col min="14851" max="14851" width="19.140625" style="128" customWidth="1"/>
    <col min="14852" max="14852" width="17.5703125" style="128" customWidth="1"/>
    <col min="14853" max="14853" width="14.7109375" style="128" customWidth="1"/>
    <col min="14854" max="15103" width="8.140625" style="128"/>
    <col min="15104" max="15104" width="8.7109375" style="128" customWidth="1"/>
    <col min="15105" max="15105" width="31.5703125" style="128" customWidth="1"/>
    <col min="15106" max="15106" width="13.85546875" style="128" customWidth="1"/>
    <col min="15107" max="15107" width="19.140625" style="128" customWidth="1"/>
    <col min="15108" max="15108" width="17.5703125" style="128" customWidth="1"/>
    <col min="15109" max="15109" width="14.7109375" style="128" customWidth="1"/>
    <col min="15110" max="15359" width="8.140625" style="128"/>
    <col min="15360" max="15360" width="8.7109375" style="128" customWidth="1"/>
    <col min="15361" max="15361" width="31.5703125" style="128" customWidth="1"/>
    <col min="15362" max="15362" width="13.85546875" style="128" customWidth="1"/>
    <col min="15363" max="15363" width="19.140625" style="128" customWidth="1"/>
    <col min="15364" max="15364" width="17.5703125" style="128" customWidth="1"/>
    <col min="15365" max="15365" width="14.7109375" style="128" customWidth="1"/>
    <col min="15366" max="15615" width="8.140625" style="128"/>
    <col min="15616" max="15616" width="8.7109375" style="128" customWidth="1"/>
    <col min="15617" max="15617" width="31.5703125" style="128" customWidth="1"/>
    <col min="15618" max="15618" width="13.85546875" style="128" customWidth="1"/>
    <col min="15619" max="15619" width="19.140625" style="128" customWidth="1"/>
    <col min="15620" max="15620" width="17.5703125" style="128" customWidth="1"/>
    <col min="15621" max="15621" width="14.7109375" style="128" customWidth="1"/>
    <col min="15622" max="15871" width="8.140625" style="128"/>
    <col min="15872" max="15872" width="8.7109375" style="128" customWidth="1"/>
    <col min="15873" max="15873" width="31.5703125" style="128" customWidth="1"/>
    <col min="15874" max="15874" width="13.85546875" style="128" customWidth="1"/>
    <col min="15875" max="15875" width="19.140625" style="128" customWidth="1"/>
    <col min="15876" max="15876" width="17.5703125" style="128" customWidth="1"/>
    <col min="15877" max="15877" width="14.7109375" style="128" customWidth="1"/>
    <col min="15878" max="16127" width="8.140625" style="128"/>
    <col min="16128" max="16128" width="8.7109375" style="128" customWidth="1"/>
    <col min="16129" max="16129" width="31.5703125" style="128" customWidth="1"/>
    <col min="16130" max="16130" width="13.85546875" style="128" customWidth="1"/>
    <col min="16131" max="16131" width="19.140625" style="128" customWidth="1"/>
    <col min="16132" max="16132" width="17.5703125" style="128" customWidth="1"/>
    <col min="16133" max="16133" width="14.7109375" style="128" customWidth="1"/>
    <col min="16134" max="16384" width="8.140625" style="128"/>
  </cols>
  <sheetData>
    <row r="1" spans="1:5" ht="23.25" hidden="1" customHeight="1" x14ac:dyDescent="0.25">
      <c r="A1" s="193"/>
      <c r="B1" s="193"/>
      <c r="C1" s="193"/>
      <c r="D1" s="193"/>
      <c r="E1" s="193"/>
    </row>
    <row r="2" spans="1:5" hidden="1" x14ac:dyDescent="0.25">
      <c r="A2" s="193" t="s">
        <v>171</v>
      </c>
      <c r="B2" s="193"/>
      <c r="C2" s="193"/>
      <c r="D2" s="193"/>
      <c r="E2" s="193"/>
    </row>
    <row r="3" spans="1:5" ht="15.75" customHeight="1" x14ac:dyDescent="0.25">
      <c r="A3" s="195" t="s">
        <v>227</v>
      </c>
      <c r="B3" s="195"/>
      <c r="C3" s="195"/>
      <c r="D3" s="195"/>
      <c r="E3" s="195"/>
    </row>
    <row r="4" spans="1:5" x14ac:dyDescent="0.25">
      <c r="A4" s="195" t="s">
        <v>172</v>
      </c>
      <c r="B4" s="195"/>
      <c r="C4" s="195"/>
      <c r="D4" s="195"/>
      <c r="E4" s="195"/>
    </row>
    <row r="5" spans="1:5" x14ac:dyDescent="0.25">
      <c r="A5" s="195" t="s">
        <v>173</v>
      </c>
      <c r="B5" s="195"/>
      <c r="C5" s="195"/>
      <c r="D5" s="195"/>
      <c r="E5" s="195"/>
    </row>
    <row r="6" spans="1:5" ht="26.25" customHeight="1" x14ac:dyDescent="0.25">
      <c r="A6" s="193" t="s">
        <v>174</v>
      </c>
      <c r="B6" s="193"/>
      <c r="C6" s="193"/>
      <c r="D6" s="193"/>
      <c r="E6" s="128" t="s">
        <v>257</v>
      </c>
    </row>
    <row r="7" spans="1:5" x14ac:dyDescent="0.25">
      <c r="A7" s="193"/>
      <c r="B7" s="193"/>
      <c r="C7" s="193"/>
      <c r="D7" s="193"/>
      <c r="E7" s="193"/>
    </row>
    <row r="8" spans="1:5" ht="28.5" customHeight="1" x14ac:dyDescent="0.25">
      <c r="A8" s="194" t="s">
        <v>176</v>
      </c>
      <c r="B8" s="194"/>
      <c r="C8" s="194"/>
      <c r="D8" s="194"/>
      <c r="E8" s="194"/>
    </row>
    <row r="9" spans="1:5" ht="29.25" customHeight="1" x14ac:dyDescent="0.25">
      <c r="A9" s="194" t="s">
        <v>177</v>
      </c>
      <c r="B9" s="194"/>
      <c r="C9" s="194"/>
      <c r="D9" s="194"/>
      <c r="E9" s="194"/>
    </row>
    <row r="10" spans="1:5" ht="30" customHeight="1" x14ac:dyDescent="0.25">
      <c r="A10" s="194" t="s">
        <v>178</v>
      </c>
      <c r="B10" s="194"/>
      <c r="C10" s="194"/>
      <c r="D10" s="194"/>
      <c r="E10" s="194"/>
    </row>
    <row r="11" spans="1:5" ht="30" customHeight="1" x14ac:dyDescent="0.25">
      <c r="A11" s="194" t="s">
        <v>179</v>
      </c>
      <c r="B11" s="194"/>
      <c r="C11" s="194"/>
      <c r="D11" s="194"/>
      <c r="E11" s="194"/>
    </row>
    <row r="12" spans="1:5" ht="29.25" customHeight="1" x14ac:dyDescent="0.25">
      <c r="A12" s="194" t="s">
        <v>180</v>
      </c>
      <c r="B12" s="194"/>
      <c r="C12" s="194"/>
      <c r="D12" s="194"/>
      <c r="E12" s="194"/>
    </row>
    <row r="13" spans="1:5" ht="28.5" customHeight="1" x14ac:dyDescent="0.25">
      <c r="A13" s="194" t="s">
        <v>181</v>
      </c>
      <c r="B13" s="194"/>
      <c r="C13" s="194"/>
      <c r="D13" s="194"/>
      <c r="E13" s="194"/>
    </row>
    <row r="14" spans="1:5" ht="15.75" customHeight="1" thickBot="1" x14ac:dyDescent="0.3">
      <c r="A14" s="193"/>
      <c r="B14" s="193"/>
      <c r="C14" s="193"/>
      <c r="D14" s="193"/>
      <c r="E14" s="193"/>
    </row>
    <row r="15" spans="1:5" ht="120.75" thickBot="1" x14ac:dyDescent="0.3">
      <c r="A15" s="138" t="s">
        <v>2</v>
      </c>
      <c r="B15" s="136" t="s">
        <v>183</v>
      </c>
      <c r="C15" s="136" t="s">
        <v>0</v>
      </c>
      <c r="D15" s="136" t="s">
        <v>182</v>
      </c>
      <c r="E15" s="136" t="s">
        <v>1</v>
      </c>
    </row>
    <row r="16" spans="1:5" x14ac:dyDescent="0.25">
      <c r="A16" s="204" t="s">
        <v>8</v>
      </c>
      <c r="B16" s="205"/>
      <c r="C16" s="205"/>
      <c r="D16" s="205"/>
      <c r="E16" s="139"/>
    </row>
    <row r="17" spans="1:5" ht="15" customHeight="1" x14ac:dyDescent="0.25">
      <c r="A17" s="148" t="s">
        <v>52</v>
      </c>
      <c r="B17" s="149" t="s">
        <v>21</v>
      </c>
      <c r="C17" s="150" t="s">
        <v>11</v>
      </c>
      <c r="D17" s="150">
        <v>0.14000000000000001</v>
      </c>
      <c r="E17" s="151">
        <v>1484.62</v>
      </c>
    </row>
    <row r="18" spans="1:5" ht="15" customHeight="1" x14ac:dyDescent="0.25">
      <c r="A18" s="201" t="s">
        <v>184</v>
      </c>
      <c r="B18" s="202"/>
      <c r="C18" s="202"/>
      <c r="D18" s="203"/>
      <c r="E18" s="152"/>
    </row>
    <row r="19" spans="1:5" x14ac:dyDescent="0.25">
      <c r="A19" s="148" t="s">
        <v>258</v>
      </c>
      <c r="B19" s="149" t="s">
        <v>22</v>
      </c>
      <c r="C19" s="150" t="s">
        <v>94</v>
      </c>
      <c r="D19" s="150">
        <f>E19</f>
        <v>13957.28</v>
      </c>
      <c r="E19" s="151">
        <v>13957.28</v>
      </c>
    </row>
    <row r="20" spans="1:5" x14ac:dyDescent="0.25">
      <c r="A20" s="148" t="s">
        <v>259</v>
      </c>
      <c r="B20" s="149">
        <v>7</v>
      </c>
      <c r="C20" s="150" t="s">
        <v>94</v>
      </c>
      <c r="D20" s="150">
        <f>E20/B20</f>
        <v>606.70571428571418</v>
      </c>
      <c r="E20" s="151">
        <v>4246.9399999999996</v>
      </c>
    </row>
    <row r="21" spans="1:5" x14ac:dyDescent="0.25">
      <c r="A21" s="148" t="s">
        <v>260</v>
      </c>
      <c r="B21" s="149">
        <v>1</v>
      </c>
      <c r="C21" s="150" t="s">
        <v>13</v>
      </c>
      <c r="D21" s="150">
        <f>E21/B21</f>
        <v>3638.31</v>
      </c>
      <c r="E21" s="151">
        <v>3638.31</v>
      </c>
    </row>
    <row r="22" spans="1:5" ht="30" x14ac:dyDescent="0.25">
      <c r="A22" s="148" t="s">
        <v>164</v>
      </c>
      <c r="B22" s="149" t="s">
        <v>22</v>
      </c>
      <c r="C22" s="150" t="s">
        <v>11</v>
      </c>
      <c r="D22" s="150">
        <f>E22</f>
        <v>237.35</v>
      </c>
      <c r="E22" s="151">
        <v>237.35</v>
      </c>
    </row>
    <row r="23" spans="1:5" ht="30" x14ac:dyDescent="0.25">
      <c r="A23" s="148" t="s">
        <v>187</v>
      </c>
      <c r="B23" s="149" t="s">
        <v>22</v>
      </c>
      <c r="C23" s="150" t="s">
        <v>11</v>
      </c>
      <c r="D23" s="150">
        <f>E23</f>
        <v>584.92999999999995</v>
      </c>
      <c r="E23" s="151">
        <v>584.92999999999995</v>
      </c>
    </row>
    <row r="24" spans="1:5" ht="15" customHeight="1" x14ac:dyDescent="0.25">
      <c r="A24" s="148" t="s">
        <v>185</v>
      </c>
      <c r="B24" s="149" t="s">
        <v>165</v>
      </c>
      <c r="C24" s="150" t="s">
        <v>12</v>
      </c>
      <c r="D24" s="150">
        <f>E24</f>
        <v>49522.559999999998</v>
      </c>
      <c r="E24" s="151">
        <v>49522.559999999998</v>
      </c>
    </row>
    <row r="25" spans="1:5" ht="15" customHeight="1" x14ac:dyDescent="0.25">
      <c r="A25" s="201" t="s">
        <v>188</v>
      </c>
      <c r="B25" s="202"/>
      <c r="C25" s="202"/>
      <c r="D25" s="203"/>
      <c r="E25" s="152"/>
    </row>
    <row r="26" spans="1:5" ht="30" x14ac:dyDescent="0.25">
      <c r="A26" s="148" t="s">
        <v>261</v>
      </c>
      <c r="B26" s="149">
        <v>9.0999999999999998E-2</v>
      </c>
      <c r="C26" s="150" t="s">
        <v>262</v>
      </c>
      <c r="D26" s="150">
        <f>E26/B26</f>
        <v>22203.296703296703</v>
      </c>
      <c r="E26" s="151">
        <v>2020.5</v>
      </c>
    </row>
    <row r="27" spans="1:5" x14ac:dyDescent="0.25">
      <c r="A27" s="148" t="s">
        <v>153</v>
      </c>
      <c r="B27" s="149">
        <v>2</v>
      </c>
      <c r="C27" s="150" t="s">
        <v>13</v>
      </c>
      <c r="D27" s="150">
        <f t="shared" ref="D27:D44" si="0">E27/B27</f>
        <v>382.05500000000001</v>
      </c>
      <c r="E27" s="151">
        <v>764.11</v>
      </c>
    </row>
    <row r="28" spans="1:5" ht="15.75" customHeight="1" x14ac:dyDescent="0.25">
      <c r="A28" s="148" t="s">
        <v>263</v>
      </c>
      <c r="B28" s="149">
        <v>3</v>
      </c>
      <c r="C28" s="150" t="s">
        <v>199</v>
      </c>
      <c r="D28" s="150">
        <f t="shared" si="0"/>
        <v>1363.83</v>
      </c>
      <c r="E28" s="151">
        <v>4091.49</v>
      </c>
    </row>
    <row r="29" spans="1:5" x14ac:dyDescent="0.25">
      <c r="A29" s="148" t="s">
        <v>245</v>
      </c>
      <c r="B29" s="149">
        <v>5</v>
      </c>
      <c r="C29" s="150" t="s">
        <v>79</v>
      </c>
      <c r="D29" s="150">
        <f t="shared" si="0"/>
        <v>99.26</v>
      </c>
      <c r="E29" s="151">
        <v>496.3</v>
      </c>
    </row>
    <row r="30" spans="1:5" x14ac:dyDescent="0.25">
      <c r="A30" s="148" t="s">
        <v>55</v>
      </c>
      <c r="B30" s="149">
        <v>1</v>
      </c>
      <c r="C30" s="150" t="s">
        <v>14</v>
      </c>
      <c r="D30" s="150">
        <f t="shared" si="0"/>
        <v>1005.22</v>
      </c>
      <c r="E30" s="151">
        <v>1005.22</v>
      </c>
    </row>
    <row r="31" spans="1:5" x14ac:dyDescent="0.25">
      <c r="A31" s="148" t="s">
        <v>56</v>
      </c>
      <c r="B31" s="149">
        <v>1</v>
      </c>
      <c r="C31" s="150" t="s">
        <v>15</v>
      </c>
      <c r="D31" s="150">
        <f t="shared" si="0"/>
        <v>828.19</v>
      </c>
      <c r="E31" s="151">
        <v>828.19</v>
      </c>
    </row>
    <row r="32" spans="1:5" x14ac:dyDescent="0.25">
      <c r="A32" s="148" t="s">
        <v>202</v>
      </c>
      <c r="B32" s="149">
        <v>1</v>
      </c>
      <c r="C32" s="150" t="s">
        <v>13</v>
      </c>
      <c r="D32" s="150">
        <f t="shared" si="0"/>
        <v>149.54</v>
      </c>
      <c r="E32" s="151">
        <v>149.54</v>
      </c>
    </row>
    <row r="33" spans="1:5" x14ac:dyDescent="0.25">
      <c r="A33" s="148" t="s">
        <v>74</v>
      </c>
      <c r="B33" s="149">
        <v>0.01</v>
      </c>
      <c r="C33" s="150" t="s">
        <v>75</v>
      </c>
      <c r="D33" s="150">
        <f t="shared" si="0"/>
        <v>30519</v>
      </c>
      <c r="E33" s="151">
        <v>305.19</v>
      </c>
    </row>
    <row r="34" spans="1:5" x14ac:dyDescent="0.25">
      <c r="A34" s="148" t="s">
        <v>264</v>
      </c>
      <c r="B34" s="149">
        <v>0.72099999999999997</v>
      </c>
      <c r="C34" s="150" t="s">
        <v>16</v>
      </c>
      <c r="D34" s="150">
        <f t="shared" si="0"/>
        <v>1915.0346740638004</v>
      </c>
      <c r="E34" s="151">
        <v>1380.74</v>
      </c>
    </row>
    <row r="35" spans="1:5" ht="30" x14ac:dyDescent="0.25">
      <c r="A35" s="148" t="s">
        <v>57</v>
      </c>
      <c r="B35" s="149">
        <v>0.42099999999999999</v>
      </c>
      <c r="C35" s="150" t="s">
        <v>16</v>
      </c>
      <c r="D35" s="150">
        <f t="shared" si="0"/>
        <v>2005.9382422802851</v>
      </c>
      <c r="E35" s="151">
        <v>844.5</v>
      </c>
    </row>
    <row r="36" spans="1:5" x14ac:dyDescent="0.25">
      <c r="A36" s="148" t="s">
        <v>265</v>
      </c>
      <c r="B36" s="149">
        <v>1</v>
      </c>
      <c r="C36" s="150" t="s">
        <v>14</v>
      </c>
      <c r="D36" s="150">
        <f t="shared" si="0"/>
        <v>611.75</v>
      </c>
      <c r="E36" s="151">
        <v>611.75</v>
      </c>
    </row>
    <row r="37" spans="1:5" x14ac:dyDescent="0.25">
      <c r="A37" s="148" t="s">
        <v>266</v>
      </c>
      <c r="B37" s="149">
        <v>2</v>
      </c>
      <c r="C37" s="150" t="s">
        <v>199</v>
      </c>
      <c r="D37" s="150">
        <f t="shared" si="0"/>
        <v>1055.2950000000001</v>
      </c>
      <c r="E37" s="151">
        <v>2110.59</v>
      </c>
    </row>
    <row r="38" spans="1:5" ht="30" x14ac:dyDescent="0.25">
      <c r="A38" s="148" t="s">
        <v>60</v>
      </c>
      <c r="B38" s="149">
        <v>5</v>
      </c>
      <c r="C38" s="150" t="s">
        <v>18</v>
      </c>
      <c r="D38" s="150">
        <f t="shared" si="0"/>
        <v>253.464</v>
      </c>
      <c r="E38" s="151">
        <v>1267.32</v>
      </c>
    </row>
    <row r="39" spans="1:5" x14ac:dyDescent="0.25">
      <c r="A39" s="148" t="s">
        <v>249</v>
      </c>
      <c r="B39" s="149">
        <v>2</v>
      </c>
      <c r="C39" s="150" t="s">
        <v>79</v>
      </c>
      <c r="D39" s="150">
        <f t="shared" si="0"/>
        <v>78.12</v>
      </c>
      <c r="E39" s="151">
        <v>156.24</v>
      </c>
    </row>
    <row r="40" spans="1:5" x14ac:dyDescent="0.25">
      <c r="A40" s="148" t="s">
        <v>61</v>
      </c>
      <c r="B40" s="149">
        <v>1</v>
      </c>
      <c r="C40" s="150" t="s">
        <v>13</v>
      </c>
      <c r="D40" s="150">
        <f t="shared" si="0"/>
        <v>4474.1099999999997</v>
      </c>
      <c r="E40" s="151">
        <v>4474.1099999999997</v>
      </c>
    </row>
    <row r="41" spans="1:5" x14ac:dyDescent="0.25">
      <c r="A41" s="148" t="s">
        <v>139</v>
      </c>
      <c r="B41" s="149">
        <v>1</v>
      </c>
      <c r="C41" s="150" t="s">
        <v>14</v>
      </c>
      <c r="D41" s="150">
        <f t="shared" si="0"/>
        <v>3649.47</v>
      </c>
      <c r="E41" s="151">
        <v>3649.47</v>
      </c>
    </row>
    <row r="42" spans="1:5" x14ac:dyDescent="0.25">
      <c r="A42" s="148" t="s">
        <v>143</v>
      </c>
      <c r="B42" s="149">
        <v>1</v>
      </c>
      <c r="C42" s="150" t="s">
        <v>19</v>
      </c>
      <c r="D42" s="150">
        <f t="shared" si="0"/>
        <v>857.06</v>
      </c>
      <c r="E42" s="151">
        <v>857.06</v>
      </c>
    </row>
    <row r="43" spans="1:5" x14ac:dyDescent="0.25">
      <c r="A43" s="148" t="s">
        <v>209</v>
      </c>
      <c r="B43" s="149">
        <v>1</v>
      </c>
      <c r="C43" s="150" t="s">
        <v>19</v>
      </c>
      <c r="D43" s="150">
        <f t="shared" si="0"/>
        <v>598.84</v>
      </c>
      <c r="E43" s="151">
        <v>598.84</v>
      </c>
    </row>
    <row r="44" spans="1:5" x14ac:dyDescent="0.25">
      <c r="A44" s="148" t="s">
        <v>64</v>
      </c>
      <c r="B44" s="149">
        <v>35</v>
      </c>
      <c r="C44" s="150" t="s">
        <v>19</v>
      </c>
      <c r="D44" s="150">
        <f t="shared" si="0"/>
        <v>302.39628571428574</v>
      </c>
      <c r="E44" s="151">
        <v>10583.87</v>
      </c>
    </row>
    <row r="45" spans="1:5" ht="15" customHeight="1" x14ac:dyDescent="0.25">
      <c r="A45" s="201" t="s">
        <v>210</v>
      </c>
      <c r="B45" s="202"/>
      <c r="C45" s="202"/>
      <c r="D45" s="203"/>
      <c r="E45" s="152"/>
    </row>
    <row r="46" spans="1:5" x14ac:dyDescent="0.25">
      <c r="A46" s="148" t="s">
        <v>267</v>
      </c>
      <c r="B46" s="149">
        <v>0.01</v>
      </c>
      <c r="C46" s="150" t="s">
        <v>17</v>
      </c>
      <c r="D46" s="150"/>
      <c r="E46" s="151">
        <v>429.29</v>
      </c>
    </row>
    <row r="47" spans="1:5" ht="30" x14ac:dyDescent="0.25">
      <c r="A47" s="148" t="s">
        <v>65</v>
      </c>
      <c r="B47" s="149">
        <v>0.72099999999999997</v>
      </c>
      <c r="C47" s="150" t="s">
        <v>16</v>
      </c>
      <c r="D47" s="150">
        <f t="shared" ref="D47:D51" si="1">E47/B47</f>
        <v>2012.0388349514565</v>
      </c>
      <c r="E47" s="151">
        <v>1450.68</v>
      </c>
    </row>
    <row r="48" spans="1:5" ht="30" x14ac:dyDescent="0.25">
      <c r="A48" s="148" t="s">
        <v>268</v>
      </c>
      <c r="B48" s="149">
        <v>0.72</v>
      </c>
      <c r="C48" s="150" t="s">
        <v>16</v>
      </c>
      <c r="D48" s="150">
        <f t="shared" si="1"/>
        <v>2022.1111111111113</v>
      </c>
      <c r="E48" s="151">
        <v>1455.92</v>
      </c>
    </row>
    <row r="49" spans="1:7" ht="30" x14ac:dyDescent="0.25">
      <c r="A49" s="148" t="s">
        <v>269</v>
      </c>
      <c r="B49" s="149">
        <v>1.591</v>
      </c>
      <c r="C49" s="150" t="s">
        <v>16</v>
      </c>
      <c r="D49" s="150">
        <f t="shared" si="1"/>
        <v>610.48397234443746</v>
      </c>
      <c r="E49" s="151">
        <v>971.28</v>
      </c>
    </row>
    <row r="50" spans="1:7" x14ac:dyDescent="0.25">
      <c r="A50" s="148" t="s">
        <v>270</v>
      </c>
      <c r="B50" s="149">
        <v>60</v>
      </c>
      <c r="C50" s="150" t="s">
        <v>102</v>
      </c>
      <c r="D50" s="150">
        <f t="shared" si="1"/>
        <v>75.827333333333343</v>
      </c>
      <c r="E50" s="151">
        <v>4549.6400000000003</v>
      </c>
    </row>
    <row r="51" spans="1:7" ht="30" x14ac:dyDescent="0.25">
      <c r="A51" s="148" t="s">
        <v>271</v>
      </c>
      <c r="B51" s="149">
        <v>1.3089999999999999</v>
      </c>
      <c r="C51" s="150" t="s">
        <v>16</v>
      </c>
      <c r="D51" s="150">
        <f t="shared" si="1"/>
        <v>1204.8433919022157</v>
      </c>
      <c r="E51" s="151">
        <v>1577.14</v>
      </c>
    </row>
    <row r="52" spans="1:7" ht="15" customHeight="1" x14ac:dyDescent="0.25">
      <c r="A52" s="201" t="s">
        <v>87</v>
      </c>
      <c r="B52" s="202"/>
      <c r="C52" s="202"/>
      <c r="D52" s="203"/>
      <c r="E52" s="152"/>
    </row>
    <row r="53" spans="1:7" ht="30" x14ac:dyDescent="0.25">
      <c r="A53" s="148" t="s">
        <v>95</v>
      </c>
      <c r="B53" s="149" t="s">
        <v>229</v>
      </c>
      <c r="C53" s="150" t="s">
        <v>11</v>
      </c>
      <c r="D53" s="150">
        <f>E53</f>
        <v>2777.53</v>
      </c>
      <c r="E53" s="151">
        <v>2777.53</v>
      </c>
    </row>
    <row r="54" spans="1:7" x14ac:dyDescent="0.25">
      <c r="A54" s="201" t="s">
        <v>272</v>
      </c>
      <c r="B54" s="202"/>
      <c r="C54" s="202"/>
      <c r="D54" s="203"/>
      <c r="E54" s="152"/>
    </row>
    <row r="55" spans="1:7" ht="15" customHeight="1" x14ac:dyDescent="0.25">
      <c r="A55" s="148" t="s">
        <v>273</v>
      </c>
      <c r="B55" s="149" t="s">
        <v>229</v>
      </c>
      <c r="C55" s="150" t="s">
        <v>11</v>
      </c>
      <c r="D55" s="150">
        <f>E55</f>
        <v>3600</v>
      </c>
      <c r="E55" s="151">
        <v>3600</v>
      </c>
    </row>
    <row r="56" spans="1:7" ht="15" customHeight="1" thickBot="1" x14ac:dyDescent="0.3">
      <c r="A56" s="201" t="s">
        <v>250</v>
      </c>
      <c r="B56" s="202"/>
      <c r="C56" s="202"/>
      <c r="D56" s="203"/>
      <c r="E56" s="152"/>
    </row>
    <row r="57" spans="1:7" ht="30" x14ac:dyDescent="0.25">
      <c r="A57" s="148" t="s">
        <v>251</v>
      </c>
      <c r="B57" s="149" t="s">
        <v>22</v>
      </c>
      <c r="C57" s="150" t="s">
        <v>11</v>
      </c>
      <c r="D57" s="150">
        <f>E57</f>
        <v>206.79</v>
      </c>
      <c r="E57" s="151">
        <v>206.79</v>
      </c>
      <c r="F57" s="140">
        <f>SUM(E17:E57)</f>
        <v>126885.28999999998</v>
      </c>
      <c r="G57" s="137" t="s">
        <v>274</v>
      </c>
    </row>
    <row r="58" spans="1:7" s="38" customFormat="1" x14ac:dyDescent="0.25">
      <c r="A58" s="197" t="s">
        <v>10</v>
      </c>
      <c r="B58" s="198"/>
      <c r="C58" s="198"/>
      <c r="D58" s="198"/>
      <c r="E58" s="199"/>
    </row>
    <row r="59" spans="1:7" s="38" customFormat="1" x14ac:dyDescent="0.25">
      <c r="A59" s="40" t="s">
        <v>69</v>
      </c>
      <c r="B59" s="130" t="s">
        <v>21</v>
      </c>
      <c r="C59" s="130" t="s">
        <v>11</v>
      </c>
      <c r="D59" s="130">
        <f>E59</f>
        <v>12688.528999999999</v>
      </c>
      <c r="E59" s="130">
        <f>SUM(E17:E57)*10%</f>
        <v>12688.528999999999</v>
      </c>
    </row>
    <row r="60" spans="1:7" x14ac:dyDescent="0.25">
      <c r="A60" s="132" t="s">
        <v>24</v>
      </c>
      <c r="B60" s="130"/>
      <c r="C60" s="130"/>
      <c r="D60" s="130"/>
      <c r="E60" s="133">
        <f>E59+F57</f>
        <v>139573.81899999999</v>
      </c>
    </row>
    <row r="61" spans="1:7" x14ac:dyDescent="0.25">
      <c r="A61" s="193"/>
      <c r="B61" s="193"/>
      <c r="C61" s="193"/>
      <c r="D61" s="193"/>
      <c r="E61" s="193"/>
    </row>
    <row r="62" spans="1:7" x14ac:dyDescent="0.25">
      <c r="A62" s="193"/>
      <c r="B62" s="193"/>
      <c r="C62" s="193"/>
      <c r="D62" s="193"/>
      <c r="E62" s="193"/>
    </row>
    <row r="63" spans="1:7" s="143" customFormat="1" ht="21.75" customHeight="1" x14ac:dyDescent="0.25">
      <c r="A63" s="196" t="s">
        <v>276</v>
      </c>
      <c r="B63" s="196"/>
      <c r="C63" s="196"/>
      <c r="D63" s="196"/>
      <c r="E63" s="141">
        <f>E60</f>
        <v>139573.81899999999</v>
      </c>
      <c r="F63" s="142"/>
    </row>
    <row r="64" spans="1:7" s="143" customFormat="1" ht="20.25" customHeight="1" x14ac:dyDescent="0.25">
      <c r="A64" s="200" t="str">
        <f>[1]!Сумма_прописью(E63)</f>
        <v>Сто тридцать девять тысяч пятьсот  семьдесят три рубля 82 копейки.</v>
      </c>
      <c r="B64" s="200"/>
      <c r="C64" s="200"/>
      <c r="D64" s="200"/>
      <c r="E64" s="200"/>
      <c r="F64" s="144"/>
    </row>
    <row r="65" spans="1:6" s="143" customFormat="1" ht="24.75" customHeight="1" x14ac:dyDescent="0.25">
      <c r="A65" s="196" t="s">
        <v>222</v>
      </c>
      <c r="B65" s="196"/>
      <c r="C65" s="196"/>
      <c r="D65" s="196"/>
      <c r="E65" s="196"/>
      <c r="F65" s="145"/>
    </row>
    <row r="66" spans="1:6" s="143" customFormat="1" ht="24" customHeight="1" x14ac:dyDescent="0.25">
      <c r="A66" s="196" t="s">
        <v>223</v>
      </c>
      <c r="B66" s="196"/>
      <c r="C66" s="196"/>
      <c r="D66" s="196"/>
      <c r="E66" s="196"/>
      <c r="F66" s="145"/>
    </row>
    <row r="67" spans="1:6" s="143" customFormat="1" ht="30.75" customHeight="1" x14ac:dyDescent="0.25">
      <c r="A67" s="196" t="s">
        <v>224</v>
      </c>
      <c r="B67" s="196"/>
      <c r="C67" s="196"/>
      <c r="D67" s="196"/>
      <c r="E67" s="196"/>
      <c r="F67" s="145"/>
    </row>
    <row r="68" spans="1:6" s="143" customFormat="1" x14ac:dyDescent="0.25">
      <c r="A68" s="146"/>
      <c r="B68" s="146"/>
      <c r="C68" s="146"/>
      <c r="D68" s="146"/>
      <c r="E68" s="146"/>
      <c r="F68" s="146"/>
    </row>
    <row r="69" spans="1:6" s="143" customFormat="1" ht="24.75" customHeight="1" x14ac:dyDescent="0.25">
      <c r="A69" s="196" t="s">
        <v>275</v>
      </c>
      <c r="B69" s="196"/>
      <c r="C69" s="196"/>
      <c r="D69" s="196"/>
      <c r="E69" s="196"/>
      <c r="F69" s="145"/>
    </row>
    <row r="70" spans="1:6" ht="18.75" customHeight="1" x14ac:dyDescent="0.25">
      <c r="A70" s="147" t="s">
        <v>225</v>
      </c>
      <c r="B70" s="147"/>
      <c r="C70" s="147"/>
      <c r="D70" s="147"/>
      <c r="E70" s="147"/>
    </row>
    <row r="71" spans="1:6" ht="24.75" customHeight="1" x14ac:dyDescent="0.25">
      <c r="A71" s="147" t="s">
        <v>277</v>
      </c>
      <c r="B71" s="147"/>
      <c r="C71" s="147"/>
      <c r="D71" s="147"/>
      <c r="E71" s="147"/>
    </row>
    <row r="72" spans="1:6" ht="15" customHeight="1" x14ac:dyDescent="0.25">
      <c r="B72" s="147"/>
      <c r="C72" s="147"/>
      <c r="D72" s="147" t="s">
        <v>26</v>
      </c>
      <c r="E72" s="147"/>
    </row>
    <row r="73" spans="1:6" x14ac:dyDescent="0.25">
      <c r="A73" s="193"/>
      <c r="B73" s="193"/>
      <c r="C73" s="193"/>
      <c r="D73" s="193"/>
      <c r="E73" s="193"/>
    </row>
    <row r="74" spans="1:6" x14ac:dyDescent="0.25">
      <c r="A74" s="193" t="s">
        <v>226</v>
      </c>
      <c r="B74" s="193"/>
      <c r="C74" s="193"/>
      <c r="D74" s="193"/>
      <c r="E74" s="193"/>
    </row>
    <row r="75" spans="1:6" ht="13.5" customHeight="1" x14ac:dyDescent="0.25">
      <c r="B75" s="193"/>
      <c r="C75" s="193"/>
      <c r="D75" s="193" t="s">
        <v>26</v>
      </c>
      <c r="E75" s="193"/>
    </row>
  </sheetData>
  <mergeCells count="34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16:D16"/>
    <mergeCell ref="A18:D18"/>
    <mergeCell ref="A10:E10"/>
    <mergeCell ref="A11:E11"/>
    <mergeCell ref="A12:E12"/>
    <mergeCell ref="A13:E13"/>
    <mergeCell ref="A14:E14"/>
    <mergeCell ref="A56:D56"/>
    <mergeCell ref="A54:D54"/>
    <mergeCell ref="A52:D52"/>
    <mergeCell ref="A45:D45"/>
    <mergeCell ref="A25:D25"/>
    <mergeCell ref="A63:D63"/>
    <mergeCell ref="A74:E74"/>
    <mergeCell ref="B75:C75"/>
    <mergeCell ref="D75:E75"/>
    <mergeCell ref="A58:E58"/>
    <mergeCell ref="A73:E73"/>
    <mergeCell ref="A65:E65"/>
    <mergeCell ref="A66:E66"/>
    <mergeCell ref="A67:E67"/>
    <mergeCell ref="A69:E69"/>
    <mergeCell ref="A61:E61"/>
    <mergeCell ref="A62:E62"/>
    <mergeCell ref="A64:E64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2022-04-04T12:55:00Z</dcterms:modified>
</cp:coreProperties>
</file>