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525" windowWidth="16245" windowHeight="1165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Акт!$A$1:$E$68</definedName>
    <definedName name="_xlnm.Print_Area" localSheetId="3">'Акт (2)'!$A$1:$E$72</definedName>
    <definedName name="_xlnm.Print_Area" localSheetId="9">акт21!$A$3:$E$78</definedName>
    <definedName name="_xlnm.Print_Area" localSheetId="1">Бюджет!$A$1:$D$29</definedName>
    <definedName name="_xlnm.Print_Area" localSheetId="7">Лист1!$A$3:$E$76</definedName>
    <definedName name="_xlnm.Print_Area" localSheetId="5">Лист3!$A$2:$E$87</definedName>
  </definedNames>
  <calcPr calcId="145621"/>
</workbook>
</file>

<file path=xl/calcChain.xml><?xml version="1.0" encoding="utf-8"?>
<calcChain xmlns="http://schemas.openxmlformats.org/spreadsheetml/2006/main">
  <c r="A67" i="10" l="1"/>
  <c r="E50" i="10" l="1"/>
  <c r="B50" i="10"/>
  <c r="E34" i="10"/>
  <c r="B34" i="10"/>
  <c r="D22" i="10"/>
  <c r="E21" i="10"/>
  <c r="E20" i="10"/>
  <c r="E62" i="10" l="1"/>
  <c r="F60" i="10"/>
  <c r="D53" i="10"/>
  <c r="D52" i="10"/>
  <c r="D51" i="10"/>
  <c r="D34" i="10"/>
  <c r="D50" i="10"/>
  <c r="D49" i="10"/>
  <c r="D48" i="10"/>
  <c r="D47" i="10"/>
  <c r="D25" i="10"/>
  <c r="D26" i="10"/>
  <c r="D27" i="10"/>
  <c r="D28" i="10"/>
  <c r="D29" i="10"/>
  <c r="D30" i="10"/>
  <c r="D31" i="10"/>
  <c r="D32" i="10"/>
  <c r="D33" i="10"/>
  <c r="D35" i="10"/>
  <c r="D36" i="10"/>
  <c r="D37" i="10"/>
  <c r="D38" i="10"/>
  <c r="D39" i="10"/>
  <c r="D40" i="10"/>
  <c r="D41" i="10"/>
  <c r="D42" i="10"/>
  <c r="D43" i="10"/>
  <c r="D44" i="10"/>
  <c r="D45" i="10"/>
  <c r="D24" i="10"/>
  <c r="D21" i="10"/>
  <c r="D20" i="10"/>
  <c r="D19" i="10"/>
  <c r="D55" i="10"/>
  <c r="D57" i="10"/>
  <c r="D59" i="10"/>
  <c r="D60" i="10"/>
  <c r="F18" i="9"/>
  <c r="F22" i="9" s="1"/>
  <c r="F14" i="9"/>
  <c r="E63" i="10" l="1"/>
  <c r="E66" i="10" s="1"/>
  <c r="F23" i="9" s="1"/>
  <c r="F24" i="9" s="1"/>
  <c r="F25" i="9"/>
  <c r="D62" i="10"/>
  <c r="D54" i="8"/>
  <c r="D56" i="8"/>
  <c r="D58" i="8"/>
  <c r="D52" i="8"/>
  <c r="D4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6" i="8"/>
  <c r="D48" i="8"/>
  <c r="D49" i="8"/>
  <c r="D50" i="8"/>
  <c r="D51" i="8"/>
  <c r="D27" i="8"/>
  <c r="D20" i="8"/>
  <c r="D21" i="8"/>
  <c r="D22" i="8"/>
  <c r="D23" i="8"/>
  <c r="D25" i="8"/>
  <c r="D26" i="8"/>
  <c r="D19" i="8"/>
  <c r="E60" i="8" l="1"/>
  <c r="E61" i="8" s="1"/>
  <c r="F23" i="7" s="1"/>
  <c r="D60" i="8"/>
  <c r="F18" i="7" l="1"/>
  <c r="F22" i="7" s="1"/>
  <c r="F24" i="7" s="1"/>
  <c r="F14" i="7"/>
  <c r="F25" i="7" l="1"/>
  <c r="F23" i="6"/>
  <c r="F15" i="6"/>
  <c r="E72" i="3"/>
  <c r="E71" i="3"/>
  <c r="D71" i="3" s="1"/>
  <c r="D65" i="3"/>
  <c r="D67" i="3"/>
  <c r="D69" i="3"/>
  <c r="D63" i="3"/>
  <c r="D59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8" i="3"/>
  <c r="D49" i="3"/>
  <c r="D50" i="3"/>
  <c r="D51" i="3"/>
  <c r="D52" i="3"/>
  <c r="D53" i="3"/>
  <c r="D54" i="3"/>
  <c r="D55" i="3"/>
  <c r="D56" i="3"/>
  <c r="D57" i="3"/>
  <c r="D58" i="3"/>
  <c r="D60" i="3"/>
  <c r="D61" i="3"/>
  <c r="D25" i="3"/>
  <c r="D23" i="3"/>
  <c r="D20" i="3"/>
  <c r="D21" i="3"/>
  <c r="D19" i="3"/>
  <c r="F18" i="6"/>
  <c r="F22" i="6" s="1"/>
  <c r="F14" i="6"/>
  <c r="F24" i="6" l="1"/>
  <c r="F25" i="6"/>
  <c r="F23" i="4"/>
  <c r="E55" i="5"/>
  <c r="E54" i="5"/>
  <c r="D54" i="5" s="1"/>
  <c r="D52" i="5"/>
  <c r="D51" i="5"/>
  <c r="D49" i="5"/>
  <c r="D42" i="5"/>
  <c r="D38" i="5"/>
  <c r="E17" i="5"/>
  <c r="D17" i="5" s="1"/>
  <c r="D15" i="5"/>
  <c r="D7" i="5"/>
  <c r="D10" i="5"/>
  <c r="D11" i="5"/>
  <c r="D12" i="5"/>
  <c r="D13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5" i="5"/>
  <c r="D36" i="5"/>
  <c r="D37" i="5"/>
  <c r="D39" i="5"/>
  <c r="D40" i="5"/>
  <c r="D44" i="5"/>
  <c r="D45" i="5"/>
  <c r="D47" i="5"/>
  <c r="D9" i="5"/>
  <c r="F15" i="4" l="1"/>
  <c r="F18" i="4"/>
  <c r="F22" i="4" s="1"/>
  <c r="F24" i="4" s="1"/>
  <c r="F14" i="4"/>
  <c r="F25" i="4" l="1"/>
  <c r="E23" i="2"/>
  <c r="B15" i="2"/>
  <c r="B18" i="2"/>
  <c r="E51" i="1"/>
  <c r="B21" i="2"/>
  <c r="B20" i="2"/>
  <c r="B19" i="2"/>
  <c r="B17" i="2"/>
  <c r="B16" i="2"/>
  <c r="B14" i="2"/>
  <c r="B13" i="2"/>
  <c r="B12" i="2"/>
  <c r="B11" i="2"/>
  <c r="B10" i="2"/>
  <c r="B22" i="2" l="1"/>
  <c r="D40" i="1"/>
  <c r="D22" i="2" l="1"/>
  <c r="C22" i="2"/>
  <c r="D46" i="1"/>
  <c r="D45" i="1"/>
  <c r="D48" i="1"/>
  <c r="D50" i="1"/>
  <c r="D42" i="1"/>
  <c r="D43" i="1"/>
  <c r="D38" i="1"/>
  <c r="D37" i="1"/>
  <c r="D36" i="1"/>
  <c r="D35" i="1"/>
  <c r="D33" i="1"/>
  <c r="D32" i="1"/>
  <c r="D31" i="1"/>
  <c r="D30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3" i="1"/>
  <c r="D11" i="1"/>
  <c r="D9" i="1"/>
  <c r="D7" i="1"/>
</calcChain>
</file>

<file path=xl/sharedStrings.xml><?xml version="1.0" encoding="utf-8"?>
<sst xmlns="http://schemas.openxmlformats.org/spreadsheetml/2006/main" count="804" uniqueCount="264">
  <si>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</si>
  <si>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</si>
  <si>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</si>
  <si>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</si>
  <si>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</si>
  <si>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</si>
  <si>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</si>
  <si>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</si>
  <si>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</si>
  <si>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</si>
  <si>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</si>
  <si>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</si>
  <si>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</si>
  <si>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</si>
  <si>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</si>
  <si>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</si>
  <si>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</si>
  <si>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</si>
  <si>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</si>
  <si>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</si>
  <si>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</si>
  <si>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</si>
  <si>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</si>
  <si>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</si>
  <si>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</si>
  <si>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</si>
  <si>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</si>
  <si>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</si>
  <si>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</si>
  <si>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</si>
  <si>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</si>
  <si>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</si>
  <si>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</si>
  <si>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</si>
  <si>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</si>
  <si>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</si>
  <si>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</si>
  <si>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</si>
  <si>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</si>
  <si>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</si>
  <si>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</si>
  <si>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</si>
  <si>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</si>
  <si>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</si>
  <si>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</si>
  <si>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</si>
  <si>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</si>
  <si>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</si>
  <si>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</si>
  <si>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</si>
  <si>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</si>
  <si>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</si>
  <si>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</si>
  <si>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</si>
  <si>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</si>
  <si>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</si>
  <si>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</si>
  <si>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</si>
  <si>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</si>
  <si>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</si>
  <si>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</si>
  <si>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</si>
  <si>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</si>
  <si>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</si>
  <si>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</si>
  <si>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</si>
  <si>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</si>
  <si>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</si>
  <si>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</si>
  <si>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кровли от снега толщ. 10 см, сбивание сосулей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</si>
  <si>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</si>
  <si>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</si>
  <si>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</si>
  <si>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</si>
  <si>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</si>
  <si>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</si>
  <si>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Текущий ремонт конструктивных элементов жилых зданий</t>
  </si>
  <si>
    <t>1 м 2 основания</t>
  </si>
  <si>
    <t>1 смеситель</t>
  </si>
  <si>
    <t xml:space="preserve">     Ликвидация воздушных пробок в системе отопления, в стояке</t>
  </si>
  <si>
    <t>1 стояк</t>
  </si>
  <si>
    <t xml:space="preserve">     Осмотр СТО</t>
  </si>
  <si>
    <t>100 квартир</t>
  </si>
  <si>
    <t xml:space="preserve">     Проверка на прогрев отопительных приборов с регулировкой.</t>
  </si>
  <si>
    <t>100 приборов</t>
  </si>
  <si>
    <t xml:space="preserve">     Промывка трубопровода системы отопления</t>
  </si>
  <si>
    <t>м3</t>
  </si>
  <si>
    <t xml:space="preserve">     Очистка кровли от снега толщ. 10 см, сбивание сосулей (в)</t>
  </si>
  <si>
    <t xml:space="preserve">     Замена НАВАЛа Д-50 под приварку</t>
  </si>
  <si>
    <t xml:space="preserve">     Ремонт смесителя без душа</t>
  </si>
  <si>
    <t xml:space="preserve">     Ремонт смесителя без душа, без снятия с места замена кран-буксы</t>
  </si>
  <si>
    <t xml:space="preserve">     Замена двери</t>
  </si>
  <si>
    <t xml:space="preserve">     Монтаж аншлагов, стенда, вывески, доски объявления и т.д.</t>
  </si>
  <si>
    <t xml:space="preserve">     Услуги а/вышки</t>
  </si>
  <si>
    <t>АКТ № 58/22-2017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</si>
  <si>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22  квартала 58.</t>
  </si>
  <si>
    <t>Задолженность по оплате за содержание и текущий ремонт на 01.01.2018 г. -  15 488,53 руб.</t>
  </si>
  <si>
    <t>Обслуживание ОДПУ</t>
  </si>
  <si>
    <t>Отчет по бюджету №58/22-2017</t>
  </si>
  <si>
    <t xml:space="preserve">     Техническое обслуживание ОДПУ</t>
  </si>
  <si>
    <t>Ежемесячно</t>
  </si>
  <si>
    <t>на общую сумму 147 578,91 руб. (Сто сорок семь тысяч пятьсот семьдесят восемь рублей 91 копейка).</t>
  </si>
  <si>
    <t>Долг на 01.01.2017 г.</t>
  </si>
  <si>
    <t>Резерв (доходы за минусом расходов) на  01.01.2018 г. -  40 593,61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</si>
  <si>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</si>
  <si>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</si>
  <si>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</si>
  <si>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</si>
  <si>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</si>
  <si>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</si>
  <si>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</si>
  <si>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</si>
  <si>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</si>
  <si>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</si>
  <si>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</si>
  <si>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</si>
  <si>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</si>
  <si>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</si>
  <si>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</si>
  <si>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</si>
  <si>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</si>
  <si>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</si>
  <si>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</si>
  <si>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</si>
  <si>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</si>
  <si>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</si>
  <si>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</si>
  <si>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</si>
  <si>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</si>
  <si>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</si>
  <si>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58/22-2018</t>
  </si>
  <si>
    <t>АКТ № 58/22-2018</t>
  </si>
  <si>
    <t>"31" марта 2019 г.</t>
  </si>
  <si>
    <t xml:space="preserve">     Вывозка порубочных остатков на расстояние 22 км (класс груза 3)</t>
  </si>
  <si>
    <t>т</t>
  </si>
  <si>
    <t xml:space="preserve">     Обрезка деревьев высотой: более 5 м</t>
  </si>
  <si>
    <t>1 дерево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</si>
  <si>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</si>
  <si>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</si>
  <si>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Погрузка порубочных остатков</t>
  </si>
  <si>
    <t xml:space="preserve">     Утилизация ТБО</t>
  </si>
  <si>
    <t xml:space="preserve">     Вывоз и утилизация ТКО, в т.ч. крупногабаритный мусор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</si>
  <si>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</si>
  <si>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</si>
  <si>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</si>
  <si>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Осмотр системы центрального отопления, устройств в чердачных и подвальных помещениях.</t>
  </si>
  <si>
    <t xml:space="preserve">     Осмотр, проверка работы приборов ИТП</t>
  </si>
  <si>
    <t xml:space="preserve">     Перекрытие потока воды: отопление, ГВС</t>
  </si>
  <si>
    <t xml:space="preserve">     Регулировка системы отопления</t>
  </si>
  <si>
    <t xml:space="preserve">     Сдача ИТП представителю энергоснабжающей организации</t>
  </si>
  <si>
    <t xml:space="preserve">     Осмотр  подвальных помещениях (засоры, подпоры)</t>
  </si>
  <si>
    <t xml:space="preserve">     Осмотр кровли, чердака, подъездов, подвального помещения -подготовка к зиме</t>
  </si>
  <si>
    <t xml:space="preserve">     Очистка канализационного стояка от наледи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</si>
  <si>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</si>
  <si>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</si>
  <si>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Смена стекол в деревянных переплетах при площади стекла  до: 0,25 м</t>
  </si>
  <si>
    <t xml:space="preserve">     Замена шарового крана Д-50</t>
  </si>
  <si>
    <t xml:space="preserve">     Осмотр замеры рамок холодной воды</t>
  </si>
  <si>
    <t>чел.-ч</t>
  </si>
  <si>
    <t xml:space="preserve">     Демонтаж монтаж частей канализационных вытяжек</t>
  </si>
  <si>
    <t xml:space="preserve">     Услуги  по вывозу и утилизации листвы, веток, деревьев, скошенной травы , смета и др.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</si>
  <si>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</si>
  <si>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</si>
  <si>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</si>
  <si>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</si>
  <si>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136 042,35 руб. (Сто тридцать шесть тысяч сорок два рубля 35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</si>
  <si>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</si>
  <si>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</si>
  <si>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</si>
  <si>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</si>
  <si>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</si>
  <si>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</si>
  <si>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</si>
  <si>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</si>
  <si>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</si>
  <si>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</si>
  <si>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</si>
  <si>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</si>
  <si>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</si>
  <si>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</si>
  <si>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</si>
  <si>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</si>
  <si>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</si>
  <si>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</si>
  <si>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</si>
  <si>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>Обслуживание и текущий ремонт инженерного оборудования</t>
  </si>
  <si>
    <t xml:space="preserve">     Замена шарового крана Д-25</t>
  </si>
  <si>
    <t xml:space="preserve">     Регулировка температуры отопления в ИТП вентилями</t>
  </si>
  <si>
    <t xml:space="preserve">     Смена вентилей Д-15</t>
  </si>
  <si>
    <t xml:space="preserve">     Осмотр и устранение мелких неисправностей на РХВ</t>
  </si>
  <si>
    <t xml:space="preserve">     Очистка канализационной сети: внутренней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</si>
  <si>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</si>
  <si>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</si>
  <si>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 xml:space="preserve">     Снятие замеров температуры воздуха в квартире</t>
  </si>
  <si>
    <t>1 замер</t>
  </si>
  <si>
    <t>Обслуживание и текущий ремонт конструктивных элементов</t>
  </si>
  <si>
    <t xml:space="preserve">     Зачистка деревянных поручней наждачной бумагой</t>
  </si>
  <si>
    <t xml:space="preserve">     Изготовление и установка деревянного поручня</t>
  </si>
  <si>
    <t xml:space="preserve">     Окраска масляными составами  по дереву: доски объявления</t>
  </si>
  <si>
    <t xml:space="preserve">     Острожка деревянных поручней рубанком</t>
  </si>
  <si>
    <t>100 м бревен, брусьев и д</t>
  </si>
  <si>
    <t xml:space="preserve">     Разборка обшивки:неоштукатуренных деревянных коробов</t>
  </si>
  <si>
    <t xml:space="preserve">     Ремонт отдельных мест скатной кровли (материалом Ризолит)</t>
  </si>
  <si>
    <t xml:space="preserve">     Установка досок объявлений с изготовлением</t>
  </si>
  <si>
    <t xml:space="preserve">     Устройство и разборка неинвентарных лесов</t>
  </si>
  <si>
    <t xml:space="preserve">     Шпатлевка поручня</t>
  </si>
  <si>
    <t xml:space="preserve">     Смена дверных приборов: навесного замка</t>
  </si>
  <si>
    <t xml:space="preserve">     Укрепление дверных приборов: петли (шарниры), шпингалеты, ручки накладные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</si>
  <si>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</si>
  <si>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</si>
  <si>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Текущий ремонт</t>
  </si>
  <si>
    <t xml:space="preserve">     Ремонт подъезда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</si>
  <si>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</si>
  <si>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</si>
  <si>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</si>
  <si>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</si>
  <si>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</si>
  <si>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58/22</t>
  </si>
  <si>
    <t>По графику</t>
  </si>
  <si>
    <t xml:space="preserve">           2. Всего за период с "01"января 2019 г. по "31"декября 2019 г. выполнено работ на общую сумму 140963.86 руб. (Сто сорок тысяч девятьсот шестьдесят три рубля 86 копеек).</t>
  </si>
  <si>
    <t xml:space="preserve">                          _______________________________________      ____________________________________</t>
  </si>
  <si>
    <t>Отчет по бюджету № 58/22-2019</t>
  </si>
  <si>
    <t>Период: с 01.01.2019 по 31.12.2019 года.</t>
  </si>
  <si>
    <t>Отчет по бюджету № 58/22-2020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</si>
  <si>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</si>
  <si>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</si>
  <si>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</si>
  <si>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</si>
  <si>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</si>
  <si>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</si>
  <si>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</si>
  <si>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</si>
  <si>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</si>
  <si>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</si>
  <si>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</si>
  <si>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Перезапуск системы отопления с регулировкой</t>
  </si>
  <si>
    <t xml:space="preserve">     Перекрытие потока воды: отопление, ГВС, ХВС</t>
  </si>
  <si>
    <t xml:space="preserve">     Герметизация вводов в подвальное помещение</t>
  </si>
  <si>
    <t xml:space="preserve">     Ремонт штакетного забора.</t>
  </si>
  <si>
    <t xml:space="preserve">     Очистка  кровли от снега, сбивание сосулей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</si>
  <si>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</si>
  <si>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</si>
  <si>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109023.09 руб. (Сто девять тысяч двадцать три рубля 9 копеек)</t>
  </si>
  <si>
    <t xml:space="preserve">                         ___________________________________________      ____________________________________</t>
  </si>
  <si>
    <t>Отчет по бюджету № 58/22-2021</t>
  </si>
  <si>
    <t>Период: с 01.01.2021 по 31.12.2021 года.</t>
  </si>
  <si>
    <t>31 марта 2022 г.</t>
  </si>
  <si>
    <t xml:space="preserve">     Осмотр подвальных помещений и выпуска при подпоре</t>
  </si>
  <si>
    <t>1 осмотр</t>
  </si>
  <si>
    <t xml:space="preserve">     Осмотр СТО в ИТП, РХВ</t>
  </si>
  <si>
    <t xml:space="preserve">     Осмотр СТО в чердачных и подвальных помещениях ФКР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</si>
  <si>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</si>
  <si>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</si>
  <si>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Ремонт отдельных мест покрытия из асбоцементных листов: обыкновенного профиля</t>
  </si>
  <si>
    <t>1 м2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</si>
  <si>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</si>
  <si>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</si>
  <si>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</si>
  <si>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Проверка наличия тяги в ДВ и вент. каналах</t>
  </si>
  <si>
    <t>84807.52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</si>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</sst>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р_._-;\-* #,##0.00_р_._-;_-* &quot;-&quot;??_р_._-;_-@_-"/>
    <numFmt numFmtId="164" formatCode="0.00;[Red]\-0.00"/>
    <numFmt numFmtId="165" formatCode="_-* #,##0_р_._-;\-* #,##0_р_._-;_-* &quot;-&quot;??_р_._-;_-@_-"/>
    <numFmt numFmtId="166" formatCode="0.000;[Red]\-0.000"/>
    <numFmt numFmtId="167" formatCode="0;[Red]\-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3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2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43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43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4" fillId="0" borderId="0" xfId="0" applyFont="1" applyFill="1" applyAlignment="1">
      <alignment vertical="center"/>
    </xf>
    <xf numFmtId="0" fontId="16" fillId="0" borderId="6" xfId="0" applyFont="1" applyBorder="1" applyAlignment="1">
      <alignment vertical="top" wrapText="1"/>
    </xf>
    <xf numFmtId="43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4" fillId="0" borderId="2" xfId="0" applyFont="1" applyBorder="1" applyAlignment="1">
      <alignment vertical="top" wrapText="1"/>
    </xf>
    <xf numFmtId="0" fontId="15" fillId="0" borderId="2" xfId="0" applyFont="1" applyFill="1" applyBorder="1" applyAlignment="1">
      <alignment vertical="top" wrapText="1"/>
    </xf>
    <xf numFmtId="0" fontId="16" fillId="0" borderId="2" xfId="0" applyFont="1" applyFill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43" fontId="14" fillId="0" borderId="1" xfId="1" applyFont="1" applyBorder="1" applyAlignment="1">
      <alignment horizontal="center" vertical="top" wrapText="1"/>
    </xf>
    <xf numFmtId="43" fontId="15" fillId="0" borderId="1" xfId="1" applyFont="1" applyFill="1" applyBorder="1" applyAlignment="1">
      <alignment horizontal="center" vertical="center"/>
    </xf>
    <xf numFmtId="43" fontId="15" fillId="0" borderId="1" xfId="1" applyFont="1" applyFill="1" applyBorder="1" applyAlignment="1">
      <alignment horizontal="center"/>
    </xf>
    <xf numFmtId="43" fontId="16" fillId="0" borderId="1" xfId="1" applyFont="1" applyFill="1" applyBorder="1" applyAlignment="1">
      <alignment horizontal="center" vertical="top" wrapText="1"/>
    </xf>
    <xf numFmtId="43" fontId="4" fillId="0" borderId="1" xfId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left" vertical="top"/>
    </xf>
    <xf numFmtId="0" fontId="14" fillId="0" borderId="2" xfId="0" applyFont="1" applyBorder="1" applyAlignment="1">
      <alignment vertical="top"/>
    </xf>
    <xf numFmtId="0" fontId="14" fillId="2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horizontal="center" vertical="center"/>
    </xf>
    <xf numFmtId="43" fontId="14" fillId="2" borderId="1" xfId="1" applyFont="1" applyFill="1" applyBorder="1" applyAlignment="1">
      <alignment horizontal="center" vertical="center"/>
    </xf>
    <xf numFmtId="0" fontId="3" fillId="2" borderId="0" xfId="0" applyFont="1" applyFill="1"/>
    <xf numFmtId="0" fontId="15" fillId="2" borderId="1" xfId="0" applyFont="1" applyFill="1" applyBorder="1" applyAlignment="1">
      <alignment vertical="center" wrapText="1"/>
    </xf>
    <xf numFmtId="164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43" fontId="15" fillId="2" borderId="1" xfId="1" applyFont="1" applyFill="1" applyBorder="1" applyAlignment="1">
      <alignment horizontal="center" vertical="center"/>
    </xf>
    <xf numFmtId="43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5" fillId="0" borderId="0" xfId="2" applyFont="1" applyAlignment="1"/>
    <xf numFmtId="0" fontId="16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8" xfId="4" applyFont="1" applyBorder="1" applyAlignment="1">
      <alignment wrapText="1"/>
    </xf>
    <xf numFmtId="0" fontId="20" fillId="0" borderId="10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6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4" borderId="14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4" fillId="0" borderId="0" xfId="0" applyFont="1" applyFill="1" applyAlignment="1"/>
    <xf numFmtId="0" fontId="15" fillId="0" borderId="19" xfId="0" applyFont="1" applyFill="1" applyBorder="1" applyAlignment="1">
      <alignment vertical="top" wrapText="1"/>
    </xf>
    <xf numFmtId="0" fontId="14" fillId="0" borderId="2" xfId="2" applyFont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43" fontId="14" fillId="0" borderId="1" xfId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vertical="top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top" wrapText="1"/>
    </xf>
    <xf numFmtId="0" fontId="4" fillId="0" borderId="0" xfId="0" applyFont="1" applyAlignment="1">
      <alignment horizontal="center" vertical="center" wrapText="1"/>
    </xf>
    <xf numFmtId="43" fontId="4" fillId="0" borderId="0" xfId="1" applyFont="1" applyAlignment="1">
      <alignment horizontal="center" vertical="center" wrapText="1"/>
    </xf>
    <xf numFmtId="43" fontId="4" fillId="0" borderId="0" xfId="1" applyFont="1" applyAlignment="1">
      <alignment horizontal="center" vertical="center"/>
    </xf>
    <xf numFmtId="43" fontId="21" fillId="0" borderId="18" xfId="1" applyFont="1" applyBorder="1" applyAlignment="1">
      <alignment horizontal="center" vertical="top" wrapText="1"/>
    </xf>
    <xf numFmtId="43" fontId="22" fillId="0" borderId="18" xfId="1" applyFont="1" applyBorder="1" applyAlignment="1">
      <alignment horizontal="center" vertical="top"/>
    </xf>
    <xf numFmtId="0" fontId="22" fillId="5" borderId="0" xfId="0" applyFont="1" applyFill="1" applyAlignment="1">
      <alignment horizontal="left" vertical="top"/>
    </xf>
    <xf numFmtId="0" fontId="22" fillId="0" borderId="0" xfId="0" applyFont="1" applyAlignment="1">
      <alignment horizontal="left" vertical="top"/>
    </xf>
    <xf numFmtId="43" fontId="22" fillId="0" borderId="18" xfId="1" applyFont="1" applyBorder="1" applyAlignment="1">
      <alignment horizontal="center" vertical="top" wrapText="1"/>
    </xf>
    <xf numFmtId="0" fontId="25" fillId="0" borderId="0" xfId="0" applyFont="1"/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3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5" fillId="0" borderId="0" xfId="0" applyFont="1" applyFill="1" applyAlignment="1">
      <alignment horizontal="center" vertical="center"/>
    </xf>
    <xf numFmtId="43" fontId="15" fillId="0" borderId="1" xfId="1" applyNumberFormat="1" applyFont="1" applyFill="1" applyBorder="1" applyAlignment="1">
      <alignment vertical="center" wrapText="1"/>
    </xf>
    <xf numFmtId="43" fontId="15" fillId="0" borderId="1" xfId="1" applyNumberFormat="1" applyFont="1" applyFill="1" applyBorder="1" applyAlignment="1">
      <alignment horizontal="center" vertical="center" wrapText="1"/>
    </xf>
    <xf numFmtId="43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43" fontId="14" fillId="0" borderId="1" xfId="1" applyNumberFormat="1" applyFont="1" applyFill="1" applyBorder="1" applyAlignment="1">
      <alignment vertical="center" wrapText="1"/>
    </xf>
    <xf numFmtId="43" fontId="14" fillId="0" borderId="1" xfId="1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justify" vertical="center"/>
    </xf>
    <xf numFmtId="43" fontId="24" fillId="0" borderId="1" xfId="1" applyNumberFormat="1" applyFont="1" applyFill="1" applyBorder="1" applyAlignment="1">
      <alignment vertical="center"/>
    </xf>
    <xf numFmtId="43" fontId="24" fillId="0" borderId="1" xfId="1" applyNumberFormat="1" applyFont="1" applyFill="1" applyBorder="1" applyAlignment="1">
      <alignment horizontal="center" vertical="center"/>
    </xf>
    <xf numFmtId="43" fontId="24" fillId="0" borderId="1" xfId="1" applyNumberFormat="1" applyFont="1" applyFill="1" applyBorder="1" applyAlignment="1">
      <alignment horizontal="center" vertical="center" wrapText="1"/>
    </xf>
    <xf numFmtId="0" fontId="20" fillId="0" borderId="0" xfId="7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43" fontId="16" fillId="0" borderId="1" xfId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/>
    </xf>
    <xf numFmtId="43" fontId="24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15" fillId="0" borderId="0" xfId="0" applyFont="1" applyAlignment="1">
      <alignment horizontal="justify" vertical="center"/>
    </xf>
    <xf numFmtId="0" fontId="22" fillId="2" borderId="0" xfId="0" applyFont="1" applyFill="1" applyAlignment="1">
      <alignment horizontal="left" vertical="top"/>
    </xf>
    <xf numFmtId="0" fontId="15" fillId="0" borderId="21" xfId="0" applyFont="1" applyBorder="1" applyAlignment="1">
      <alignment horizontal="centerContinuous" vertical="center" wrapText="1"/>
    </xf>
    <xf numFmtId="0" fontId="15" fillId="0" borderId="23" xfId="0" applyFont="1" applyBorder="1" applyAlignment="1">
      <alignment horizontal="left" vertical="center"/>
    </xf>
    <xf numFmtId="0" fontId="15" fillId="0" borderId="20" xfId="0" applyFont="1" applyBorder="1" applyAlignment="1">
      <alignment horizontal="center" vertical="center" wrapText="1"/>
    </xf>
    <xf numFmtId="0" fontId="16" fillId="0" borderId="28" xfId="0" applyFont="1" applyBorder="1" applyAlignment="1">
      <alignment vertical="center" wrapText="1"/>
    </xf>
    <xf numFmtId="164" fontId="15" fillId="0" borderId="0" xfId="0" applyNumberFormat="1" applyFont="1" applyAlignment="1">
      <alignment horizontal="justify" vertical="center"/>
    </xf>
    <xf numFmtId="43" fontId="24" fillId="2" borderId="0" xfId="0" applyNumberFormat="1" applyFont="1" applyFill="1" applyAlignment="1">
      <alignment vertical="center" wrapText="1"/>
    </xf>
    <xf numFmtId="43" fontId="15" fillId="2" borderId="0" xfId="0" applyNumberFormat="1" applyFont="1" applyFill="1" applyAlignment="1">
      <alignment vertical="center" wrapText="1"/>
    </xf>
    <xf numFmtId="0" fontId="15" fillId="2" borderId="0" xfId="0" applyFont="1" applyFill="1" applyAlignment="1">
      <alignment horizontal="justify" vertical="center"/>
    </xf>
    <xf numFmtId="0" fontId="15" fillId="2" borderId="0" xfId="0" applyFont="1" applyFill="1" applyAlignment="1">
      <alignment horizontal="justify" vertical="center" wrapText="1"/>
    </xf>
    <xf numFmtId="0" fontId="15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2" borderId="22" xfId="0" applyFont="1" applyFill="1" applyBorder="1" applyAlignment="1">
      <alignment horizontal="left" vertical="center" wrapText="1"/>
    </xf>
    <xf numFmtId="0" fontId="15" fillId="2" borderId="25" xfId="0" applyFont="1" applyFill="1" applyBorder="1" applyAlignment="1">
      <alignment horizontal="center" vertical="center"/>
    </xf>
    <xf numFmtId="164" fontId="15" fillId="2" borderId="29" xfId="0" applyNumberFormat="1" applyFont="1" applyFill="1" applyBorder="1" applyAlignment="1">
      <alignment horizontal="center" vertical="center"/>
    </xf>
    <xf numFmtId="164" fontId="16" fillId="2" borderId="24" xfId="0" applyNumberFormat="1" applyFont="1" applyFill="1" applyBorder="1" applyAlignment="1">
      <alignment horizontal="center" vertical="center" wrapText="1"/>
    </xf>
    <xf numFmtId="167" fontId="15" fillId="2" borderId="25" xfId="0" applyNumberFormat="1" applyFont="1" applyFill="1" applyBorder="1" applyAlignment="1">
      <alignment horizontal="center" vertical="center"/>
    </xf>
    <xf numFmtId="164" fontId="15" fillId="2" borderId="25" xfId="0" applyNumberFormat="1" applyFont="1" applyFill="1" applyBorder="1" applyAlignment="1">
      <alignment horizontal="center" vertical="center"/>
    </xf>
    <xf numFmtId="166" fontId="15" fillId="2" borderId="25" xfId="0" applyNumberFormat="1" applyFont="1" applyFill="1" applyBorder="1" applyAlignment="1">
      <alignment horizontal="center" vertical="center"/>
    </xf>
    <xf numFmtId="168" fontId="15" fillId="2" borderId="25" xfId="0" applyNumberFormat="1" applyFont="1" applyFill="1" applyBorder="1" applyAlignment="1">
      <alignment horizontal="center" vertical="center"/>
    </xf>
    <xf numFmtId="0" fontId="20" fillId="0" borderId="0" xfId="10" quotePrefix="1" applyFont="1" applyBorder="1" applyAlignment="1">
      <alignment vertical="top" wrapText="1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top"/>
    </xf>
    <xf numFmtId="0" fontId="20" fillId="0" borderId="0" xfId="9" quotePrefix="1" applyFont="1" applyBorder="1" applyAlignment="1">
      <alignment vertical="top" wrapText="1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43" fontId="12" fillId="0" borderId="2" xfId="1" applyFont="1" applyBorder="1" applyAlignment="1">
      <alignment horizontal="right" vertical="center"/>
    </xf>
    <xf numFmtId="43" fontId="12" fillId="0" borderId="4" xfId="1" applyFont="1" applyBorder="1" applyAlignment="1">
      <alignment horizontal="right" vertical="center"/>
    </xf>
    <xf numFmtId="43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49" fontId="21" fillId="0" borderId="17" xfId="0" applyNumberFormat="1" applyFont="1" applyBorder="1" applyAlignment="1">
      <alignment horizontal="left" vertical="top" wrapText="1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9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4" borderId="11" xfId="0" applyFont="1" applyFill="1" applyBorder="1" applyAlignment="1">
      <alignment horizontal="left" vertical="center"/>
    </xf>
    <xf numFmtId="0" fontId="22" fillId="4" borderId="12" xfId="0" applyFont="1" applyFill="1" applyBorder="1" applyAlignment="1">
      <alignment horizontal="left" vertical="center"/>
    </xf>
    <xf numFmtId="0" fontId="22" fillId="4" borderId="13" xfId="0" applyFont="1" applyFill="1" applyBorder="1" applyAlignment="1">
      <alignment horizontal="left" vertical="center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0" fontId="24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15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justify" vertical="center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4" fillId="0" borderId="26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horizontal="left" vertical="center" wrapText="1"/>
    </xf>
    <xf numFmtId="0" fontId="14" fillId="6" borderId="7" xfId="0" applyFont="1" applyFill="1" applyBorder="1" applyAlignment="1">
      <alignment horizontal="left" vertical="top" wrapText="1"/>
    </xf>
    <xf numFmtId="0" fontId="14" fillId="6" borderId="30" xfId="0" applyFont="1" applyFill="1" applyBorder="1" applyAlignment="1">
      <alignment horizontal="left" vertical="top" wrapText="1"/>
    </xf>
    <xf numFmtId="0" fontId="14" fillId="6" borderId="31" xfId="0" applyFont="1" applyFill="1" applyBorder="1" applyAlignment="1">
      <alignment horizontal="left" vertical="top" wrapText="1"/>
    </xf>
    <xf numFmtId="0" fontId="15" fillId="2" borderId="0" xfId="0" applyFont="1" applyFill="1" applyAlignment="1">
      <alignment horizontal="left" vertical="center" wrapText="1"/>
    </xf>
    <xf numFmtId="0" fontId="24" fillId="2" borderId="0" xfId="0" applyFont="1" applyFill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7"/>
  <sheetViews>
    <sheetView view="pageBreakPreview" zoomScaleNormal="100" zoomScaleSheetLayoutView="100" workbookViewId="0">
      <selection activeCell="E52" sqref="E52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78" t="s">
        <v>94</v>
      </c>
      <c r="B1" s="178"/>
      <c r="C1" s="178"/>
      <c r="D1" s="178"/>
      <c r="E1" s="178"/>
      <c r="I1" s="3"/>
    </row>
    <row r="2" spans="1:9" ht="31.5" customHeight="1" x14ac:dyDescent="0.2">
      <c r="A2" s="177" t="s">
        <v>95</v>
      </c>
      <c r="B2" s="177"/>
      <c r="C2" s="177"/>
      <c r="D2" s="177"/>
      <c r="E2" s="177"/>
      <c r="I2" s="3"/>
    </row>
    <row r="3" spans="1:9" ht="14.25" x14ac:dyDescent="0.2">
      <c r="A3" s="21" t="s">
        <v>6</v>
      </c>
      <c r="B3" s="22"/>
      <c r="C3" s="22"/>
      <c r="D3" s="179" t="s">
        <v>7</v>
      </c>
      <c r="E3" s="179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6" t="s">
        <v>2</v>
      </c>
      <c r="B5" s="36" t="s">
        <v>3</v>
      </c>
      <c r="C5" s="36" t="s">
        <v>0</v>
      </c>
      <c r="D5" s="36" t="s">
        <v>4</v>
      </c>
      <c r="E5" s="36" t="s">
        <v>1</v>
      </c>
      <c r="I5" s="3"/>
    </row>
    <row r="6" spans="1:9" s="37" customFormat="1" ht="14.25" x14ac:dyDescent="0.25">
      <c r="A6" s="39" t="s">
        <v>8</v>
      </c>
      <c r="B6" s="43"/>
      <c r="C6" s="43"/>
      <c r="D6" s="43"/>
      <c r="E6" s="43"/>
    </row>
    <row r="7" spans="1:9" s="38" customFormat="1" ht="15" x14ac:dyDescent="0.25">
      <c r="A7" s="40" t="s">
        <v>54</v>
      </c>
      <c r="B7" s="44" t="s">
        <v>21</v>
      </c>
      <c r="C7" s="44" t="s">
        <v>11</v>
      </c>
      <c r="D7" s="45">
        <f>E7</f>
        <v>1360.94</v>
      </c>
      <c r="E7" s="44">
        <v>1360.94</v>
      </c>
    </row>
    <row r="8" spans="1:9" s="38" customFormat="1" ht="15" x14ac:dyDescent="0.25">
      <c r="A8" s="39" t="s">
        <v>38</v>
      </c>
      <c r="B8" s="43"/>
      <c r="C8" s="43"/>
      <c r="D8" s="43"/>
      <c r="E8" s="43"/>
    </row>
    <row r="9" spans="1:9" s="38" customFormat="1" ht="15" x14ac:dyDescent="0.25">
      <c r="A9" s="40" t="s">
        <v>55</v>
      </c>
      <c r="B9" s="44">
        <v>1200</v>
      </c>
      <c r="C9" s="44" t="s">
        <v>12</v>
      </c>
      <c r="D9" s="45">
        <f>E9/B9</f>
        <v>3.95</v>
      </c>
      <c r="E9" s="44">
        <v>4740</v>
      </c>
    </row>
    <row r="10" spans="1:9" s="38" customFormat="1" ht="15" x14ac:dyDescent="0.25">
      <c r="A10" s="48" t="s">
        <v>53</v>
      </c>
      <c r="B10" s="43"/>
      <c r="C10" s="43"/>
      <c r="D10" s="43"/>
      <c r="E10" s="43"/>
    </row>
    <row r="11" spans="1:9" s="38" customFormat="1" ht="30" x14ac:dyDescent="0.25">
      <c r="A11" s="40" t="s">
        <v>56</v>
      </c>
      <c r="B11" s="44" t="s">
        <v>21</v>
      </c>
      <c r="C11" s="44" t="s">
        <v>11</v>
      </c>
      <c r="D11" s="45">
        <f>E11</f>
        <v>26381.38</v>
      </c>
      <c r="E11" s="44">
        <v>26381.38</v>
      </c>
    </row>
    <row r="12" spans="1:9" s="38" customFormat="1" ht="15" x14ac:dyDescent="0.25">
      <c r="A12" s="49" t="s">
        <v>39</v>
      </c>
      <c r="B12" s="43"/>
      <c r="C12" s="43"/>
      <c r="D12" s="43"/>
      <c r="E12" s="43"/>
    </row>
    <row r="13" spans="1:9" s="38" customFormat="1" ht="30" x14ac:dyDescent="0.25">
      <c r="A13" s="40" t="s">
        <v>57</v>
      </c>
      <c r="B13" s="44" t="s">
        <v>23</v>
      </c>
      <c r="C13" s="44" t="s">
        <v>11</v>
      </c>
      <c r="D13" s="45">
        <f>E13</f>
        <v>3246.4</v>
      </c>
      <c r="E13" s="44">
        <v>3246.4</v>
      </c>
    </row>
    <row r="14" spans="1:9" s="38" customFormat="1" ht="15" x14ac:dyDescent="0.25">
      <c r="A14" s="39" t="s">
        <v>40</v>
      </c>
      <c r="B14" s="43"/>
      <c r="C14" s="43"/>
      <c r="D14" s="43"/>
      <c r="E14" s="43"/>
    </row>
    <row r="15" spans="1:9" s="38" customFormat="1" ht="15" x14ac:dyDescent="0.25">
      <c r="A15" s="40" t="s">
        <v>58</v>
      </c>
      <c r="B15" s="44">
        <v>1</v>
      </c>
      <c r="C15" s="44" t="s">
        <v>14</v>
      </c>
      <c r="D15" s="45">
        <f t="shared" ref="D15:D28" si="0">E15</f>
        <v>796.94</v>
      </c>
      <c r="E15" s="44">
        <v>796.94</v>
      </c>
    </row>
    <row r="16" spans="1:9" s="38" customFormat="1" ht="30" x14ac:dyDescent="0.25">
      <c r="A16" s="40" t="s">
        <v>79</v>
      </c>
      <c r="B16" s="44">
        <v>2</v>
      </c>
      <c r="C16" s="44" t="s">
        <v>80</v>
      </c>
      <c r="D16" s="45">
        <f t="shared" si="0"/>
        <v>892.44</v>
      </c>
      <c r="E16" s="44">
        <v>892.44</v>
      </c>
    </row>
    <row r="17" spans="1:5" s="38" customFormat="1" ht="15" x14ac:dyDescent="0.25">
      <c r="A17" s="40" t="s">
        <v>59</v>
      </c>
      <c r="B17" s="44">
        <v>7.0000000000000007E-2</v>
      </c>
      <c r="C17" s="44" t="s">
        <v>15</v>
      </c>
      <c r="D17" s="45">
        <f t="shared" si="0"/>
        <v>261.17</v>
      </c>
      <c r="E17" s="44">
        <v>261.17</v>
      </c>
    </row>
    <row r="18" spans="1:5" s="38" customFormat="1" ht="15" x14ac:dyDescent="0.25">
      <c r="A18" s="40" t="s">
        <v>81</v>
      </c>
      <c r="B18" s="44">
        <v>0.01</v>
      </c>
      <c r="C18" s="44" t="s">
        <v>82</v>
      </c>
      <c r="D18" s="45">
        <f t="shared" si="0"/>
        <v>203.48</v>
      </c>
      <c r="E18" s="44">
        <v>203.48</v>
      </c>
    </row>
    <row r="19" spans="1:5" s="38" customFormat="1" ht="30" x14ac:dyDescent="0.25">
      <c r="A19" s="40" t="s">
        <v>60</v>
      </c>
      <c r="B19" s="44">
        <v>0.64</v>
      </c>
      <c r="C19" s="44" t="s">
        <v>16</v>
      </c>
      <c r="D19" s="45">
        <f t="shared" si="0"/>
        <v>997.82</v>
      </c>
      <c r="E19" s="44">
        <v>997.82</v>
      </c>
    </row>
    <row r="20" spans="1:5" s="38" customFormat="1" ht="15" x14ac:dyDescent="0.25">
      <c r="A20" s="40" t="s">
        <v>61</v>
      </c>
      <c r="B20" s="44">
        <v>0.02</v>
      </c>
      <c r="C20" s="44" t="s">
        <v>17</v>
      </c>
      <c r="D20" s="45">
        <f t="shared" si="0"/>
        <v>449.89</v>
      </c>
      <c r="E20" s="44">
        <v>449.89</v>
      </c>
    </row>
    <row r="21" spans="1:5" s="38" customFormat="1" ht="30" x14ac:dyDescent="0.25">
      <c r="A21" s="40" t="s">
        <v>62</v>
      </c>
      <c r="B21" s="44">
        <v>1</v>
      </c>
      <c r="C21" s="44" t="s">
        <v>14</v>
      </c>
      <c r="D21" s="45">
        <f t="shared" si="0"/>
        <v>384.58</v>
      </c>
      <c r="E21" s="44">
        <v>384.58</v>
      </c>
    </row>
    <row r="22" spans="1:5" s="38" customFormat="1" ht="30" x14ac:dyDescent="0.25">
      <c r="A22" s="40" t="s">
        <v>63</v>
      </c>
      <c r="B22" s="44">
        <v>4</v>
      </c>
      <c r="C22" s="44" t="s">
        <v>18</v>
      </c>
      <c r="D22" s="45">
        <f t="shared" si="0"/>
        <v>641.72</v>
      </c>
      <c r="E22" s="44">
        <v>641.72</v>
      </c>
    </row>
    <row r="23" spans="1:5" s="38" customFormat="1" ht="15" x14ac:dyDescent="0.25">
      <c r="A23" s="40" t="s">
        <v>64</v>
      </c>
      <c r="B23" s="44">
        <v>1</v>
      </c>
      <c r="C23" s="44" t="s">
        <v>13</v>
      </c>
      <c r="D23" s="45">
        <f t="shared" si="0"/>
        <v>2918.24</v>
      </c>
      <c r="E23" s="44">
        <v>2918.24</v>
      </c>
    </row>
    <row r="24" spans="1:5" s="38" customFormat="1" ht="30" x14ac:dyDescent="0.25">
      <c r="A24" s="40" t="s">
        <v>83</v>
      </c>
      <c r="B24" s="44">
        <v>0.02</v>
      </c>
      <c r="C24" s="44" t="s">
        <v>84</v>
      </c>
      <c r="D24" s="45">
        <f t="shared" si="0"/>
        <v>125.33</v>
      </c>
      <c r="E24" s="44">
        <v>125.33</v>
      </c>
    </row>
    <row r="25" spans="1:5" s="38" customFormat="1" ht="15" x14ac:dyDescent="0.25">
      <c r="A25" s="40" t="s">
        <v>85</v>
      </c>
      <c r="B25" s="44">
        <v>4189</v>
      </c>
      <c r="C25" s="44" t="s">
        <v>86</v>
      </c>
      <c r="D25" s="45">
        <f t="shared" si="0"/>
        <v>4958.92</v>
      </c>
      <c r="E25" s="44">
        <v>4958.92</v>
      </c>
    </row>
    <row r="26" spans="1:5" s="38" customFormat="1" ht="15" x14ac:dyDescent="0.25">
      <c r="A26" s="40" t="s">
        <v>65</v>
      </c>
      <c r="B26" s="44">
        <v>1</v>
      </c>
      <c r="C26" s="44" t="s">
        <v>13</v>
      </c>
      <c r="D26" s="45">
        <f t="shared" si="0"/>
        <v>387.91</v>
      </c>
      <c r="E26" s="44">
        <v>387.91</v>
      </c>
    </row>
    <row r="27" spans="1:5" s="38" customFormat="1" ht="30" x14ac:dyDescent="0.25">
      <c r="A27" s="40" t="s">
        <v>66</v>
      </c>
      <c r="B27" s="44">
        <v>1</v>
      </c>
      <c r="C27" s="44" t="s">
        <v>19</v>
      </c>
      <c r="D27" s="45">
        <f t="shared" si="0"/>
        <v>438.91</v>
      </c>
      <c r="E27" s="44">
        <v>438.91</v>
      </c>
    </row>
    <row r="28" spans="1:5" s="38" customFormat="1" ht="15" x14ac:dyDescent="0.25">
      <c r="A28" s="40" t="s">
        <v>67</v>
      </c>
      <c r="B28" s="44">
        <v>29</v>
      </c>
      <c r="C28" s="44" t="s">
        <v>19</v>
      </c>
      <c r="D28" s="45">
        <f t="shared" si="0"/>
        <v>6579.74</v>
      </c>
      <c r="E28" s="44">
        <v>6579.74</v>
      </c>
    </row>
    <row r="29" spans="1:5" s="38" customFormat="1" ht="15" x14ac:dyDescent="0.25">
      <c r="A29" s="39" t="s">
        <v>41</v>
      </c>
      <c r="B29" s="43"/>
      <c r="C29" s="43"/>
      <c r="D29" s="43"/>
      <c r="E29" s="43"/>
    </row>
    <row r="30" spans="1:5" s="38" customFormat="1" ht="30" x14ac:dyDescent="0.25">
      <c r="A30" s="40" t="s">
        <v>68</v>
      </c>
      <c r="B30" s="44">
        <v>0.66100000000000003</v>
      </c>
      <c r="C30" s="44" t="s">
        <v>16</v>
      </c>
      <c r="D30" s="45">
        <f t="shared" ref="D30:D33" si="1">E30</f>
        <v>1085.2</v>
      </c>
      <c r="E30" s="44">
        <v>1085.2</v>
      </c>
    </row>
    <row r="31" spans="1:5" s="38" customFormat="1" ht="30" x14ac:dyDescent="0.25">
      <c r="A31" s="40" t="s">
        <v>60</v>
      </c>
      <c r="B31" s="44">
        <v>0.66</v>
      </c>
      <c r="C31" s="44" t="s">
        <v>16</v>
      </c>
      <c r="D31" s="45">
        <f t="shared" si="1"/>
        <v>1064.78</v>
      </c>
      <c r="E31" s="44">
        <v>1064.78</v>
      </c>
    </row>
    <row r="32" spans="1:5" s="38" customFormat="1" ht="30" x14ac:dyDescent="0.25">
      <c r="A32" s="40" t="s">
        <v>69</v>
      </c>
      <c r="B32" s="44">
        <v>40</v>
      </c>
      <c r="C32" s="44" t="s">
        <v>77</v>
      </c>
      <c r="D32" s="45">
        <f t="shared" si="1"/>
        <v>1558.82</v>
      </c>
      <c r="E32" s="44">
        <v>1558.82</v>
      </c>
    </row>
    <row r="33" spans="1:5" s="38" customFormat="1" ht="30" x14ac:dyDescent="0.25">
      <c r="A33" s="40" t="s">
        <v>87</v>
      </c>
      <c r="B33" s="44">
        <v>1</v>
      </c>
      <c r="C33" s="44" t="s">
        <v>77</v>
      </c>
      <c r="D33" s="45">
        <f t="shared" si="1"/>
        <v>63.84</v>
      </c>
      <c r="E33" s="44">
        <v>63.84</v>
      </c>
    </row>
    <row r="34" spans="1:5" s="38" customFormat="1" ht="15" x14ac:dyDescent="0.25">
      <c r="A34" s="41" t="s">
        <v>42</v>
      </c>
      <c r="B34" s="46"/>
      <c r="C34" s="46"/>
      <c r="D34" s="46"/>
      <c r="E34" s="46"/>
    </row>
    <row r="35" spans="1:5" s="38" customFormat="1" ht="15" x14ac:dyDescent="0.25">
      <c r="A35" s="40" t="s">
        <v>88</v>
      </c>
      <c r="B35" s="44">
        <v>1</v>
      </c>
      <c r="C35" s="44" t="s">
        <v>13</v>
      </c>
      <c r="D35" s="45">
        <f t="shared" ref="D35:D38" si="2">E35</f>
        <v>4585.5600000000004</v>
      </c>
      <c r="E35" s="44">
        <v>4585.5600000000004</v>
      </c>
    </row>
    <row r="36" spans="1:5" s="38" customFormat="1" ht="15" x14ac:dyDescent="0.25">
      <c r="A36" s="40" t="s">
        <v>70</v>
      </c>
      <c r="B36" s="44">
        <v>2</v>
      </c>
      <c r="C36" s="44" t="s">
        <v>13</v>
      </c>
      <c r="D36" s="45">
        <f t="shared" si="2"/>
        <v>1873.8</v>
      </c>
      <c r="E36" s="44">
        <v>1873.8</v>
      </c>
    </row>
    <row r="37" spans="1:5" s="38" customFormat="1" ht="15" x14ac:dyDescent="0.25">
      <c r="A37" s="40" t="s">
        <v>89</v>
      </c>
      <c r="B37" s="44">
        <v>1</v>
      </c>
      <c r="C37" s="44" t="s">
        <v>78</v>
      </c>
      <c r="D37" s="45">
        <f t="shared" si="2"/>
        <v>551.04999999999995</v>
      </c>
      <c r="E37" s="44">
        <v>551.04999999999995</v>
      </c>
    </row>
    <row r="38" spans="1:5" s="38" customFormat="1" ht="30" x14ac:dyDescent="0.25">
      <c r="A38" s="40" t="s">
        <v>90</v>
      </c>
      <c r="B38" s="44">
        <v>1</v>
      </c>
      <c r="C38" s="44" t="s">
        <v>78</v>
      </c>
      <c r="D38" s="45">
        <f t="shared" si="2"/>
        <v>115.33</v>
      </c>
      <c r="E38" s="44">
        <v>115.33</v>
      </c>
    </row>
    <row r="39" spans="1:5" s="53" customFormat="1" ht="14.25" x14ac:dyDescent="0.2">
      <c r="A39" s="50" t="s">
        <v>97</v>
      </c>
      <c r="B39" s="51"/>
      <c r="C39" s="51"/>
      <c r="D39" s="52"/>
      <c r="E39" s="52"/>
    </row>
    <row r="40" spans="1:5" s="53" customFormat="1" ht="15" x14ac:dyDescent="0.2">
      <c r="A40" s="54" t="s">
        <v>99</v>
      </c>
      <c r="B40" s="55" t="s">
        <v>100</v>
      </c>
      <c r="C40" s="56" t="s">
        <v>11</v>
      </c>
      <c r="D40" s="57">
        <f>E40/12</f>
        <v>1800</v>
      </c>
      <c r="E40" s="57">
        <v>21600</v>
      </c>
    </row>
    <row r="41" spans="1:5" s="38" customFormat="1" ht="15" x14ac:dyDescent="0.25">
      <c r="A41" s="49" t="s">
        <v>76</v>
      </c>
      <c r="B41" s="43"/>
      <c r="C41" s="43"/>
      <c r="D41" s="43"/>
      <c r="E41" s="43"/>
    </row>
    <row r="42" spans="1:5" s="38" customFormat="1" ht="15" x14ac:dyDescent="0.25">
      <c r="A42" s="40" t="s">
        <v>91</v>
      </c>
      <c r="B42" s="44">
        <v>1</v>
      </c>
      <c r="C42" s="44" t="s">
        <v>13</v>
      </c>
      <c r="D42" s="45">
        <f>E42</f>
        <v>10000</v>
      </c>
      <c r="E42" s="44">
        <v>10000</v>
      </c>
    </row>
    <row r="43" spans="1:5" s="38" customFormat="1" ht="30" x14ac:dyDescent="0.25">
      <c r="A43" s="40" t="s">
        <v>92</v>
      </c>
      <c r="B43" s="44">
        <v>0.01</v>
      </c>
      <c r="C43" s="44" t="s">
        <v>17</v>
      </c>
      <c r="D43" s="45">
        <f>E43</f>
        <v>313.47000000000003</v>
      </c>
      <c r="E43" s="44">
        <v>313.47000000000003</v>
      </c>
    </row>
    <row r="44" spans="1:5" s="38" customFormat="1" ht="15" x14ac:dyDescent="0.25">
      <c r="A44" s="39" t="s">
        <v>43</v>
      </c>
      <c r="B44" s="43"/>
      <c r="C44" s="43"/>
      <c r="D44" s="43"/>
      <c r="E44" s="43"/>
    </row>
    <row r="45" spans="1:5" s="38" customFormat="1" ht="15" x14ac:dyDescent="0.25">
      <c r="A45" s="40" t="s">
        <v>93</v>
      </c>
      <c r="B45" s="44" t="s">
        <v>22</v>
      </c>
      <c r="C45" s="44" t="s">
        <v>11</v>
      </c>
      <c r="D45" s="44">
        <f t="shared" ref="D45:D46" si="3">E45</f>
        <v>272.73</v>
      </c>
      <c r="E45" s="44">
        <v>272.73</v>
      </c>
    </row>
    <row r="46" spans="1:5" s="38" customFormat="1" ht="15" x14ac:dyDescent="0.25">
      <c r="A46" s="40" t="s">
        <v>71</v>
      </c>
      <c r="B46" s="44" t="s">
        <v>22</v>
      </c>
      <c r="C46" s="44" t="s">
        <v>11</v>
      </c>
      <c r="D46" s="44">
        <f t="shared" si="3"/>
        <v>1754.96</v>
      </c>
      <c r="E46" s="44">
        <v>1754.96</v>
      </c>
    </row>
    <row r="47" spans="1:5" s="38" customFormat="1" ht="15" x14ac:dyDescent="0.25">
      <c r="A47" s="39" t="s">
        <v>9</v>
      </c>
      <c r="B47" s="43"/>
      <c r="C47" s="43"/>
      <c r="D47" s="43"/>
      <c r="E47" s="43"/>
    </row>
    <row r="48" spans="1:5" s="38" customFormat="1" ht="15" x14ac:dyDescent="0.25">
      <c r="A48" s="40" t="s">
        <v>72</v>
      </c>
      <c r="B48" s="44" t="s">
        <v>24</v>
      </c>
      <c r="C48" s="44" t="s">
        <v>12</v>
      </c>
      <c r="D48" s="44">
        <f>E48</f>
        <v>31825.200000000001</v>
      </c>
      <c r="E48" s="44">
        <v>31825.200000000001</v>
      </c>
    </row>
    <row r="49" spans="1:5" s="33" customFormat="1" ht="15" x14ac:dyDescent="0.25">
      <c r="A49" s="42" t="s">
        <v>10</v>
      </c>
      <c r="B49" s="43"/>
      <c r="C49" s="43"/>
      <c r="D49" s="43"/>
      <c r="E49" s="47"/>
    </row>
    <row r="50" spans="1:5" s="33" customFormat="1" ht="15" x14ac:dyDescent="0.25">
      <c r="A50" s="40" t="s">
        <v>73</v>
      </c>
      <c r="B50" s="47" t="s">
        <v>21</v>
      </c>
      <c r="C50" s="44" t="s">
        <v>11</v>
      </c>
      <c r="D50" s="44">
        <f>E50</f>
        <v>15148.36</v>
      </c>
      <c r="E50" s="47">
        <v>15148.36</v>
      </c>
    </row>
    <row r="51" spans="1:5" ht="14.25" customHeight="1" x14ac:dyDescent="0.2">
      <c r="A51" s="28" t="s">
        <v>25</v>
      </c>
      <c r="B51" s="32" t="s">
        <v>20</v>
      </c>
      <c r="C51" s="29"/>
      <c r="D51" s="32"/>
      <c r="E51" s="30">
        <f>SUM(E6:E50)</f>
        <v>147578.91000000003</v>
      </c>
    </row>
    <row r="52" spans="1:5" ht="15" customHeight="1" x14ac:dyDescent="0.2">
      <c r="D52" s="13"/>
    </row>
    <row r="53" spans="1:5" ht="15" customHeight="1" x14ac:dyDescent="0.2">
      <c r="A53" s="13" t="s">
        <v>31</v>
      </c>
      <c r="B53" s="13"/>
      <c r="C53" s="13"/>
      <c r="D53" s="13"/>
      <c r="E53" s="13"/>
    </row>
    <row r="54" spans="1:5" ht="15" x14ac:dyDescent="0.2">
      <c r="A54" s="13" t="s">
        <v>101</v>
      </c>
      <c r="B54" s="13"/>
      <c r="C54" s="13"/>
      <c r="D54" s="13"/>
      <c r="E54" s="13"/>
    </row>
    <row r="55" spans="1:5" ht="15" customHeight="1" x14ac:dyDescent="0.2">
      <c r="A55" s="13" t="s">
        <v>32</v>
      </c>
      <c r="B55" s="13"/>
      <c r="C55" s="13"/>
      <c r="D55" s="13"/>
      <c r="E55" s="13"/>
    </row>
    <row r="56" spans="1:5" ht="15" customHeight="1" x14ac:dyDescent="0.2">
      <c r="A56" s="13" t="s">
        <v>33</v>
      </c>
      <c r="B56" s="13"/>
      <c r="C56" s="13"/>
      <c r="D56" s="14"/>
      <c r="E56" s="13"/>
    </row>
    <row r="57" spans="1:5" ht="15" customHeight="1" x14ac:dyDescent="0.2">
      <c r="A57" s="31" t="s">
        <v>74</v>
      </c>
      <c r="B57" s="14"/>
      <c r="C57" s="14"/>
      <c r="E57" s="14"/>
    </row>
    <row r="58" spans="1:5" ht="15" customHeight="1" x14ac:dyDescent="0.25">
      <c r="A58" s="31" t="s">
        <v>75</v>
      </c>
      <c r="D58" s="2"/>
    </row>
    <row r="59" spans="1:5" ht="15" customHeight="1" x14ac:dyDescent="0.25">
      <c r="A59" s="31"/>
      <c r="D59" s="2"/>
    </row>
    <row r="60" spans="1:5" ht="15" x14ac:dyDescent="0.25">
      <c r="A60" s="6" t="s">
        <v>26</v>
      </c>
      <c r="B60" s="2"/>
      <c r="C60" s="2"/>
      <c r="D60" s="2"/>
      <c r="E60" s="2"/>
    </row>
    <row r="61" spans="1:5" ht="15" customHeight="1" x14ac:dyDescent="0.25">
      <c r="A61" s="6"/>
      <c r="B61" s="2"/>
      <c r="C61" s="2"/>
      <c r="D61" s="15"/>
      <c r="E61" s="2"/>
    </row>
    <row r="62" spans="1:5" ht="15" x14ac:dyDescent="0.25">
      <c r="A62" s="176" t="s">
        <v>50</v>
      </c>
      <c r="B62" s="176"/>
      <c r="C62" s="15" t="s">
        <v>30</v>
      </c>
      <c r="D62" s="4"/>
      <c r="E62" s="5"/>
    </row>
    <row r="63" spans="1:5" ht="15" customHeight="1" x14ac:dyDescent="0.25">
      <c r="A63" s="180" t="s">
        <v>51</v>
      </c>
      <c r="B63" s="180"/>
      <c r="C63" s="4" t="s">
        <v>27</v>
      </c>
      <c r="D63" s="2"/>
      <c r="E63" s="2"/>
    </row>
    <row r="64" spans="1:5" ht="15" x14ac:dyDescent="0.25">
      <c r="A64" s="6"/>
      <c r="B64" s="2"/>
      <c r="C64" s="2"/>
      <c r="D64" s="15"/>
      <c r="E64" s="2"/>
    </row>
    <row r="65" spans="1:5" ht="15" customHeight="1" x14ac:dyDescent="0.25">
      <c r="A65" s="176" t="s">
        <v>29</v>
      </c>
      <c r="B65" s="176"/>
      <c r="C65" s="15" t="s">
        <v>30</v>
      </c>
      <c r="D65" s="4"/>
      <c r="E65" s="2"/>
    </row>
    <row r="66" spans="1:5" ht="15" customHeight="1" x14ac:dyDescent="0.25">
      <c r="A66" s="16" t="s">
        <v>28</v>
      </c>
      <c r="B66" s="5"/>
      <c r="C66" s="4" t="s">
        <v>27</v>
      </c>
      <c r="D66" s="2"/>
      <c r="E66" s="2"/>
    </row>
    <row r="67" spans="1:5" ht="15" x14ac:dyDescent="0.25">
      <c r="A67" s="2"/>
      <c r="B67" s="2"/>
      <c r="C67" s="2"/>
      <c r="E67" s="2"/>
    </row>
  </sheetData>
  <mergeCells count="6">
    <mergeCell ref="A65:B65"/>
    <mergeCell ref="A2:E2"/>
    <mergeCell ref="A1:E1"/>
    <mergeCell ref="D3:E3"/>
    <mergeCell ref="A63:B63"/>
    <mergeCell ref="A62:B6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42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view="pageBreakPreview" zoomScale="90" zoomScaleNormal="100" zoomScaleSheetLayoutView="90" workbookViewId="0">
      <selection activeCell="B22" sqref="B22:D22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181" t="s">
        <v>98</v>
      </c>
      <c r="B1" s="181"/>
      <c r="C1" s="181"/>
      <c r="D1" s="181"/>
    </row>
    <row r="2" spans="1:4" x14ac:dyDescent="0.25">
      <c r="A2" s="7"/>
      <c r="B2" s="7"/>
      <c r="C2" s="7"/>
      <c r="D2" s="7"/>
    </row>
    <row r="3" spans="1:4" x14ac:dyDescent="0.25">
      <c r="A3" s="8" t="s">
        <v>49</v>
      </c>
      <c r="B3" s="9"/>
      <c r="C3" s="188"/>
      <c r="D3" s="188"/>
    </row>
    <row r="4" spans="1:4" x14ac:dyDescent="0.25">
      <c r="A4" s="8"/>
      <c r="B4" s="9"/>
      <c r="C4" s="12"/>
      <c r="D4" s="12"/>
    </row>
    <row r="5" spans="1:4" x14ac:dyDescent="0.25">
      <c r="A5" s="23" t="s">
        <v>34</v>
      </c>
      <c r="B5" s="23" t="s">
        <v>35</v>
      </c>
      <c r="C5" s="24" t="s">
        <v>36</v>
      </c>
      <c r="D5" s="24" t="s">
        <v>37</v>
      </c>
    </row>
    <row r="6" spans="1:4" x14ac:dyDescent="0.25">
      <c r="A6" s="26" t="s">
        <v>102</v>
      </c>
      <c r="B6" s="182">
        <v>19586.96</v>
      </c>
      <c r="C6" s="183"/>
      <c r="D6" s="184"/>
    </row>
    <row r="7" spans="1:4" x14ac:dyDescent="0.25">
      <c r="A7" s="34" t="s">
        <v>48</v>
      </c>
      <c r="B7" s="35" t="s">
        <v>20</v>
      </c>
      <c r="C7" s="35">
        <v>116622.48</v>
      </c>
      <c r="D7" s="35">
        <v>158841.84</v>
      </c>
    </row>
    <row r="8" spans="1:4" x14ac:dyDescent="0.25">
      <c r="A8" s="34" t="s">
        <v>52</v>
      </c>
      <c r="B8" s="35" t="s">
        <v>20</v>
      </c>
      <c r="C8" s="35">
        <v>26381.4</v>
      </c>
      <c r="D8" s="35">
        <v>37155.949999999997</v>
      </c>
    </row>
    <row r="9" spans="1:4" x14ac:dyDescent="0.25">
      <c r="A9" s="34" t="s">
        <v>97</v>
      </c>
      <c r="B9" s="35" t="s">
        <v>20</v>
      </c>
      <c r="C9" s="35">
        <v>8479.68</v>
      </c>
      <c r="D9" s="35">
        <v>11761.69</v>
      </c>
    </row>
    <row r="10" spans="1:4" x14ac:dyDescent="0.25">
      <c r="A10" s="34" t="s">
        <v>8</v>
      </c>
      <c r="B10" s="35">
        <f>Акт!E7</f>
        <v>1360.94</v>
      </c>
      <c r="C10" s="35" t="s">
        <v>20</v>
      </c>
      <c r="D10" s="35" t="s">
        <v>20</v>
      </c>
    </row>
    <row r="11" spans="1:4" x14ac:dyDescent="0.25">
      <c r="A11" s="34" t="s">
        <v>38</v>
      </c>
      <c r="B11" s="35">
        <f>Акт!E9</f>
        <v>4740</v>
      </c>
      <c r="C11" s="35" t="s">
        <v>20</v>
      </c>
      <c r="D11" s="35" t="s">
        <v>20</v>
      </c>
    </row>
    <row r="12" spans="1:4" ht="30" x14ac:dyDescent="0.25">
      <c r="A12" s="34" t="s">
        <v>53</v>
      </c>
      <c r="B12" s="35">
        <f>Акт!E11</f>
        <v>26381.38</v>
      </c>
      <c r="C12" s="35" t="s">
        <v>20</v>
      </c>
      <c r="D12" s="35" t="s">
        <v>20</v>
      </c>
    </row>
    <row r="13" spans="1:4" ht="30" x14ac:dyDescent="0.25">
      <c r="A13" s="34" t="s">
        <v>39</v>
      </c>
      <c r="B13" s="35">
        <f>Акт!E13</f>
        <v>3246.4</v>
      </c>
      <c r="C13" s="35" t="s">
        <v>20</v>
      </c>
      <c r="D13" s="35" t="s">
        <v>20</v>
      </c>
    </row>
    <row r="14" spans="1:4" x14ac:dyDescent="0.25">
      <c r="A14" s="34" t="s">
        <v>40</v>
      </c>
      <c r="B14" s="35">
        <f>SUM(Акт!E15:E28)</f>
        <v>20037.089999999997</v>
      </c>
      <c r="C14" s="35" t="s">
        <v>20</v>
      </c>
      <c r="D14" s="35" t="s">
        <v>20</v>
      </c>
    </row>
    <row r="15" spans="1:4" x14ac:dyDescent="0.25">
      <c r="A15" s="34" t="s">
        <v>41</v>
      </c>
      <c r="B15" s="35">
        <f>SUM(Акт!E30:E33)</f>
        <v>3772.6400000000003</v>
      </c>
      <c r="C15" s="35" t="s">
        <v>20</v>
      </c>
      <c r="D15" s="35" t="s">
        <v>20</v>
      </c>
    </row>
    <row r="16" spans="1:4" x14ac:dyDescent="0.25">
      <c r="A16" s="34" t="s">
        <v>97</v>
      </c>
      <c r="B16" s="35">
        <f>Акт!E40</f>
        <v>21600</v>
      </c>
      <c r="C16" s="35"/>
      <c r="D16" s="35"/>
    </row>
    <row r="17" spans="1:5" x14ac:dyDescent="0.25">
      <c r="A17" s="34" t="s">
        <v>42</v>
      </c>
      <c r="B17" s="35">
        <f>SUM(Акт!E35:E38)</f>
        <v>7125.7400000000007</v>
      </c>
      <c r="C17" s="35" t="s">
        <v>20</v>
      </c>
      <c r="D17" s="35" t="s">
        <v>20</v>
      </c>
    </row>
    <row r="18" spans="1:5" ht="30" x14ac:dyDescent="0.25">
      <c r="A18" s="34" t="s">
        <v>76</v>
      </c>
      <c r="B18" s="35">
        <f>SUM(Акт!E42:E43)</f>
        <v>10313.469999999999</v>
      </c>
      <c r="C18" s="35" t="s">
        <v>20</v>
      </c>
      <c r="D18" s="35" t="s">
        <v>20</v>
      </c>
    </row>
    <row r="19" spans="1:5" x14ac:dyDescent="0.25">
      <c r="A19" s="34" t="s">
        <v>43</v>
      </c>
      <c r="B19" s="35">
        <f>SUM(Акт!E45:E46)</f>
        <v>2027.69</v>
      </c>
      <c r="C19" s="35" t="s">
        <v>20</v>
      </c>
      <c r="D19" s="35" t="s">
        <v>20</v>
      </c>
    </row>
    <row r="20" spans="1:5" x14ac:dyDescent="0.25">
      <c r="A20" s="34" t="s">
        <v>9</v>
      </c>
      <c r="B20" s="35">
        <f>Акт!E48</f>
        <v>31825.200000000001</v>
      </c>
      <c r="C20" s="35" t="s">
        <v>20</v>
      </c>
      <c r="D20" s="35" t="s">
        <v>20</v>
      </c>
    </row>
    <row r="21" spans="1:5" x14ac:dyDescent="0.25">
      <c r="A21" s="34" t="s">
        <v>10</v>
      </c>
      <c r="B21" s="35">
        <f>Акт!E50</f>
        <v>15148.36</v>
      </c>
      <c r="C21" s="35" t="s">
        <v>20</v>
      </c>
      <c r="D21" s="35" t="s">
        <v>20</v>
      </c>
    </row>
    <row r="22" spans="1:5" x14ac:dyDescent="0.25">
      <c r="A22" s="25" t="s">
        <v>25</v>
      </c>
      <c r="B22" s="27">
        <f>SUM(B7:B21)</f>
        <v>147578.91000000003</v>
      </c>
      <c r="C22" s="27">
        <f>SUM(C7:C21)</f>
        <v>151483.56</v>
      </c>
      <c r="D22" s="27">
        <f>SUM(D7:D21)</f>
        <v>207759.47999999998</v>
      </c>
    </row>
    <row r="23" spans="1:5" s="11" customFormat="1" ht="24.75" customHeight="1" x14ac:dyDescent="0.25">
      <c r="A23" s="185" t="s">
        <v>103</v>
      </c>
      <c r="B23" s="186"/>
      <c r="C23" s="186"/>
      <c r="D23" s="187"/>
      <c r="E23" s="58">
        <f>D22-B6-B22</f>
        <v>40593.609999999957</v>
      </c>
    </row>
    <row r="24" spans="1:5" s="11" customFormat="1" ht="24.75" customHeight="1" x14ac:dyDescent="0.25">
      <c r="A24" s="185" t="s">
        <v>96</v>
      </c>
      <c r="B24" s="186"/>
      <c r="C24" s="186"/>
      <c r="D24" s="187"/>
    </row>
    <row r="25" spans="1:5" s="11" customFormat="1" ht="24.75" customHeight="1" x14ac:dyDescent="0.25">
      <c r="A25" s="2"/>
      <c r="B25" s="2"/>
      <c r="C25" s="2"/>
      <c r="D25" s="2"/>
    </row>
    <row r="26" spans="1:5" ht="15" customHeight="1" x14ac:dyDescent="0.25">
      <c r="A26" s="10" t="s">
        <v>46</v>
      </c>
      <c r="B26" s="9"/>
      <c r="C26" s="9"/>
      <c r="D26" s="7"/>
    </row>
    <row r="27" spans="1:5" ht="22.5" customHeight="1" x14ac:dyDescent="0.25">
      <c r="A27" s="9" t="s">
        <v>47</v>
      </c>
      <c r="B27" s="9"/>
      <c r="C27" s="9"/>
      <c r="D27" s="7"/>
    </row>
    <row r="28" spans="1:5" ht="22.5" customHeight="1" x14ac:dyDescent="0.25">
      <c r="A28" s="10" t="s">
        <v>44</v>
      </c>
      <c r="B28" s="9"/>
      <c r="C28" s="9"/>
      <c r="D28" s="7"/>
    </row>
    <row r="29" spans="1:5" ht="22.5" customHeight="1" x14ac:dyDescent="0.25">
      <c r="A29" s="10" t="s">
        <v>45</v>
      </c>
      <c r="B29" s="9"/>
      <c r="C29" s="9"/>
      <c r="D29" s="7"/>
    </row>
    <row r="30" spans="1:5" ht="22.5" customHeight="1" x14ac:dyDescent="0.25">
      <c r="A30" s="1"/>
      <c r="B30" s="1"/>
      <c r="C30" s="1"/>
    </row>
  </sheetData>
  <mergeCells count="5">
    <mergeCell ref="A1:D1"/>
    <mergeCell ref="B6:D6"/>
    <mergeCell ref="A23:D23"/>
    <mergeCell ref="A24:D24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A6" sqref="A6:F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1" t="s">
        <v>130</v>
      </c>
      <c r="B1" s="181"/>
      <c r="C1" s="181"/>
      <c r="D1" s="181"/>
      <c r="E1" s="181"/>
      <c r="F1" s="181"/>
    </row>
    <row r="2" spans="1:19" s="2" customFormat="1" x14ac:dyDescent="0.25">
      <c r="A2" s="61"/>
      <c r="B2" s="61"/>
      <c r="C2" s="61"/>
      <c r="D2" s="61"/>
      <c r="E2" s="61"/>
      <c r="F2" s="61"/>
    </row>
    <row r="3" spans="1:19" s="2" customFormat="1" ht="19.5" customHeight="1" x14ac:dyDescent="0.25">
      <c r="A3" s="62" t="s">
        <v>104</v>
      </c>
      <c r="B3" s="62"/>
      <c r="C3" s="62"/>
      <c r="D3" s="62"/>
      <c r="E3" s="62"/>
      <c r="F3" s="63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19" s="2" customFormat="1" ht="19.5" customHeight="1" x14ac:dyDescent="0.25">
      <c r="A4" s="62"/>
      <c r="B4" s="62"/>
      <c r="C4" s="62"/>
      <c r="D4" s="62"/>
      <c r="E4" s="62"/>
      <c r="F4" s="63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</row>
    <row r="5" spans="1:19" s="2" customFormat="1" ht="36.75" customHeight="1" x14ac:dyDescent="0.25">
      <c r="A5" s="192" t="s">
        <v>105</v>
      </c>
      <c r="B5" s="192"/>
      <c r="C5" s="192"/>
      <c r="D5" s="192"/>
      <c r="E5" s="192"/>
      <c r="F5" s="192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</row>
    <row r="6" spans="1:19" s="74" customFormat="1" ht="27.75" customHeight="1" x14ac:dyDescent="0.25">
      <c r="A6" s="115" t="s">
        <v>106</v>
      </c>
      <c r="B6" s="116">
        <v>2</v>
      </c>
      <c r="C6" s="115" t="s">
        <v>107</v>
      </c>
      <c r="D6" s="117">
        <v>872.4</v>
      </c>
      <c r="E6" s="115" t="s">
        <v>108</v>
      </c>
      <c r="F6" s="118">
        <v>702</v>
      </c>
      <c r="G6" s="65"/>
      <c r="H6" s="67"/>
      <c r="I6" s="68"/>
      <c r="J6" s="69"/>
      <c r="K6" s="70"/>
      <c r="L6" s="71"/>
      <c r="M6" s="71"/>
      <c r="N6" s="71"/>
      <c r="O6" s="71"/>
      <c r="P6" s="72"/>
      <c r="Q6" s="193"/>
      <c r="R6" s="194"/>
      <c r="S6" s="73"/>
    </row>
    <row r="7" spans="1:19" s="76" customFormat="1" ht="32.25" customHeight="1" x14ac:dyDescent="0.25">
      <c r="A7" s="115" t="s">
        <v>109</v>
      </c>
      <c r="B7" s="116">
        <v>2</v>
      </c>
      <c r="C7" s="115" t="s">
        <v>110</v>
      </c>
      <c r="D7" s="117">
        <v>0</v>
      </c>
      <c r="E7" s="115" t="s">
        <v>111</v>
      </c>
      <c r="F7" s="118">
        <v>452.9</v>
      </c>
      <c r="G7" s="65"/>
      <c r="H7" s="67"/>
      <c r="I7" s="68"/>
      <c r="J7" s="69"/>
      <c r="K7" s="70"/>
      <c r="L7" s="71"/>
      <c r="M7" s="71"/>
      <c r="N7" s="71"/>
      <c r="O7" s="71"/>
      <c r="P7" s="72"/>
      <c r="Q7" s="193"/>
      <c r="R7" s="195"/>
      <c r="S7" s="75"/>
    </row>
    <row r="8" spans="1:19" s="76" customFormat="1" ht="33.75" customHeight="1" x14ac:dyDescent="0.25">
      <c r="A8" s="82" t="s">
        <v>112</v>
      </c>
      <c r="B8" s="116">
        <v>12</v>
      </c>
      <c r="C8" s="115" t="s">
        <v>113</v>
      </c>
      <c r="D8" s="118">
        <v>81</v>
      </c>
      <c r="E8" s="115" t="s">
        <v>114</v>
      </c>
      <c r="F8" s="118">
        <v>127</v>
      </c>
      <c r="G8" s="65"/>
      <c r="H8" s="67"/>
      <c r="I8" s="68"/>
      <c r="J8" s="69"/>
      <c r="K8" s="78"/>
      <c r="L8" s="71"/>
      <c r="M8" s="71"/>
      <c r="N8" s="71"/>
      <c r="O8" s="71"/>
      <c r="P8" s="72"/>
      <c r="Q8" s="193"/>
      <c r="R8" s="194"/>
      <c r="S8" s="75"/>
    </row>
    <row r="9" spans="1:19" s="76" customFormat="1" ht="33.75" customHeight="1" x14ac:dyDescent="0.25">
      <c r="A9" s="77"/>
      <c r="B9" s="69"/>
      <c r="C9" s="66"/>
      <c r="D9" s="79"/>
      <c r="E9" s="80"/>
      <c r="F9" s="81"/>
      <c r="G9" s="65"/>
      <c r="H9" s="67"/>
      <c r="I9" s="68"/>
      <c r="J9" s="69"/>
      <c r="K9" s="78"/>
      <c r="L9" s="71"/>
      <c r="M9" s="71"/>
      <c r="N9" s="71"/>
      <c r="O9" s="71"/>
      <c r="P9" s="65"/>
      <c r="Q9" s="78"/>
      <c r="R9" s="82"/>
      <c r="S9" s="83"/>
    </row>
    <row r="10" spans="1:19" s="86" customFormat="1" ht="15" customHeight="1" thickBot="1" x14ac:dyDescent="0.3">
      <c r="A10" s="84"/>
      <c r="B10" s="84"/>
      <c r="C10" s="84"/>
      <c r="D10" s="84"/>
      <c r="E10" s="84"/>
      <c r="F10" s="8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86" customFormat="1" ht="30" customHeight="1" x14ac:dyDescent="0.25">
      <c r="A11" s="196" t="s">
        <v>115</v>
      </c>
      <c r="B11" s="197"/>
      <c r="C11" s="197"/>
      <c r="D11" s="197"/>
      <c r="E11" s="198"/>
      <c r="F11" s="87" t="s">
        <v>116</v>
      </c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</row>
    <row r="12" spans="1:19" s="112" customFormat="1" ht="30" customHeight="1" x14ac:dyDescent="0.25">
      <c r="A12" s="199" t="s">
        <v>117</v>
      </c>
      <c r="B12" s="200"/>
      <c r="C12" s="200"/>
      <c r="D12" s="200"/>
      <c r="E12" s="201"/>
      <c r="F12" s="110">
        <v>40593.61</v>
      </c>
      <c r="G12" s="111"/>
    </row>
    <row r="13" spans="1:19" s="112" customFormat="1" ht="30" customHeight="1" x14ac:dyDescent="0.25">
      <c r="A13" s="199" t="s">
        <v>118</v>
      </c>
      <c r="B13" s="200"/>
      <c r="C13" s="200"/>
      <c r="D13" s="200"/>
      <c r="E13" s="201"/>
      <c r="F13" s="110">
        <v>-1157.71</v>
      </c>
    </row>
    <row r="14" spans="1:19" s="112" customFormat="1" ht="30" customHeight="1" x14ac:dyDescent="0.25">
      <c r="A14" s="199" t="s">
        <v>119</v>
      </c>
      <c r="B14" s="200"/>
      <c r="C14" s="200"/>
      <c r="D14" s="200"/>
      <c r="E14" s="201"/>
      <c r="F14" s="113">
        <f>SUM(F15:F17)</f>
        <v>151483.72</v>
      </c>
    </row>
    <row r="15" spans="1:19" s="86" customFormat="1" ht="27.75" customHeight="1" x14ac:dyDescent="0.25">
      <c r="A15" s="189" t="s">
        <v>120</v>
      </c>
      <c r="B15" s="190"/>
      <c r="C15" s="190"/>
      <c r="D15" s="190"/>
      <c r="E15" s="191"/>
      <c r="F15" s="109">
        <f>143003.92+8479.8</f>
        <v>151483.72</v>
      </c>
    </row>
    <row r="16" spans="1:19" s="86" customFormat="1" ht="24.75" hidden="1" customHeight="1" x14ac:dyDescent="0.25">
      <c r="A16" s="189" t="s">
        <v>121</v>
      </c>
      <c r="B16" s="190"/>
      <c r="C16" s="190"/>
      <c r="D16" s="190"/>
      <c r="E16" s="191"/>
      <c r="F16" s="109"/>
    </row>
    <row r="17" spans="1:19" s="86" customFormat="1" ht="30" hidden="1" customHeight="1" x14ac:dyDescent="0.25">
      <c r="A17" s="189" t="s">
        <v>122</v>
      </c>
      <c r="B17" s="190"/>
      <c r="C17" s="190"/>
      <c r="D17" s="190"/>
      <c r="E17" s="191"/>
      <c r="F17" s="109"/>
    </row>
    <row r="18" spans="1:19" s="112" customFormat="1" ht="30" customHeight="1" x14ac:dyDescent="0.25">
      <c r="A18" s="199" t="s">
        <v>123</v>
      </c>
      <c r="B18" s="200"/>
      <c r="C18" s="200"/>
      <c r="D18" s="200"/>
      <c r="E18" s="201"/>
      <c r="F18" s="113">
        <f>SUM(F19:F21)</f>
        <v>142309.09</v>
      </c>
    </row>
    <row r="19" spans="1:19" s="86" customFormat="1" ht="30" customHeight="1" x14ac:dyDescent="0.25">
      <c r="A19" s="189" t="s">
        <v>120</v>
      </c>
      <c r="B19" s="190"/>
      <c r="C19" s="190"/>
      <c r="D19" s="190"/>
      <c r="E19" s="191"/>
      <c r="F19" s="109">
        <v>142309.09</v>
      </c>
    </row>
    <row r="20" spans="1:19" s="86" customFormat="1" ht="30" hidden="1" customHeight="1" x14ac:dyDescent="0.25">
      <c r="A20" s="189" t="s">
        <v>121</v>
      </c>
      <c r="B20" s="190"/>
      <c r="C20" s="190"/>
      <c r="D20" s="190"/>
      <c r="E20" s="191"/>
      <c r="F20" s="109"/>
    </row>
    <row r="21" spans="1:19" s="89" customFormat="1" ht="30" hidden="1" customHeight="1" x14ac:dyDescent="0.2">
      <c r="A21" s="189" t="s">
        <v>122</v>
      </c>
      <c r="B21" s="190"/>
      <c r="C21" s="190"/>
      <c r="D21" s="190"/>
      <c r="E21" s="191"/>
      <c r="F21" s="109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</row>
    <row r="22" spans="1:19" s="114" customFormat="1" ht="30" customHeight="1" x14ac:dyDescent="0.25">
      <c r="A22" s="199" t="s">
        <v>124</v>
      </c>
      <c r="B22" s="200"/>
      <c r="C22" s="200"/>
      <c r="D22" s="200"/>
      <c r="E22" s="201"/>
      <c r="F22" s="113">
        <f>F12+F18</f>
        <v>182902.7</v>
      </c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</row>
    <row r="23" spans="1:19" s="114" customFormat="1" ht="30" customHeight="1" x14ac:dyDescent="0.25">
      <c r="A23" s="199" t="s">
        <v>125</v>
      </c>
      <c r="B23" s="200"/>
      <c r="C23" s="200"/>
      <c r="D23" s="200"/>
      <c r="E23" s="201"/>
      <c r="F23" s="113">
        <f>'Акт (2)'!E55</f>
        <v>136042.34600000002</v>
      </c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</row>
    <row r="24" spans="1:19" s="114" customFormat="1" ht="30" customHeight="1" x14ac:dyDescent="0.25">
      <c r="A24" s="199" t="s">
        <v>126</v>
      </c>
      <c r="B24" s="200"/>
      <c r="C24" s="200"/>
      <c r="D24" s="200"/>
      <c r="E24" s="201"/>
      <c r="F24" s="113">
        <f>F22-F23</f>
        <v>46860.353999999992</v>
      </c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</row>
    <row r="25" spans="1:19" s="114" customFormat="1" ht="30" customHeight="1" x14ac:dyDescent="0.25">
      <c r="A25" s="199" t="s">
        <v>127</v>
      </c>
      <c r="B25" s="200"/>
      <c r="C25" s="200"/>
      <c r="D25" s="200"/>
      <c r="E25" s="201"/>
      <c r="F25" s="110">
        <f>F13+F14-F18</f>
        <v>8016.9200000000128</v>
      </c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64.5" customHeight="1" x14ac:dyDescent="0.2">
      <c r="A27" s="202" t="s">
        <v>128</v>
      </c>
      <c r="B27" s="202"/>
      <c r="C27" s="202"/>
      <c r="D27" s="202"/>
    </row>
    <row r="28" spans="1:19" s="2" customFormat="1" ht="21.75" customHeight="1" x14ac:dyDescent="0.25">
      <c r="A28" s="203" t="s">
        <v>129</v>
      </c>
      <c r="B28" s="203"/>
      <c r="C28" s="203"/>
      <c r="D28" s="203"/>
    </row>
    <row r="29" spans="1:19" s="2" customFormat="1" ht="22.5" customHeight="1" x14ac:dyDescent="0.25">
      <c r="A29" s="202" t="s">
        <v>44</v>
      </c>
      <c r="B29" s="202"/>
      <c r="C29" s="202"/>
      <c r="D29" s="202"/>
    </row>
    <row r="30" spans="1:19" s="2" customFormat="1" ht="22.5" customHeight="1" x14ac:dyDescent="0.25">
      <c r="A30" s="202" t="s">
        <v>45</v>
      </c>
      <c r="B30" s="202"/>
      <c r="C30" s="202"/>
      <c r="D30" s="61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1"/>
  <sheetViews>
    <sheetView view="pageBreakPreview" topLeftCell="A40" zoomScaleNormal="100" zoomScaleSheetLayoutView="100" workbookViewId="0">
      <selection activeCell="A53" sqref="A53:XFD54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78" t="s">
        <v>131</v>
      </c>
      <c r="B1" s="178"/>
      <c r="C1" s="178"/>
      <c r="D1" s="178"/>
      <c r="E1" s="178"/>
      <c r="I1" s="3"/>
    </row>
    <row r="2" spans="1:9" ht="31.5" customHeight="1" x14ac:dyDescent="0.2">
      <c r="A2" s="177" t="s">
        <v>95</v>
      </c>
      <c r="B2" s="177"/>
      <c r="C2" s="177"/>
      <c r="D2" s="177"/>
      <c r="E2" s="177"/>
      <c r="I2" s="3"/>
    </row>
    <row r="3" spans="1:9" ht="14.25" x14ac:dyDescent="0.2">
      <c r="A3" s="21" t="s">
        <v>6</v>
      </c>
      <c r="B3" s="59"/>
      <c r="C3" s="59"/>
      <c r="D3" s="179" t="s">
        <v>132</v>
      </c>
      <c r="E3" s="179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6" t="s">
        <v>2</v>
      </c>
      <c r="B5" s="36" t="s">
        <v>3</v>
      </c>
      <c r="C5" s="36" t="s">
        <v>0</v>
      </c>
      <c r="D5" s="36" t="s">
        <v>4</v>
      </c>
      <c r="E5" s="36" t="s">
        <v>1</v>
      </c>
      <c r="I5" s="3"/>
    </row>
    <row r="6" spans="1:9" s="103" customFormat="1" ht="14.25" x14ac:dyDescent="0.2">
      <c r="A6" s="102" t="s">
        <v>8</v>
      </c>
      <c r="B6" s="101"/>
      <c r="C6" s="101"/>
      <c r="D6" s="101"/>
      <c r="E6" s="101"/>
    </row>
    <row r="7" spans="1:9" s="92" customFormat="1" ht="15" x14ac:dyDescent="0.25">
      <c r="A7" s="93" t="s">
        <v>54</v>
      </c>
      <c r="B7" s="95" t="s">
        <v>21</v>
      </c>
      <c r="C7" s="95" t="s">
        <v>11</v>
      </c>
      <c r="D7" s="96">
        <f>E7</f>
        <v>1360.94</v>
      </c>
      <c r="E7" s="96">
        <v>1360.94</v>
      </c>
    </row>
    <row r="8" spans="1:9" s="103" customFormat="1" ht="14.25" x14ac:dyDescent="0.2">
      <c r="A8" s="102" t="s">
        <v>38</v>
      </c>
      <c r="B8" s="101"/>
      <c r="C8" s="101"/>
      <c r="D8" s="101"/>
      <c r="E8" s="101"/>
    </row>
    <row r="9" spans="1:9" s="92" customFormat="1" ht="30" x14ac:dyDescent="0.25">
      <c r="A9" s="93" t="s">
        <v>133</v>
      </c>
      <c r="B9" s="97">
        <v>0.45200000000000001</v>
      </c>
      <c r="C9" s="95" t="s">
        <v>134</v>
      </c>
      <c r="D9" s="104">
        <f>E9/B9</f>
        <v>1088.3628318584069</v>
      </c>
      <c r="E9" s="96">
        <v>491.94</v>
      </c>
    </row>
    <row r="10" spans="1:9" s="92" customFormat="1" ht="15" x14ac:dyDescent="0.25">
      <c r="A10" s="93" t="s">
        <v>135</v>
      </c>
      <c r="B10" s="98">
        <v>1</v>
      </c>
      <c r="C10" s="95" t="s">
        <v>136</v>
      </c>
      <c r="D10" s="104">
        <f t="shared" ref="D10:D47" si="0">E10/B10</f>
        <v>2132.1799999999998</v>
      </c>
      <c r="E10" s="96">
        <v>2132.1799999999998</v>
      </c>
    </row>
    <row r="11" spans="1:9" s="92" customFormat="1" ht="30" x14ac:dyDescent="0.25">
      <c r="A11" s="93" t="s">
        <v>137</v>
      </c>
      <c r="B11" s="96">
        <v>0.24</v>
      </c>
      <c r="C11" s="95" t="s">
        <v>138</v>
      </c>
      <c r="D11" s="104">
        <f t="shared" si="0"/>
        <v>4712.5</v>
      </c>
      <c r="E11" s="96">
        <v>1131</v>
      </c>
    </row>
    <row r="12" spans="1:9" s="92" customFormat="1" ht="15" x14ac:dyDescent="0.25">
      <c r="A12" s="93" t="s">
        <v>139</v>
      </c>
      <c r="B12" s="97">
        <v>0.45200000000000001</v>
      </c>
      <c r="C12" s="95" t="s">
        <v>134</v>
      </c>
      <c r="D12" s="104">
        <f t="shared" si="0"/>
        <v>598.96017699115043</v>
      </c>
      <c r="E12" s="96">
        <v>270.73</v>
      </c>
    </row>
    <row r="13" spans="1:9" s="92" customFormat="1" ht="15" x14ac:dyDescent="0.25">
      <c r="A13" s="93" t="s">
        <v>140</v>
      </c>
      <c r="B13" s="97">
        <v>0.45200000000000001</v>
      </c>
      <c r="C13" s="95" t="s">
        <v>134</v>
      </c>
      <c r="D13" s="104">
        <f t="shared" si="0"/>
        <v>1373.8495575221239</v>
      </c>
      <c r="E13" s="96">
        <v>620.98</v>
      </c>
    </row>
    <row r="14" spans="1:9" s="103" customFormat="1" ht="28.5" x14ac:dyDescent="0.2">
      <c r="A14" s="102" t="s">
        <v>53</v>
      </c>
      <c r="B14" s="101"/>
      <c r="C14" s="101"/>
      <c r="D14" s="104"/>
      <c r="E14" s="101"/>
    </row>
    <row r="15" spans="1:9" s="92" customFormat="1" ht="30" x14ac:dyDescent="0.25">
      <c r="A15" s="93" t="s">
        <v>141</v>
      </c>
      <c r="B15" s="95" t="s">
        <v>21</v>
      </c>
      <c r="C15" s="95" t="s">
        <v>11</v>
      </c>
      <c r="D15" s="104">
        <f>E15</f>
        <v>26381.38</v>
      </c>
      <c r="E15" s="96">
        <v>26381.38</v>
      </c>
    </row>
    <row r="16" spans="1:9" s="103" customFormat="1" ht="28.5" x14ac:dyDescent="0.2">
      <c r="A16" s="102" t="s">
        <v>39</v>
      </c>
      <c r="B16" s="101"/>
      <c r="C16" s="101"/>
      <c r="D16" s="104"/>
      <c r="E16" s="101"/>
    </row>
    <row r="17" spans="1:5" s="92" customFormat="1" ht="30" x14ac:dyDescent="0.25">
      <c r="A17" s="93" t="s">
        <v>57</v>
      </c>
      <c r="B17" s="95" t="s">
        <v>23</v>
      </c>
      <c r="C17" s="95" t="s">
        <v>11</v>
      </c>
      <c r="D17" s="104">
        <f>E17</f>
        <v>2324.86</v>
      </c>
      <c r="E17" s="96">
        <f>180.15+2144.71</f>
        <v>2324.86</v>
      </c>
    </row>
    <row r="18" spans="1:5" s="103" customFormat="1" ht="15" x14ac:dyDescent="0.2">
      <c r="A18" s="102" t="s">
        <v>40</v>
      </c>
      <c r="B18" s="101"/>
      <c r="C18" s="101"/>
      <c r="D18" s="104"/>
      <c r="E18" s="101"/>
    </row>
    <row r="19" spans="1:5" s="92" customFormat="1" ht="15" x14ac:dyDescent="0.25">
      <c r="A19" s="93" t="s">
        <v>142</v>
      </c>
      <c r="B19" s="98">
        <v>1</v>
      </c>
      <c r="C19" s="95" t="s">
        <v>143</v>
      </c>
      <c r="D19" s="104">
        <f t="shared" si="0"/>
        <v>83.75</v>
      </c>
      <c r="E19" s="96">
        <v>83.75</v>
      </c>
    </row>
    <row r="20" spans="1:5" s="92" customFormat="1" ht="15" x14ac:dyDescent="0.25">
      <c r="A20" s="93" t="s">
        <v>58</v>
      </c>
      <c r="B20" s="98">
        <v>1</v>
      </c>
      <c r="C20" s="95" t="s">
        <v>14</v>
      </c>
      <c r="D20" s="104">
        <f t="shared" si="0"/>
        <v>839.52</v>
      </c>
      <c r="E20" s="96">
        <v>839.52</v>
      </c>
    </row>
    <row r="21" spans="1:5" s="92" customFormat="1" ht="15" x14ac:dyDescent="0.25">
      <c r="A21" s="93" t="s">
        <v>59</v>
      </c>
      <c r="B21" s="96">
        <v>7.0000000000000007E-2</v>
      </c>
      <c r="C21" s="95" t="s">
        <v>15</v>
      </c>
      <c r="D21" s="104">
        <f t="shared" si="0"/>
        <v>6095.4285714285706</v>
      </c>
      <c r="E21" s="96">
        <v>426.68</v>
      </c>
    </row>
    <row r="22" spans="1:5" s="92" customFormat="1" ht="30" x14ac:dyDescent="0.25">
      <c r="A22" s="93" t="s">
        <v>144</v>
      </c>
      <c r="B22" s="98">
        <v>1</v>
      </c>
      <c r="C22" s="95" t="s">
        <v>14</v>
      </c>
      <c r="D22" s="104">
        <f t="shared" si="0"/>
        <v>254.67</v>
      </c>
      <c r="E22" s="96">
        <v>254.67</v>
      </c>
    </row>
    <row r="23" spans="1:5" s="92" customFormat="1" ht="45" x14ac:dyDescent="0.25">
      <c r="A23" s="93" t="s">
        <v>145</v>
      </c>
      <c r="B23" s="96">
        <v>0.14000000000000001</v>
      </c>
      <c r="C23" s="95" t="s">
        <v>16</v>
      </c>
      <c r="D23" s="104">
        <f t="shared" si="0"/>
        <v>1688.5714285714284</v>
      </c>
      <c r="E23" s="96">
        <v>236.4</v>
      </c>
    </row>
    <row r="24" spans="1:5" s="92" customFormat="1" ht="15" x14ac:dyDescent="0.25">
      <c r="A24" s="93" t="s">
        <v>81</v>
      </c>
      <c r="B24" s="96">
        <v>0.02</v>
      </c>
      <c r="C24" s="95" t="s">
        <v>82</v>
      </c>
      <c r="D24" s="104">
        <f t="shared" si="0"/>
        <v>25483</v>
      </c>
      <c r="E24" s="96">
        <v>509.66</v>
      </c>
    </row>
    <row r="25" spans="1:5" s="92" customFormat="1" ht="30" x14ac:dyDescent="0.25">
      <c r="A25" s="93" t="s">
        <v>60</v>
      </c>
      <c r="B25" s="97">
        <v>1.673</v>
      </c>
      <c r="C25" s="95" t="s">
        <v>16</v>
      </c>
      <c r="D25" s="104">
        <f t="shared" si="0"/>
        <v>1680.2869097429766</v>
      </c>
      <c r="E25" s="96">
        <v>2811.12</v>
      </c>
    </row>
    <row r="26" spans="1:5" s="92" customFormat="1" ht="15" x14ac:dyDescent="0.25">
      <c r="A26" s="93" t="s">
        <v>146</v>
      </c>
      <c r="B26" s="96">
        <v>0.04</v>
      </c>
      <c r="C26" s="95" t="s">
        <v>82</v>
      </c>
      <c r="D26" s="104">
        <f t="shared" si="0"/>
        <v>25285.75</v>
      </c>
      <c r="E26" s="96">
        <v>1011.43</v>
      </c>
    </row>
    <row r="27" spans="1:5" s="92" customFormat="1" ht="30" x14ac:dyDescent="0.25">
      <c r="A27" s="93" t="s">
        <v>62</v>
      </c>
      <c r="B27" s="98">
        <v>1</v>
      </c>
      <c r="C27" s="95" t="s">
        <v>14</v>
      </c>
      <c r="D27" s="104">
        <f t="shared" si="0"/>
        <v>503.4</v>
      </c>
      <c r="E27" s="96">
        <v>503.4</v>
      </c>
    </row>
    <row r="28" spans="1:5" s="92" customFormat="1" ht="30" x14ac:dyDescent="0.25">
      <c r="A28" s="93" t="s">
        <v>63</v>
      </c>
      <c r="B28" s="98">
        <v>2</v>
      </c>
      <c r="C28" s="95" t="s">
        <v>18</v>
      </c>
      <c r="D28" s="104">
        <f t="shared" si="0"/>
        <v>218.60499999999999</v>
      </c>
      <c r="E28" s="96">
        <v>437.21</v>
      </c>
    </row>
    <row r="29" spans="1:5" s="92" customFormat="1" ht="15" x14ac:dyDescent="0.25">
      <c r="A29" s="93" t="s">
        <v>147</v>
      </c>
      <c r="B29" s="98">
        <v>1</v>
      </c>
      <c r="C29" s="95" t="s">
        <v>143</v>
      </c>
      <c r="D29" s="104">
        <f t="shared" si="0"/>
        <v>67.25</v>
      </c>
      <c r="E29" s="96">
        <v>67.25</v>
      </c>
    </row>
    <row r="30" spans="1:5" s="92" customFormat="1" ht="15" x14ac:dyDescent="0.25">
      <c r="A30" s="93" t="s">
        <v>64</v>
      </c>
      <c r="B30" s="98">
        <v>1</v>
      </c>
      <c r="C30" s="95" t="s">
        <v>13</v>
      </c>
      <c r="D30" s="104">
        <f t="shared" si="0"/>
        <v>3485.03</v>
      </c>
      <c r="E30" s="96">
        <v>3485.03</v>
      </c>
    </row>
    <row r="31" spans="1:5" s="92" customFormat="1" ht="15" x14ac:dyDescent="0.25">
      <c r="A31" s="93" t="s">
        <v>148</v>
      </c>
      <c r="B31" s="98">
        <v>1</v>
      </c>
      <c r="C31" s="95" t="s">
        <v>13</v>
      </c>
      <c r="D31" s="104">
        <f t="shared" si="0"/>
        <v>1265.55</v>
      </c>
      <c r="E31" s="96">
        <v>1265.55</v>
      </c>
    </row>
    <row r="32" spans="1:5" s="92" customFormat="1" ht="30" x14ac:dyDescent="0.25">
      <c r="A32" s="93" t="s">
        <v>149</v>
      </c>
      <c r="B32" s="98">
        <v>1</v>
      </c>
      <c r="C32" s="95" t="s">
        <v>19</v>
      </c>
      <c r="D32" s="104">
        <f t="shared" si="0"/>
        <v>1194.72</v>
      </c>
      <c r="E32" s="96">
        <v>1194.72</v>
      </c>
    </row>
    <row r="33" spans="1:5" s="92" customFormat="1" ht="15" x14ac:dyDescent="0.25">
      <c r="A33" s="93" t="s">
        <v>67</v>
      </c>
      <c r="B33" s="98">
        <v>29</v>
      </c>
      <c r="C33" s="95" t="s">
        <v>19</v>
      </c>
      <c r="D33" s="104">
        <f t="shared" si="0"/>
        <v>254.44275862068966</v>
      </c>
      <c r="E33" s="96">
        <v>7378.84</v>
      </c>
    </row>
    <row r="34" spans="1:5" s="103" customFormat="1" ht="15" x14ac:dyDescent="0.2">
      <c r="A34" s="102" t="s">
        <v>41</v>
      </c>
      <c r="B34" s="101"/>
      <c r="C34" s="101"/>
      <c r="D34" s="104"/>
      <c r="E34" s="101"/>
    </row>
    <row r="35" spans="1:5" s="92" customFormat="1" ht="30" x14ac:dyDescent="0.25">
      <c r="A35" s="93" t="s">
        <v>150</v>
      </c>
      <c r="B35" s="96">
        <v>0.27</v>
      </c>
      <c r="C35" s="95" t="s">
        <v>16</v>
      </c>
      <c r="D35" s="104">
        <f t="shared" si="0"/>
        <v>1698.5555555555554</v>
      </c>
      <c r="E35" s="96">
        <v>458.61</v>
      </c>
    </row>
    <row r="36" spans="1:5" s="92" customFormat="1" ht="30" x14ac:dyDescent="0.25">
      <c r="A36" s="93" t="s">
        <v>151</v>
      </c>
      <c r="B36" s="96">
        <v>0.66</v>
      </c>
      <c r="C36" s="95" t="s">
        <v>16</v>
      </c>
      <c r="D36" s="104">
        <f t="shared" si="0"/>
        <v>1651.0757575757575</v>
      </c>
      <c r="E36" s="96">
        <v>1089.71</v>
      </c>
    </row>
    <row r="37" spans="1:5" s="92" customFormat="1" ht="15" x14ac:dyDescent="0.25">
      <c r="A37" s="93" t="s">
        <v>152</v>
      </c>
      <c r="B37" s="98">
        <v>2</v>
      </c>
      <c r="C37" s="95" t="s">
        <v>80</v>
      </c>
      <c r="D37" s="104">
        <f t="shared" si="0"/>
        <v>195.89500000000001</v>
      </c>
      <c r="E37" s="96">
        <v>391.79</v>
      </c>
    </row>
    <row r="38" spans="1:5" s="92" customFormat="1" ht="30" x14ac:dyDescent="0.25">
      <c r="A38" s="93" t="s">
        <v>153</v>
      </c>
      <c r="B38" s="95" t="s">
        <v>20</v>
      </c>
      <c r="C38" s="95" t="s">
        <v>12</v>
      </c>
      <c r="D38" s="104">
        <f>E38</f>
        <v>1787.65</v>
      </c>
      <c r="E38" s="96">
        <v>1787.65</v>
      </c>
    </row>
    <row r="39" spans="1:5" s="92" customFormat="1" ht="30" x14ac:dyDescent="0.25">
      <c r="A39" s="93" t="s">
        <v>154</v>
      </c>
      <c r="B39" s="99">
        <v>0.2</v>
      </c>
      <c r="C39" s="95" t="s">
        <v>16</v>
      </c>
      <c r="D39" s="104">
        <f t="shared" si="0"/>
        <v>1769.4499999999998</v>
      </c>
      <c r="E39" s="96">
        <v>353.89</v>
      </c>
    </row>
    <row r="40" spans="1:5" s="92" customFormat="1" ht="30" x14ac:dyDescent="0.25">
      <c r="A40" s="93" t="s">
        <v>155</v>
      </c>
      <c r="B40" s="97">
        <v>4.0000000000000001E-3</v>
      </c>
      <c r="C40" s="95" t="s">
        <v>138</v>
      </c>
      <c r="D40" s="104">
        <f t="shared" si="0"/>
        <v>185865</v>
      </c>
      <c r="E40" s="96">
        <v>743.46</v>
      </c>
    </row>
    <row r="41" spans="1:5" s="103" customFormat="1" ht="15" x14ac:dyDescent="0.2">
      <c r="A41" s="102" t="s">
        <v>97</v>
      </c>
      <c r="B41" s="101"/>
      <c r="C41" s="101"/>
      <c r="D41" s="104"/>
      <c r="E41" s="101"/>
    </row>
    <row r="42" spans="1:5" s="92" customFormat="1" ht="15" x14ac:dyDescent="0.25">
      <c r="A42" s="93" t="s">
        <v>99</v>
      </c>
      <c r="B42" s="95" t="s">
        <v>161</v>
      </c>
      <c r="C42" s="95" t="s">
        <v>11</v>
      </c>
      <c r="D42" s="104">
        <f>E42</f>
        <v>21600</v>
      </c>
      <c r="E42" s="96">
        <v>21600</v>
      </c>
    </row>
    <row r="43" spans="1:5" s="103" customFormat="1" ht="15" x14ac:dyDescent="0.2">
      <c r="A43" s="102" t="s">
        <v>42</v>
      </c>
      <c r="B43" s="101"/>
      <c r="C43" s="101"/>
      <c r="D43" s="104"/>
      <c r="E43" s="101"/>
    </row>
    <row r="44" spans="1:5" s="92" customFormat="1" ht="15" x14ac:dyDescent="0.25">
      <c r="A44" s="93" t="s">
        <v>156</v>
      </c>
      <c r="B44" s="98">
        <v>1</v>
      </c>
      <c r="C44" s="95" t="s">
        <v>13</v>
      </c>
      <c r="D44" s="104">
        <f t="shared" si="0"/>
        <v>5359.99</v>
      </c>
      <c r="E44" s="96">
        <v>5359.99</v>
      </c>
    </row>
    <row r="45" spans="1:5" s="92" customFormat="1" ht="15" x14ac:dyDescent="0.25">
      <c r="A45" s="93" t="s">
        <v>157</v>
      </c>
      <c r="B45" s="96">
        <v>0.01</v>
      </c>
      <c r="C45" s="95" t="s">
        <v>158</v>
      </c>
      <c r="D45" s="104">
        <f t="shared" si="0"/>
        <v>25297</v>
      </c>
      <c r="E45" s="96">
        <v>252.97</v>
      </c>
    </row>
    <row r="46" spans="1:5" s="103" customFormat="1" ht="28.5" x14ac:dyDescent="0.2">
      <c r="A46" s="102" t="s">
        <v>76</v>
      </c>
      <c r="B46" s="101"/>
      <c r="C46" s="101"/>
      <c r="D46" s="104"/>
      <c r="E46" s="101"/>
    </row>
    <row r="47" spans="1:5" s="92" customFormat="1" ht="30" x14ac:dyDescent="0.25">
      <c r="A47" s="93" t="s">
        <v>159</v>
      </c>
      <c r="B47" s="96">
        <v>0.05</v>
      </c>
      <c r="C47" s="95" t="s">
        <v>15</v>
      </c>
      <c r="D47" s="104">
        <f t="shared" si="0"/>
        <v>37325.599999999999</v>
      </c>
      <c r="E47" s="96">
        <v>1866.28</v>
      </c>
    </row>
    <row r="48" spans="1:5" s="103" customFormat="1" ht="14.25" x14ac:dyDescent="0.2">
      <c r="A48" s="102" t="s">
        <v>43</v>
      </c>
      <c r="B48" s="101"/>
      <c r="C48" s="101"/>
      <c r="D48" s="101"/>
      <c r="E48" s="101"/>
    </row>
    <row r="49" spans="1:5" s="92" customFormat="1" ht="15" x14ac:dyDescent="0.25">
      <c r="A49" s="93" t="s">
        <v>71</v>
      </c>
      <c r="B49" s="95" t="s">
        <v>22</v>
      </c>
      <c r="C49" s="95" t="s">
        <v>11</v>
      </c>
      <c r="D49" s="96">
        <f>E49</f>
        <v>1828.57</v>
      </c>
      <c r="E49" s="96">
        <v>1828.57</v>
      </c>
    </row>
    <row r="50" spans="1:5" s="103" customFormat="1" ht="14.25" x14ac:dyDescent="0.2">
      <c r="A50" s="102" t="s">
        <v>9</v>
      </c>
      <c r="B50" s="101"/>
      <c r="C50" s="101"/>
      <c r="D50" s="101"/>
      <c r="E50" s="101"/>
    </row>
    <row r="51" spans="1:5" s="92" customFormat="1" ht="15" x14ac:dyDescent="0.25">
      <c r="A51" s="93" t="s">
        <v>72</v>
      </c>
      <c r="B51" s="95" t="s">
        <v>162</v>
      </c>
      <c r="C51" s="95" t="s">
        <v>12</v>
      </c>
      <c r="D51" s="96">
        <f>E51</f>
        <v>31825.15</v>
      </c>
      <c r="E51" s="96">
        <v>31825.15</v>
      </c>
    </row>
    <row r="52" spans="1:5" s="92" customFormat="1" ht="30" x14ac:dyDescent="0.25">
      <c r="A52" s="105" t="s">
        <v>160</v>
      </c>
      <c r="B52" s="95" t="s">
        <v>22</v>
      </c>
      <c r="C52" s="95" t="s">
        <v>11</v>
      </c>
      <c r="D52" s="96">
        <f>E52</f>
        <v>897.55</v>
      </c>
      <c r="E52" s="96">
        <v>897.55</v>
      </c>
    </row>
    <row r="53" spans="1:5" s="33" customFormat="1" ht="15" x14ac:dyDescent="0.25">
      <c r="A53" s="42" t="s">
        <v>10</v>
      </c>
      <c r="B53" s="100"/>
      <c r="C53" s="100"/>
      <c r="D53" s="100"/>
      <c r="E53" s="47"/>
    </row>
    <row r="54" spans="1:5" s="33" customFormat="1" ht="15" x14ac:dyDescent="0.25">
      <c r="A54" s="40" t="s">
        <v>73</v>
      </c>
      <c r="B54" s="47" t="s">
        <v>21</v>
      </c>
      <c r="C54" s="44" t="s">
        <v>11</v>
      </c>
      <c r="D54" s="44">
        <f>E54</f>
        <v>12367.486000000004</v>
      </c>
      <c r="E54" s="47">
        <f>SUM(E7:E52)*10%</f>
        <v>12367.486000000004</v>
      </c>
    </row>
    <row r="55" spans="1:5" ht="14.25" customHeight="1" x14ac:dyDescent="0.2">
      <c r="A55" s="94" t="s">
        <v>25</v>
      </c>
      <c r="B55" s="101" t="s">
        <v>20</v>
      </c>
      <c r="C55" s="29"/>
      <c r="D55" s="101"/>
      <c r="E55" s="30">
        <f>SUM(E7:E54)</f>
        <v>136042.34600000002</v>
      </c>
    </row>
    <row r="56" spans="1:5" ht="15" customHeight="1" x14ac:dyDescent="0.2">
      <c r="D56" s="13"/>
    </row>
    <row r="57" spans="1:5" ht="15" customHeight="1" x14ac:dyDescent="0.2">
      <c r="A57" s="205" t="s">
        <v>165</v>
      </c>
      <c r="B57" s="205"/>
      <c r="C57" s="205"/>
      <c r="D57" s="205"/>
      <c r="E57" s="205"/>
    </row>
    <row r="58" spans="1:5" ht="15" customHeight="1" x14ac:dyDescent="0.2">
      <c r="A58" s="205"/>
      <c r="B58" s="205"/>
      <c r="C58" s="205"/>
      <c r="D58" s="205"/>
      <c r="E58" s="205"/>
    </row>
    <row r="59" spans="1:5" ht="15" customHeight="1" x14ac:dyDescent="0.2">
      <c r="A59" s="206" t="s">
        <v>32</v>
      </c>
      <c r="B59" s="206"/>
      <c r="C59" s="206"/>
      <c r="D59" s="206"/>
      <c r="E59" s="206"/>
    </row>
    <row r="60" spans="1:5" ht="15" customHeight="1" x14ac:dyDescent="0.2">
      <c r="A60" s="206" t="s">
        <v>33</v>
      </c>
      <c r="B60" s="206"/>
      <c r="C60" s="206"/>
      <c r="D60" s="206"/>
      <c r="E60" s="206"/>
    </row>
    <row r="61" spans="1:5" ht="15" customHeight="1" x14ac:dyDescent="0.2">
      <c r="A61" s="207" t="s">
        <v>163</v>
      </c>
      <c r="B61" s="207"/>
      <c r="C61" s="207"/>
      <c r="D61" s="207"/>
      <c r="E61" s="207"/>
    </row>
    <row r="62" spans="1:5" ht="15" customHeight="1" x14ac:dyDescent="0.2">
      <c r="A62" s="207"/>
      <c r="B62" s="207"/>
      <c r="C62" s="207"/>
      <c r="D62" s="207"/>
      <c r="E62" s="207"/>
    </row>
    <row r="63" spans="1:5" ht="15" customHeight="1" x14ac:dyDescent="0.2">
      <c r="A63" s="204"/>
      <c r="B63" s="204"/>
      <c r="C63" s="204"/>
      <c r="D63" s="204"/>
      <c r="E63" s="204"/>
    </row>
    <row r="64" spans="1:5" ht="15" x14ac:dyDescent="0.2">
      <c r="A64" s="14"/>
      <c r="B64" s="106"/>
      <c r="C64" s="106"/>
      <c r="D64" s="107"/>
      <c r="E64" s="106"/>
    </row>
    <row r="65" spans="1:5" ht="15" customHeight="1" x14ac:dyDescent="0.2">
      <c r="A65" s="6" t="s">
        <v>26</v>
      </c>
      <c r="B65" s="60"/>
      <c r="C65" s="60"/>
      <c r="D65" s="108"/>
      <c r="E65" s="60"/>
    </row>
    <row r="66" spans="1:5" ht="15" x14ac:dyDescent="0.2">
      <c r="A66" s="6"/>
      <c r="B66" s="60"/>
      <c r="C66" s="60" t="s">
        <v>20</v>
      </c>
      <c r="D66" s="108" t="s">
        <v>20</v>
      </c>
      <c r="E66" s="60"/>
    </row>
    <row r="67" spans="1:5" ht="15" customHeight="1" x14ac:dyDescent="0.2">
      <c r="A67" s="176" t="s">
        <v>164</v>
      </c>
      <c r="B67" s="176"/>
      <c r="C67" s="180" t="s">
        <v>30</v>
      </c>
      <c r="D67" s="180"/>
      <c r="E67" s="60"/>
    </row>
    <row r="68" spans="1:5" ht="15" customHeight="1" x14ac:dyDescent="0.2">
      <c r="A68" s="180" t="s">
        <v>51</v>
      </c>
      <c r="B68" s="180"/>
      <c r="C68" s="180" t="s">
        <v>27</v>
      </c>
      <c r="D68" s="180"/>
      <c r="E68" s="60"/>
    </row>
    <row r="69" spans="1:5" ht="15" customHeight="1" x14ac:dyDescent="0.2">
      <c r="A69" s="6"/>
      <c r="B69" s="60"/>
      <c r="C69" s="60"/>
      <c r="D69" s="108"/>
      <c r="E69" s="60"/>
    </row>
    <row r="70" spans="1:5" ht="15" customHeight="1" x14ac:dyDescent="0.2">
      <c r="A70" s="176" t="s">
        <v>29</v>
      </c>
      <c r="B70" s="176"/>
      <c r="C70" s="180" t="s">
        <v>30</v>
      </c>
      <c r="D70" s="180"/>
      <c r="E70" s="60"/>
    </row>
    <row r="71" spans="1:5" ht="15" x14ac:dyDescent="0.2">
      <c r="A71" s="16" t="s">
        <v>28</v>
      </c>
      <c r="B71" s="60"/>
      <c r="C71" s="180" t="s">
        <v>27</v>
      </c>
      <c r="D71" s="180"/>
      <c r="E71" s="60"/>
    </row>
  </sheetData>
  <mergeCells count="15">
    <mergeCell ref="A1:E1"/>
    <mergeCell ref="A2:E2"/>
    <mergeCell ref="D3:E3"/>
    <mergeCell ref="A67:B67"/>
    <mergeCell ref="A57:E58"/>
    <mergeCell ref="A59:E59"/>
    <mergeCell ref="A60:E60"/>
    <mergeCell ref="A61:E62"/>
    <mergeCell ref="C71:D71"/>
    <mergeCell ref="A63:E63"/>
    <mergeCell ref="C67:D67"/>
    <mergeCell ref="A68:B68"/>
    <mergeCell ref="C68:D68"/>
    <mergeCell ref="A70:B70"/>
    <mergeCell ref="C70:D70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1" t="s">
        <v>221</v>
      </c>
      <c r="B1" s="181"/>
      <c r="C1" s="181"/>
      <c r="D1" s="181"/>
      <c r="E1" s="181"/>
      <c r="F1" s="181"/>
    </row>
    <row r="2" spans="1:19" s="2" customFormat="1" x14ac:dyDescent="0.25">
      <c r="A2" s="61"/>
      <c r="B2" s="61"/>
      <c r="C2" s="61"/>
      <c r="D2" s="61"/>
      <c r="E2" s="61"/>
      <c r="F2" s="61"/>
    </row>
    <row r="3" spans="1:19" s="2" customFormat="1" ht="19.5" customHeight="1" x14ac:dyDescent="0.25">
      <c r="A3" s="62" t="s">
        <v>222</v>
      </c>
      <c r="B3" s="62"/>
      <c r="C3" s="62"/>
      <c r="D3" s="62"/>
      <c r="E3" s="62"/>
      <c r="F3" s="63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19" s="2" customFormat="1" ht="19.5" customHeight="1" x14ac:dyDescent="0.25">
      <c r="A4" s="62"/>
      <c r="B4" s="62"/>
      <c r="C4" s="62"/>
      <c r="D4" s="62"/>
      <c r="E4" s="62"/>
      <c r="F4" s="63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</row>
    <row r="5" spans="1:19" s="2" customFormat="1" ht="36.75" customHeight="1" x14ac:dyDescent="0.25">
      <c r="A5" s="192" t="s">
        <v>105</v>
      </c>
      <c r="B5" s="192"/>
      <c r="C5" s="192"/>
      <c r="D5" s="192"/>
      <c r="E5" s="192"/>
      <c r="F5" s="192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</row>
    <row r="6" spans="1:19" s="74" customFormat="1" ht="27.75" customHeight="1" x14ac:dyDescent="0.25">
      <c r="A6" s="115" t="s">
        <v>106</v>
      </c>
      <c r="B6" s="116">
        <v>2</v>
      </c>
      <c r="C6" s="115" t="s">
        <v>107</v>
      </c>
      <c r="D6" s="138">
        <v>872.4</v>
      </c>
      <c r="E6" s="115" t="s">
        <v>108</v>
      </c>
      <c r="F6" s="118">
        <v>702</v>
      </c>
      <c r="G6" s="65"/>
      <c r="H6" s="67"/>
      <c r="I6" s="68"/>
      <c r="J6" s="69"/>
      <c r="K6" s="70"/>
      <c r="L6" s="71"/>
      <c r="M6" s="71"/>
      <c r="N6" s="71"/>
      <c r="O6" s="71"/>
      <c r="P6" s="72"/>
      <c r="Q6" s="193"/>
      <c r="R6" s="194"/>
      <c r="S6" s="73"/>
    </row>
    <row r="7" spans="1:19" s="76" customFormat="1" ht="32.25" customHeight="1" x14ac:dyDescent="0.25">
      <c r="A7" s="115" t="s">
        <v>109</v>
      </c>
      <c r="B7" s="116">
        <v>2</v>
      </c>
      <c r="C7" s="115" t="s">
        <v>110</v>
      </c>
      <c r="D7" s="138">
        <v>0</v>
      </c>
      <c r="E7" s="115" t="s">
        <v>111</v>
      </c>
      <c r="F7" s="118">
        <v>452.9</v>
      </c>
      <c r="G7" s="65"/>
      <c r="H7" s="67"/>
      <c r="I7" s="68"/>
      <c r="J7" s="69"/>
      <c r="K7" s="70"/>
      <c r="L7" s="71"/>
      <c r="M7" s="71"/>
      <c r="N7" s="71"/>
      <c r="O7" s="71"/>
      <c r="P7" s="72"/>
      <c r="Q7" s="193"/>
      <c r="R7" s="195"/>
      <c r="S7" s="75"/>
    </row>
    <row r="8" spans="1:19" s="76" customFormat="1" ht="47.25" customHeight="1" x14ac:dyDescent="0.25">
      <c r="A8" s="120" t="s">
        <v>112</v>
      </c>
      <c r="B8" s="116">
        <v>12</v>
      </c>
      <c r="C8" s="115" t="s">
        <v>113</v>
      </c>
      <c r="D8" s="118">
        <v>81</v>
      </c>
      <c r="E8" s="115" t="s">
        <v>114</v>
      </c>
      <c r="F8" s="118">
        <v>127</v>
      </c>
      <c r="G8" s="65"/>
      <c r="H8" s="67"/>
      <c r="I8" s="68"/>
      <c r="J8" s="69"/>
      <c r="K8" s="119"/>
      <c r="L8" s="71"/>
      <c r="M8" s="71"/>
      <c r="N8" s="71"/>
      <c r="O8" s="71"/>
      <c r="P8" s="72"/>
      <c r="Q8" s="193"/>
      <c r="R8" s="194"/>
      <c r="S8" s="75"/>
    </row>
    <row r="9" spans="1:19" s="76" customFormat="1" ht="33.75" customHeight="1" x14ac:dyDescent="0.25">
      <c r="A9" s="77"/>
      <c r="B9" s="69"/>
      <c r="C9" s="66"/>
      <c r="D9" s="79"/>
      <c r="E9" s="80"/>
      <c r="F9" s="81"/>
      <c r="G9" s="65"/>
      <c r="H9" s="67"/>
      <c r="I9" s="68"/>
      <c r="J9" s="69"/>
      <c r="K9" s="119"/>
      <c r="L9" s="71"/>
      <c r="M9" s="71"/>
      <c r="N9" s="71"/>
      <c r="O9" s="71"/>
      <c r="P9" s="65"/>
      <c r="Q9" s="119"/>
      <c r="R9" s="120"/>
      <c r="S9" s="83"/>
    </row>
    <row r="10" spans="1:19" s="86" customFormat="1" ht="15" customHeight="1" thickBot="1" x14ac:dyDescent="0.3">
      <c r="A10" s="84"/>
      <c r="B10" s="84"/>
      <c r="C10" s="84"/>
      <c r="D10" s="84"/>
      <c r="E10" s="84"/>
      <c r="F10" s="12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86" customFormat="1" ht="30" customHeight="1" x14ac:dyDescent="0.25">
      <c r="A11" s="196" t="s">
        <v>115</v>
      </c>
      <c r="B11" s="197"/>
      <c r="C11" s="197"/>
      <c r="D11" s="197"/>
      <c r="E11" s="198"/>
      <c r="F11" s="87" t="s">
        <v>116</v>
      </c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</row>
    <row r="12" spans="1:19" s="112" customFormat="1" ht="30" customHeight="1" x14ac:dyDescent="0.25">
      <c r="A12" s="199" t="s">
        <v>117</v>
      </c>
      <c r="B12" s="200"/>
      <c r="C12" s="200"/>
      <c r="D12" s="200"/>
      <c r="E12" s="201"/>
      <c r="F12" s="110">
        <v>46860.353999999992</v>
      </c>
      <c r="G12" s="111"/>
    </row>
    <row r="13" spans="1:19" s="112" customFormat="1" ht="30" customHeight="1" x14ac:dyDescent="0.25">
      <c r="A13" s="199" t="s">
        <v>118</v>
      </c>
      <c r="B13" s="200"/>
      <c r="C13" s="200"/>
      <c r="D13" s="200"/>
      <c r="E13" s="201"/>
      <c r="F13" s="110">
        <v>8016.9200000000128</v>
      </c>
    </row>
    <row r="14" spans="1:19" s="112" customFormat="1" ht="30" customHeight="1" x14ac:dyDescent="0.25">
      <c r="A14" s="199" t="s">
        <v>119</v>
      </c>
      <c r="B14" s="200"/>
      <c r="C14" s="200"/>
      <c r="D14" s="200"/>
      <c r="E14" s="201"/>
      <c r="F14" s="113">
        <f>SUM(F15:F17)</f>
        <v>138816.28</v>
      </c>
    </row>
    <row r="15" spans="1:19" s="86" customFormat="1" ht="27.75" customHeight="1" x14ac:dyDescent="0.25">
      <c r="A15" s="189" t="s">
        <v>120</v>
      </c>
      <c r="B15" s="190"/>
      <c r="C15" s="190"/>
      <c r="D15" s="190"/>
      <c r="E15" s="191"/>
      <c r="F15" s="109">
        <f>131392.07+7424.21</f>
        <v>138816.28</v>
      </c>
    </row>
    <row r="16" spans="1:19" s="86" customFormat="1" ht="24.75" hidden="1" customHeight="1" x14ac:dyDescent="0.25">
      <c r="A16" s="189" t="s">
        <v>121</v>
      </c>
      <c r="B16" s="190"/>
      <c r="C16" s="190"/>
      <c r="D16" s="190"/>
      <c r="E16" s="191"/>
      <c r="F16" s="109"/>
    </row>
    <row r="17" spans="1:19" s="86" customFormat="1" ht="30" hidden="1" customHeight="1" x14ac:dyDescent="0.25">
      <c r="A17" s="189" t="s">
        <v>122</v>
      </c>
      <c r="B17" s="190"/>
      <c r="C17" s="190"/>
      <c r="D17" s="190"/>
      <c r="E17" s="191"/>
      <c r="F17" s="109"/>
    </row>
    <row r="18" spans="1:19" s="112" customFormat="1" ht="30" customHeight="1" x14ac:dyDescent="0.25">
      <c r="A18" s="199" t="s">
        <v>123</v>
      </c>
      <c r="B18" s="200"/>
      <c r="C18" s="200"/>
      <c r="D18" s="200"/>
      <c r="E18" s="201"/>
      <c r="F18" s="113">
        <f>SUM(F19:F21)</f>
        <v>125029.94</v>
      </c>
    </row>
    <row r="19" spans="1:19" s="86" customFormat="1" ht="30" customHeight="1" x14ac:dyDescent="0.25">
      <c r="A19" s="189" t="s">
        <v>120</v>
      </c>
      <c r="B19" s="190"/>
      <c r="C19" s="190"/>
      <c r="D19" s="190"/>
      <c r="E19" s="191"/>
      <c r="F19" s="109">
        <v>125029.94</v>
      </c>
    </row>
    <row r="20" spans="1:19" s="86" customFormat="1" ht="30" hidden="1" customHeight="1" x14ac:dyDescent="0.25">
      <c r="A20" s="189" t="s">
        <v>121</v>
      </c>
      <c r="B20" s="190"/>
      <c r="C20" s="190"/>
      <c r="D20" s="190"/>
      <c r="E20" s="191"/>
      <c r="F20" s="109"/>
    </row>
    <row r="21" spans="1:19" s="89" customFormat="1" ht="30" hidden="1" customHeight="1" x14ac:dyDescent="0.2">
      <c r="A21" s="189" t="s">
        <v>122</v>
      </c>
      <c r="B21" s="190"/>
      <c r="C21" s="190"/>
      <c r="D21" s="190"/>
      <c r="E21" s="191"/>
      <c r="F21" s="109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</row>
    <row r="22" spans="1:19" s="114" customFormat="1" ht="30" customHeight="1" x14ac:dyDescent="0.25">
      <c r="A22" s="199" t="s">
        <v>124</v>
      </c>
      <c r="B22" s="200"/>
      <c r="C22" s="200"/>
      <c r="D22" s="200"/>
      <c r="E22" s="201"/>
      <c r="F22" s="113">
        <f>F12+F18</f>
        <v>171890.29399999999</v>
      </c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</row>
    <row r="23" spans="1:19" s="114" customFormat="1" ht="30" customHeight="1" x14ac:dyDescent="0.25">
      <c r="A23" s="199" t="s">
        <v>125</v>
      </c>
      <c r="B23" s="200"/>
      <c r="C23" s="200"/>
      <c r="D23" s="200"/>
      <c r="E23" s="201"/>
      <c r="F23" s="113">
        <f>Лист3!E72</f>
        <v>140963.856</v>
      </c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</row>
    <row r="24" spans="1:19" s="114" customFormat="1" ht="30" customHeight="1" x14ac:dyDescent="0.25">
      <c r="A24" s="199" t="s">
        <v>126</v>
      </c>
      <c r="B24" s="200"/>
      <c r="C24" s="200"/>
      <c r="D24" s="200"/>
      <c r="E24" s="201"/>
      <c r="F24" s="113">
        <f>F22-F23</f>
        <v>30926.437999999995</v>
      </c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</row>
    <row r="25" spans="1:19" s="114" customFormat="1" ht="30" customHeight="1" x14ac:dyDescent="0.25">
      <c r="A25" s="199" t="s">
        <v>127</v>
      </c>
      <c r="B25" s="200"/>
      <c r="C25" s="200"/>
      <c r="D25" s="200"/>
      <c r="E25" s="201"/>
      <c r="F25" s="110">
        <f>F13+F14-F18</f>
        <v>21803.260000000009</v>
      </c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64.5" customHeight="1" x14ac:dyDescent="0.2">
      <c r="A27" s="202" t="s">
        <v>128</v>
      </c>
      <c r="B27" s="202"/>
      <c r="C27" s="202"/>
      <c r="D27" s="202"/>
    </row>
    <row r="28" spans="1:19" s="2" customFormat="1" ht="21.75" customHeight="1" x14ac:dyDescent="0.25">
      <c r="A28" s="203" t="s">
        <v>129</v>
      </c>
      <c r="B28" s="203"/>
      <c r="C28" s="203"/>
      <c r="D28" s="203"/>
    </row>
    <row r="29" spans="1:19" s="2" customFormat="1" ht="22.5" customHeight="1" x14ac:dyDescent="0.25">
      <c r="A29" s="202" t="s">
        <v>44</v>
      </c>
      <c r="B29" s="202"/>
      <c r="C29" s="202"/>
      <c r="D29" s="202"/>
    </row>
    <row r="30" spans="1:19" s="2" customFormat="1" ht="22.5" customHeight="1" x14ac:dyDescent="0.25">
      <c r="A30" s="202" t="s">
        <v>45</v>
      </c>
      <c r="B30" s="202"/>
      <c r="C30" s="202"/>
      <c r="D30" s="61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7"/>
  <sheetViews>
    <sheetView view="pageBreakPreview" topLeftCell="A43" zoomScale="60" zoomScaleNormal="100" workbookViewId="0">
      <selection activeCell="A70" sqref="A70:XFD71"/>
    </sheetView>
  </sheetViews>
  <sheetFormatPr defaultRowHeight="15" x14ac:dyDescent="0.25"/>
  <cols>
    <col min="1" max="1" width="54.42578125" style="125" customWidth="1"/>
    <col min="2" max="2" width="13.85546875" style="127" customWidth="1"/>
    <col min="3" max="3" width="11.42578125" style="131" customWidth="1"/>
    <col min="4" max="4" width="17.5703125" style="127" customWidth="1"/>
    <col min="5" max="5" width="14.7109375" style="127" customWidth="1"/>
    <col min="6" max="255" width="8.140625" style="125" customWidth="1"/>
    <col min="256" max="256" width="8.7109375" style="126" customWidth="1"/>
    <col min="257" max="257" width="31.5703125" style="126" customWidth="1"/>
    <col min="258" max="258" width="13.85546875" style="126" customWidth="1"/>
    <col min="259" max="259" width="19.140625" style="126" customWidth="1"/>
    <col min="260" max="260" width="17.5703125" style="126" customWidth="1"/>
    <col min="261" max="261" width="14.7109375" style="126" customWidth="1"/>
    <col min="262" max="511" width="8.140625" style="126" customWidth="1"/>
    <col min="512" max="512" width="8.7109375" style="126" customWidth="1"/>
    <col min="513" max="513" width="31.5703125" style="126" customWidth="1"/>
    <col min="514" max="514" width="13.85546875" style="126" customWidth="1"/>
    <col min="515" max="515" width="19.140625" style="126" customWidth="1"/>
    <col min="516" max="516" width="17.5703125" style="126" customWidth="1"/>
    <col min="517" max="517" width="14.7109375" style="126" customWidth="1"/>
    <col min="518" max="767" width="8.140625" style="126" customWidth="1"/>
    <col min="768" max="768" width="8.7109375" style="126" customWidth="1"/>
    <col min="769" max="769" width="31.5703125" style="126" customWidth="1"/>
    <col min="770" max="770" width="13.85546875" style="126" customWidth="1"/>
    <col min="771" max="771" width="19.140625" style="126" customWidth="1"/>
    <col min="772" max="772" width="17.5703125" style="126" customWidth="1"/>
    <col min="773" max="773" width="14.7109375" style="126" customWidth="1"/>
    <col min="774" max="1023" width="8.140625" style="126" customWidth="1"/>
    <col min="1024" max="1024" width="8.7109375" style="126" customWidth="1"/>
    <col min="1025" max="1025" width="31.5703125" style="126" customWidth="1"/>
    <col min="1026" max="1026" width="13.85546875" style="126" customWidth="1"/>
    <col min="1027" max="1027" width="19.140625" style="126" customWidth="1"/>
    <col min="1028" max="1028" width="17.5703125" style="126" customWidth="1"/>
    <col min="1029" max="1029" width="14.7109375" style="126" customWidth="1"/>
    <col min="1030" max="1279" width="8.140625" style="126" customWidth="1"/>
    <col min="1280" max="1280" width="8.7109375" style="126" customWidth="1"/>
    <col min="1281" max="1281" width="31.5703125" style="126" customWidth="1"/>
    <col min="1282" max="1282" width="13.85546875" style="126" customWidth="1"/>
    <col min="1283" max="1283" width="19.140625" style="126" customWidth="1"/>
    <col min="1284" max="1284" width="17.5703125" style="126" customWidth="1"/>
    <col min="1285" max="1285" width="14.7109375" style="126" customWidth="1"/>
    <col min="1286" max="1535" width="8.140625" style="126" customWidth="1"/>
    <col min="1536" max="1536" width="8.7109375" style="126" customWidth="1"/>
    <col min="1537" max="1537" width="31.5703125" style="126" customWidth="1"/>
    <col min="1538" max="1538" width="13.85546875" style="126" customWidth="1"/>
    <col min="1539" max="1539" width="19.140625" style="126" customWidth="1"/>
    <col min="1540" max="1540" width="17.5703125" style="126" customWidth="1"/>
    <col min="1541" max="1541" width="14.7109375" style="126" customWidth="1"/>
    <col min="1542" max="1791" width="8.140625" style="126" customWidth="1"/>
    <col min="1792" max="1792" width="8.7109375" style="126" customWidth="1"/>
    <col min="1793" max="1793" width="31.5703125" style="126" customWidth="1"/>
    <col min="1794" max="1794" width="13.85546875" style="126" customWidth="1"/>
    <col min="1795" max="1795" width="19.140625" style="126" customWidth="1"/>
    <col min="1796" max="1796" width="17.5703125" style="126" customWidth="1"/>
    <col min="1797" max="1797" width="14.7109375" style="126" customWidth="1"/>
    <col min="1798" max="2047" width="8.140625" style="126" customWidth="1"/>
    <col min="2048" max="2048" width="8.7109375" style="126" customWidth="1"/>
    <col min="2049" max="2049" width="31.5703125" style="126" customWidth="1"/>
    <col min="2050" max="2050" width="13.85546875" style="126" customWidth="1"/>
    <col min="2051" max="2051" width="19.140625" style="126" customWidth="1"/>
    <col min="2052" max="2052" width="17.5703125" style="126" customWidth="1"/>
    <col min="2053" max="2053" width="14.7109375" style="126" customWidth="1"/>
    <col min="2054" max="2303" width="8.140625" style="126" customWidth="1"/>
    <col min="2304" max="2304" width="8.7109375" style="126" customWidth="1"/>
    <col min="2305" max="2305" width="31.5703125" style="126" customWidth="1"/>
    <col min="2306" max="2306" width="13.85546875" style="126" customWidth="1"/>
    <col min="2307" max="2307" width="19.140625" style="126" customWidth="1"/>
    <col min="2308" max="2308" width="17.5703125" style="126" customWidth="1"/>
    <col min="2309" max="2309" width="14.7109375" style="126" customWidth="1"/>
    <col min="2310" max="2559" width="8.140625" style="126" customWidth="1"/>
    <col min="2560" max="2560" width="8.7109375" style="126" customWidth="1"/>
    <col min="2561" max="2561" width="31.5703125" style="126" customWidth="1"/>
    <col min="2562" max="2562" width="13.85546875" style="126" customWidth="1"/>
    <col min="2563" max="2563" width="19.140625" style="126" customWidth="1"/>
    <col min="2564" max="2564" width="17.5703125" style="126" customWidth="1"/>
    <col min="2565" max="2565" width="14.7109375" style="126" customWidth="1"/>
    <col min="2566" max="2815" width="8.140625" style="126" customWidth="1"/>
    <col min="2816" max="2816" width="8.7109375" style="126" customWidth="1"/>
    <col min="2817" max="2817" width="31.5703125" style="126" customWidth="1"/>
    <col min="2818" max="2818" width="13.85546875" style="126" customWidth="1"/>
    <col min="2819" max="2819" width="19.140625" style="126" customWidth="1"/>
    <col min="2820" max="2820" width="17.5703125" style="126" customWidth="1"/>
    <col min="2821" max="2821" width="14.7109375" style="126" customWidth="1"/>
    <col min="2822" max="3071" width="8.140625" style="126" customWidth="1"/>
    <col min="3072" max="3072" width="8.7109375" style="126" customWidth="1"/>
    <col min="3073" max="3073" width="31.5703125" style="126" customWidth="1"/>
    <col min="3074" max="3074" width="13.85546875" style="126" customWidth="1"/>
    <col min="3075" max="3075" width="19.140625" style="126" customWidth="1"/>
    <col min="3076" max="3076" width="17.5703125" style="126" customWidth="1"/>
    <col min="3077" max="3077" width="14.7109375" style="126" customWidth="1"/>
    <col min="3078" max="3327" width="8.140625" style="126" customWidth="1"/>
    <col min="3328" max="3328" width="8.7109375" style="126" customWidth="1"/>
    <col min="3329" max="3329" width="31.5703125" style="126" customWidth="1"/>
    <col min="3330" max="3330" width="13.85546875" style="126" customWidth="1"/>
    <col min="3331" max="3331" width="19.140625" style="126" customWidth="1"/>
    <col min="3332" max="3332" width="17.5703125" style="126" customWidth="1"/>
    <col min="3333" max="3333" width="14.7109375" style="126" customWidth="1"/>
    <col min="3334" max="3583" width="8.140625" style="126" customWidth="1"/>
    <col min="3584" max="3584" width="8.7109375" style="126" customWidth="1"/>
    <col min="3585" max="3585" width="31.5703125" style="126" customWidth="1"/>
    <col min="3586" max="3586" width="13.85546875" style="126" customWidth="1"/>
    <col min="3587" max="3587" width="19.140625" style="126" customWidth="1"/>
    <col min="3588" max="3588" width="17.5703125" style="126" customWidth="1"/>
    <col min="3589" max="3589" width="14.7109375" style="126" customWidth="1"/>
    <col min="3590" max="3839" width="8.140625" style="126" customWidth="1"/>
    <col min="3840" max="3840" width="8.7109375" style="126" customWidth="1"/>
    <col min="3841" max="3841" width="31.5703125" style="126" customWidth="1"/>
    <col min="3842" max="3842" width="13.85546875" style="126" customWidth="1"/>
    <col min="3843" max="3843" width="19.140625" style="126" customWidth="1"/>
    <col min="3844" max="3844" width="17.5703125" style="126" customWidth="1"/>
    <col min="3845" max="3845" width="14.7109375" style="126" customWidth="1"/>
    <col min="3846" max="4095" width="8.140625" style="126" customWidth="1"/>
    <col min="4096" max="4096" width="8.7109375" style="126" customWidth="1"/>
    <col min="4097" max="4097" width="31.5703125" style="126" customWidth="1"/>
    <col min="4098" max="4098" width="13.85546875" style="126" customWidth="1"/>
    <col min="4099" max="4099" width="19.140625" style="126" customWidth="1"/>
    <col min="4100" max="4100" width="17.5703125" style="126" customWidth="1"/>
    <col min="4101" max="4101" width="14.7109375" style="126" customWidth="1"/>
    <col min="4102" max="4351" width="8.140625" style="126" customWidth="1"/>
    <col min="4352" max="4352" width="8.7109375" style="126" customWidth="1"/>
    <col min="4353" max="4353" width="31.5703125" style="126" customWidth="1"/>
    <col min="4354" max="4354" width="13.85546875" style="126" customWidth="1"/>
    <col min="4355" max="4355" width="19.140625" style="126" customWidth="1"/>
    <col min="4356" max="4356" width="17.5703125" style="126" customWidth="1"/>
    <col min="4357" max="4357" width="14.7109375" style="126" customWidth="1"/>
    <col min="4358" max="4607" width="8.140625" style="126" customWidth="1"/>
    <col min="4608" max="4608" width="8.7109375" style="126" customWidth="1"/>
    <col min="4609" max="4609" width="31.5703125" style="126" customWidth="1"/>
    <col min="4610" max="4610" width="13.85546875" style="126" customWidth="1"/>
    <col min="4611" max="4611" width="19.140625" style="126" customWidth="1"/>
    <col min="4612" max="4612" width="17.5703125" style="126" customWidth="1"/>
    <col min="4613" max="4613" width="14.7109375" style="126" customWidth="1"/>
    <col min="4614" max="4863" width="8.140625" style="126" customWidth="1"/>
    <col min="4864" max="4864" width="8.7109375" style="126" customWidth="1"/>
    <col min="4865" max="4865" width="31.5703125" style="126" customWidth="1"/>
    <col min="4866" max="4866" width="13.85546875" style="126" customWidth="1"/>
    <col min="4867" max="4867" width="19.140625" style="126" customWidth="1"/>
    <col min="4868" max="4868" width="17.5703125" style="126" customWidth="1"/>
    <col min="4869" max="4869" width="14.7109375" style="126" customWidth="1"/>
    <col min="4870" max="5119" width="8.140625" style="126" customWidth="1"/>
    <col min="5120" max="5120" width="8.7109375" style="126" customWidth="1"/>
    <col min="5121" max="5121" width="31.5703125" style="126" customWidth="1"/>
    <col min="5122" max="5122" width="13.85546875" style="126" customWidth="1"/>
    <col min="5123" max="5123" width="19.140625" style="126" customWidth="1"/>
    <col min="5124" max="5124" width="17.5703125" style="126" customWidth="1"/>
    <col min="5125" max="5125" width="14.7109375" style="126" customWidth="1"/>
    <col min="5126" max="5375" width="8.140625" style="126" customWidth="1"/>
    <col min="5376" max="5376" width="8.7109375" style="126" customWidth="1"/>
    <col min="5377" max="5377" width="31.5703125" style="126" customWidth="1"/>
    <col min="5378" max="5378" width="13.85546875" style="126" customWidth="1"/>
    <col min="5379" max="5379" width="19.140625" style="126" customWidth="1"/>
    <col min="5380" max="5380" width="17.5703125" style="126" customWidth="1"/>
    <col min="5381" max="5381" width="14.7109375" style="126" customWidth="1"/>
    <col min="5382" max="5631" width="8.140625" style="126" customWidth="1"/>
    <col min="5632" max="5632" width="8.7109375" style="126" customWidth="1"/>
    <col min="5633" max="5633" width="31.5703125" style="126" customWidth="1"/>
    <col min="5634" max="5634" width="13.85546875" style="126" customWidth="1"/>
    <col min="5635" max="5635" width="19.140625" style="126" customWidth="1"/>
    <col min="5636" max="5636" width="17.5703125" style="126" customWidth="1"/>
    <col min="5637" max="5637" width="14.7109375" style="126" customWidth="1"/>
    <col min="5638" max="5887" width="8.140625" style="126" customWidth="1"/>
    <col min="5888" max="5888" width="8.7109375" style="126" customWidth="1"/>
    <col min="5889" max="5889" width="31.5703125" style="126" customWidth="1"/>
    <col min="5890" max="5890" width="13.85546875" style="126" customWidth="1"/>
    <col min="5891" max="5891" width="19.140625" style="126" customWidth="1"/>
    <col min="5892" max="5892" width="17.5703125" style="126" customWidth="1"/>
    <col min="5893" max="5893" width="14.7109375" style="126" customWidth="1"/>
    <col min="5894" max="6143" width="8.140625" style="126" customWidth="1"/>
    <col min="6144" max="6144" width="8.7109375" style="126" customWidth="1"/>
    <col min="6145" max="6145" width="31.5703125" style="126" customWidth="1"/>
    <col min="6146" max="6146" width="13.85546875" style="126" customWidth="1"/>
    <col min="6147" max="6147" width="19.140625" style="126" customWidth="1"/>
    <col min="6148" max="6148" width="17.5703125" style="126" customWidth="1"/>
    <col min="6149" max="6149" width="14.7109375" style="126" customWidth="1"/>
    <col min="6150" max="6399" width="8.140625" style="126" customWidth="1"/>
    <col min="6400" max="6400" width="8.7109375" style="126" customWidth="1"/>
    <col min="6401" max="6401" width="31.5703125" style="126" customWidth="1"/>
    <col min="6402" max="6402" width="13.85546875" style="126" customWidth="1"/>
    <col min="6403" max="6403" width="19.140625" style="126" customWidth="1"/>
    <col min="6404" max="6404" width="17.5703125" style="126" customWidth="1"/>
    <col min="6405" max="6405" width="14.7109375" style="126" customWidth="1"/>
    <col min="6406" max="6655" width="8.140625" style="126" customWidth="1"/>
    <col min="6656" max="6656" width="8.7109375" style="126" customWidth="1"/>
    <col min="6657" max="6657" width="31.5703125" style="126" customWidth="1"/>
    <col min="6658" max="6658" width="13.85546875" style="126" customWidth="1"/>
    <col min="6659" max="6659" width="19.140625" style="126" customWidth="1"/>
    <col min="6660" max="6660" width="17.5703125" style="126" customWidth="1"/>
    <col min="6661" max="6661" width="14.7109375" style="126" customWidth="1"/>
    <col min="6662" max="6911" width="8.140625" style="126" customWidth="1"/>
    <col min="6912" max="6912" width="8.7109375" style="126" customWidth="1"/>
    <col min="6913" max="6913" width="31.5703125" style="126" customWidth="1"/>
    <col min="6914" max="6914" width="13.85546875" style="126" customWidth="1"/>
    <col min="6915" max="6915" width="19.140625" style="126" customWidth="1"/>
    <col min="6916" max="6916" width="17.5703125" style="126" customWidth="1"/>
    <col min="6917" max="6917" width="14.7109375" style="126" customWidth="1"/>
    <col min="6918" max="7167" width="8.140625" style="126" customWidth="1"/>
    <col min="7168" max="7168" width="8.7109375" style="126" customWidth="1"/>
    <col min="7169" max="7169" width="31.5703125" style="126" customWidth="1"/>
    <col min="7170" max="7170" width="13.85546875" style="126" customWidth="1"/>
    <col min="7171" max="7171" width="19.140625" style="126" customWidth="1"/>
    <col min="7172" max="7172" width="17.5703125" style="126" customWidth="1"/>
    <col min="7173" max="7173" width="14.7109375" style="126" customWidth="1"/>
    <col min="7174" max="7423" width="8.140625" style="126" customWidth="1"/>
    <col min="7424" max="7424" width="8.7109375" style="126" customWidth="1"/>
    <col min="7425" max="7425" width="31.5703125" style="126" customWidth="1"/>
    <col min="7426" max="7426" width="13.85546875" style="126" customWidth="1"/>
    <col min="7427" max="7427" width="19.140625" style="126" customWidth="1"/>
    <col min="7428" max="7428" width="17.5703125" style="126" customWidth="1"/>
    <col min="7429" max="7429" width="14.7109375" style="126" customWidth="1"/>
    <col min="7430" max="7679" width="8.140625" style="126" customWidth="1"/>
    <col min="7680" max="7680" width="8.7109375" style="126" customWidth="1"/>
    <col min="7681" max="7681" width="31.5703125" style="126" customWidth="1"/>
    <col min="7682" max="7682" width="13.85546875" style="126" customWidth="1"/>
    <col min="7683" max="7683" width="19.140625" style="126" customWidth="1"/>
    <col min="7684" max="7684" width="17.5703125" style="126" customWidth="1"/>
    <col min="7685" max="7685" width="14.7109375" style="126" customWidth="1"/>
    <col min="7686" max="7935" width="8.140625" style="126" customWidth="1"/>
    <col min="7936" max="7936" width="8.7109375" style="126" customWidth="1"/>
    <col min="7937" max="7937" width="31.5703125" style="126" customWidth="1"/>
    <col min="7938" max="7938" width="13.85546875" style="126" customWidth="1"/>
    <col min="7939" max="7939" width="19.140625" style="126" customWidth="1"/>
    <col min="7940" max="7940" width="17.5703125" style="126" customWidth="1"/>
    <col min="7941" max="7941" width="14.7109375" style="126" customWidth="1"/>
    <col min="7942" max="8191" width="8.140625" style="126" customWidth="1"/>
    <col min="8192" max="8192" width="8.7109375" style="126" customWidth="1"/>
    <col min="8193" max="8193" width="31.5703125" style="126" customWidth="1"/>
    <col min="8194" max="8194" width="13.85546875" style="126" customWidth="1"/>
    <col min="8195" max="8195" width="19.140625" style="126" customWidth="1"/>
    <col min="8196" max="8196" width="17.5703125" style="126" customWidth="1"/>
    <col min="8197" max="8197" width="14.7109375" style="126" customWidth="1"/>
    <col min="8198" max="8447" width="8.140625" style="126" customWidth="1"/>
    <col min="8448" max="8448" width="8.7109375" style="126" customWidth="1"/>
    <col min="8449" max="8449" width="31.5703125" style="126" customWidth="1"/>
    <col min="8450" max="8450" width="13.85546875" style="126" customWidth="1"/>
    <col min="8451" max="8451" width="19.140625" style="126" customWidth="1"/>
    <col min="8452" max="8452" width="17.5703125" style="126" customWidth="1"/>
    <col min="8453" max="8453" width="14.7109375" style="126" customWidth="1"/>
    <col min="8454" max="8703" width="8.140625" style="126" customWidth="1"/>
    <col min="8704" max="8704" width="8.7109375" style="126" customWidth="1"/>
    <col min="8705" max="8705" width="31.5703125" style="126" customWidth="1"/>
    <col min="8706" max="8706" width="13.85546875" style="126" customWidth="1"/>
    <col min="8707" max="8707" width="19.140625" style="126" customWidth="1"/>
    <col min="8708" max="8708" width="17.5703125" style="126" customWidth="1"/>
    <col min="8709" max="8709" width="14.7109375" style="126" customWidth="1"/>
    <col min="8710" max="8959" width="8.140625" style="126" customWidth="1"/>
    <col min="8960" max="8960" width="8.7109375" style="126" customWidth="1"/>
    <col min="8961" max="8961" width="31.5703125" style="126" customWidth="1"/>
    <col min="8962" max="8962" width="13.85546875" style="126" customWidth="1"/>
    <col min="8963" max="8963" width="19.140625" style="126" customWidth="1"/>
    <col min="8964" max="8964" width="17.5703125" style="126" customWidth="1"/>
    <col min="8965" max="8965" width="14.7109375" style="126" customWidth="1"/>
    <col min="8966" max="9215" width="8.140625" style="126" customWidth="1"/>
    <col min="9216" max="9216" width="8.7109375" style="126" customWidth="1"/>
    <col min="9217" max="9217" width="31.5703125" style="126" customWidth="1"/>
    <col min="9218" max="9218" width="13.85546875" style="126" customWidth="1"/>
    <col min="9219" max="9219" width="19.140625" style="126" customWidth="1"/>
    <col min="9220" max="9220" width="17.5703125" style="126" customWidth="1"/>
    <col min="9221" max="9221" width="14.7109375" style="126" customWidth="1"/>
    <col min="9222" max="9471" width="8.140625" style="126" customWidth="1"/>
    <col min="9472" max="9472" width="8.7109375" style="126" customWidth="1"/>
    <col min="9473" max="9473" width="31.5703125" style="126" customWidth="1"/>
    <col min="9474" max="9474" width="13.85546875" style="126" customWidth="1"/>
    <col min="9475" max="9475" width="19.140625" style="126" customWidth="1"/>
    <col min="9476" max="9476" width="17.5703125" style="126" customWidth="1"/>
    <col min="9477" max="9477" width="14.7109375" style="126" customWidth="1"/>
    <col min="9478" max="9727" width="8.140625" style="126" customWidth="1"/>
    <col min="9728" max="9728" width="8.7109375" style="126" customWidth="1"/>
    <col min="9729" max="9729" width="31.5703125" style="126" customWidth="1"/>
    <col min="9730" max="9730" width="13.85546875" style="126" customWidth="1"/>
    <col min="9731" max="9731" width="19.140625" style="126" customWidth="1"/>
    <col min="9732" max="9732" width="17.5703125" style="126" customWidth="1"/>
    <col min="9733" max="9733" width="14.7109375" style="126" customWidth="1"/>
    <col min="9734" max="9983" width="8.140625" style="126" customWidth="1"/>
    <col min="9984" max="9984" width="8.7109375" style="126" customWidth="1"/>
    <col min="9985" max="9985" width="31.5703125" style="126" customWidth="1"/>
    <col min="9986" max="9986" width="13.85546875" style="126" customWidth="1"/>
    <col min="9987" max="9987" width="19.140625" style="126" customWidth="1"/>
    <col min="9988" max="9988" width="17.5703125" style="126" customWidth="1"/>
    <col min="9989" max="9989" width="14.7109375" style="126" customWidth="1"/>
    <col min="9990" max="10239" width="8.140625" style="126" customWidth="1"/>
    <col min="10240" max="10240" width="8.7109375" style="126" customWidth="1"/>
    <col min="10241" max="10241" width="31.5703125" style="126" customWidth="1"/>
    <col min="10242" max="10242" width="13.85546875" style="126" customWidth="1"/>
    <col min="10243" max="10243" width="19.140625" style="126" customWidth="1"/>
    <col min="10244" max="10244" width="17.5703125" style="126" customWidth="1"/>
    <col min="10245" max="10245" width="14.7109375" style="126" customWidth="1"/>
    <col min="10246" max="10495" width="8.140625" style="126" customWidth="1"/>
    <col min="10496" max="10496" width="8.7109375" style="126" customWidth="1"/>
    <col min="10497" max="10497" width="31.5703125" style="126" customWidth="1"/>
    <col min="10498" max="10498" width="13.85546875" style="126" customWidth="1"/>
    <col min="10499" max="10499" width="19.140625" style="126" customWidth="1"/>
    <col min="10500" max="10500" width="17.5703125" style="126" customWidth="1"/>
    <col min="10501" max="10501" width="14.7109375" style="126" customWidth="1"/>
    <col min="10502" max="10751" width="8.140625" style="126" customWidth="1"/>
    <col min="10752" max="10752" width="8.7109375" style="126" customWidth="1"/>
    <col min="10753" max="10753" width="31.5703125" style="126" customWidth="1"/>
    <col min="10754" max="10754" width="13.85546875" style="126" customWidth="1"/>
    <col min="10755" max="10755" width="19.140625" style="126" customWidth="1"/>
    <col min="10756" max="10756" width="17.5703125" style="126" customWidth="1"/>
    <col min="10757" max="10757" width="14.7109375" style="126" customWidth="1"/>
    <col min="10758" max="11007" width="8.140625" style="126" customWidth="1"/>
    <col min="11008" max="11008" width="8.7109375" style="126" customWidth="1"/>
    <col min="11009" max="11009" width="31.5703125" style="126" customWidth="1"/>
    <col min="11010" max="11010" width="13.85546875" style="126" customWidth="1"/>
    <col min="11011" max="11011" width="19.140625" style="126" customWidth="1"/>
    <col min="11012" max="11012" width="17.5703125" style="126" customWidth="1"/>
    <col min="11013" max="11013" width="14.7109375" style="126" customWidth="1"/>
    <col min="11014" max="11263" width="8.140625" style="126" customWidth="1"/>
    <col min="11264" max="11264" width="8.7109375" style="126" customWidth="1"/>
    <col min="11265" max="11265" width="31.5703125" style="126" customWidth="1"/>
    <col min="11266" max="11266" width="13.85546875" style="126" customWidth="1"/>
    <col min="11267" max="11267" width="19.140625" style="126" customWidth="1"/>
    <col min="11268" max="11268" width="17.5703125" style="126" customWidth="1"/>
    <col min="11269" max="11269" width="14.7109375" style="126" customWidth="1"/>
    <col min="11270" max="11519" width="8.140625" style="126" customWidth="1"/>
    <col min="11520" max="11520" width="8.7109375" style="126" customWidth="1"/>
    <col min="11521" max="11521" width="31.5703125" style="126" customWidth="1"/>
    <col min="11522" max="11522" width="13.85546875" style="126" customWidth="1"/>
    <col min="11523" max="11523" width="19.140625" style="126" customWidth="1"/>
    <col min="11524" max="11524" width="17.5703125" style="126" customWidth="1"/>
    <col min="11525" max="11525" width="14.7109375" style="126" customWidth="1"/>
    <col min="11526" max="11775" width="8.140625" style="126" customWidth="1"/>
    <col min="11776" max="11776" width="8.7109375" style="126" customWidth="1"/>
    <col min="11777" max="11777" width="31.5703125" style="126" customWidth="1"/>
    <col min="11778" max="11778" width="13.85546875" style="126" customWidth="1"/>
    <col min="11779" max="11779" width="19.140625" style="126" customWidth="1"/>
    <col min="11780" max="11780" width="17.5703125" style="126" customWidth="1"/>
    <col min="11781" max="11781" width="14.7109375" style="126" customWidth="1"/>
    <col min="11782" max="12031" width="8.140625" style="126" customWidth="1"/>
    <col min="12032" max="12032" width="8.7109375" style="126" customWidth="1"/>
    <col min="12033" max="12033" width="31.5703125" style="126" customWidth="1"/>
    <col min="12034" max="12034" width="13.85546875" style="126" customWidth="1"/>
    <col min="12035" max="12035" width="19.140625" style="126" customWidth="1"/>
    <col min="12036" max="12036" width="17.5703125" style="126" customWidth="1"/>
    <col min="12037" max="12037" width="14.7109375" style="126" customWidth="1"/>
    <col min="12038" max="12287" width="8.140625" style="126" customWidth="1"/>
    <col min="12288" max="12288" width="8.7109375" style="126" customWidth="1"/>
    <col min="12289" max="12289" width="31.5703125" style="126" customWidth="1"/>
    <col min="12290" max="12290" width="13.85546875" style="126" customWidth="1"/>
    <col min="12291" max="12291" width="19.140625" style="126" customWidth="1"/>
    <col min="12292" max="12292" width="17.5703125" style="126" customWidth="1"/>
    <col min="12293" max="12293" width="14.7109375" style="126" customWidth="1"/>
    <col min="12294" max="12543" width="8.140625" style="126" customWidth="1"/>
    <col min="12544" max="12544" width="8.7109375" style="126" customWidth="1"/>
    <col min="12545" max="12545" width="31.5703125" style="126" customWidth="1"/>
    <col min="12546" max="12546" width="13.85546875" style="126" customWidth="1"/>
    <col min="12547" max="12547" width="19.140625" style="126" customWidth="1"/>
    <col min="12548" max="12548" width="17.5703125" style="126" customWidth="1"/>
    <col min="12549" max="12549" width="14.7109375" style="126" customWidth="1"/>
    <col min="12550" max="12799" width="8.140625" style="126" customWidth="1"/>
    <col min="12800" max="12800" width="8.7109375" style="126" customWidth="1"/>
    <col min="12801" max="12801" width="31.5703125" style="126" customWidth="1"/>
    <col min="12802" max="12802" width="13.85546875" style="126" customWidth="1"/>
    <col min="12803" max="12803" width="19.140625" style="126" customWidth="1"/>
    <col min="12804" max="12804" width="17.5703125" style="126" customWidth="1"/>
    <col min="12805" max="12805" width="14.7109375" style="126" customWidth="1"/>
    <col min="12806" max="13055" width="8.140625" style="126" customWidth="1"/>
    <col min="13056" max="13056" width="8.7109375" style="126" customWidth="1"/>
    <col min="13057" max="13057" width="31.5703125" style="126" customWidth="1"/>
    <col min="13058" max="13058" width="13.85546875" style="126" customWidth="1"/>
    <col min="13059" max="13059" width="19.140625" style="126" customWidth="1"/>
    <col min="13060" max="13060" width="17.5703125" style="126" customWidth="1"/>
    <col min="13061" max="13061" width="14.7109375" style="126" customWidth="1"/>
    <col min="13062" max="13311" width="8.140625" style="126" customWidth="1"/>
    <col min="13312" max="13312" width="8.7109375" style="126" customWidth="1"/>
    <col min="13313" max="13313" width="31.5703125" style="126" customWidth="1"/>
    <col min="13314" max="13314" width="13.85546875" style="126" customWidth="1"/>
    <col min="13315" max="13315" width="19.140625" style="126" customWidth="1"/>
    <col min="13316" max="13316" width="17.5703125" style="126" customWidth="1"/>
    <col min="13317" max="13317" width="14.7109375" style="126" customWidth="1"/>
    <col min="13318" max="13567" width="8.140625" style="126" customWidth="1"/>
    <col min="13568" max="13568" width="8.7109375" style="126" customWidth="1"/>
    <col min="13569" max="13569" width="31.5703125" style="126" customWidth="1"/>
    <col min="13570" max="13570" width="13.85546875" style="126" customWidth="1"/>
    <col min="13571" max="13571" width="19.140625" style="126" customWidth="1"/>
    <col min="13572" max="13572" width="17.5703125" style="126" customWidth="1"/>
    <col min="13573" max="13573" width="14.7109375" style="126" customWidth="1"/>
    <col min="13574" max="13823" width="8.140625" style="126" customWidth="1"/>
    <col min="13824" max="13824" width="8.7109375" style="126" customWidth="1"/>
    <col min="13825" max="13825" width="31.5703125" style="126" customWidth="1"/>
    <col min="13826" max="13826" width="13.85546875" style="126" customWidth="1"/>
    <col min="13827" max="13827" width="19.140625" style="126" customWidth="1"/>
    <col min="13828" max="13828" width="17.5703125" style="126" customWidth="1"/>
    <col min="13829" max="13829" width="14.7109375" style="126" customWidth="1"/>
    <col min="13830" max="14079" width="8.140625" style="126" customWidth="1"/>
    <col min="14080" max="14080" width="8.7109375" style="126" customWidth="1"/>
    <col min="14081" max="14081" width="31.5703125" style="126" customWidth="1"/>
    <col min="14082" max="14082" width="13.85546875" style="126" customWidth="1"/>
    <col min="14083" max="14083" width="19.140625" style="126" customWidth="1"/>
    <col min="14084" max="14084" width="17.5703125" style="126" customWidth="1"/>
    <col min="14085" max="14085" width="14.7109375" style="126" customWidth="1"/>
    <col min="14086" max="14335" width="8.140625" style="126" customWidth="1"/>
    <col min="14336" max="14336" width="8.7109375" style="126" customWidth="1"/>
    <col min="14337" max="14337" width="31.5703125" style="126" customWidth="1"/>
    <col min="14338" max="14338" width="13.85546875" style="126" customWidth="1"/>
    <col min="14339" max="14339" width="19.140625" style="126" customWidth="1"/>
    <col min="14340" max="14340" width="17.5703125" style="126" customWidth="1"/>
    <col min="14341" max="14341" width="14.7109375" style="126" customWidth="1"/>
    <col min="14342" max="14591" width="8.140625" style="126" customWidth="1"/>
    <col min="14592" max="14592" width="8.7109375" style="126" customWidth="1"/>
    <col min="14593" max="14593" width="31.5703125" style="126" customWidth="1"/>
    <col min="14594" max="14594" width="13.85546875" style="126" customWidth="1"/>
    <col min="14595" max="14595" width="19.140625" style="126" customWidth="1"/>
    <col min="14596" max="14596" width="17.5703125" style="126" customWidth="1"/>
    <col min="14597" max="14597" width="14.7109375" style="126" customWidth="1"/>
    <col min="14598" max="14847" width="8.140625" style="126" customWidth="1"/>
    <col min="14848" max="14848" width="8.7109375" style="126" customWidth="1"/>
    <col min="14849" max="14849" width="31.5703125" style="126" customWidth="1"/>
    <col min="14850" max="14850" width="13.85546875" style="126" customWidth="1"/>
    <col min="14851" max="14851" width="19.140625" style="126" customWidth="1"/>
    <col min="14852" max="14852" width="17.5703125" style="126" customWidth="1"/>
    <col min="14853" max="14853" width="14.7109375" style="126" customWidth="1"/>
    <col min="14854" max="15103" width="8.140625" style="126" customWidth="1"/>
    <col min="15104" max="15104" width="8.7109375" style="126" customWidth="1"/>
    <col min="15105" max="15105" width="31.5703125" style="126" customWidth="1"/>
    <col min="15106" max="15106" width="13.85546875" style="126" customWidth="1"/>
    <col min="15107" max="15107" width="19.140625" style="126" customWidth="1"/>
    <col min="15108" max="15108" width="17.5703125" style="126" customWidth="1"/>
    <col min="15109" max="15109" width="14.7109375" style="126" customWidth="1"/>
    <col min="15110" max="15359" width="8.140625" style="126" customWidth="1"/>
    <col min="15360" max="15360" width="8.7109375" style="126" customWidth="1"/>
    <col min="15361" max="15361" width="31.5703125" style="126" customWidth="1"/>
    <col min="15362" max="15362" width="13.85546875" style="126" customWidth="1"/>
    <col min="15363" max="15363" width="19.140625" style="126" customWidth="1"/>
    <col min="15364" max="15364" width="17.5703125" style="126" customWidth="1"/>
    <col min="15365" max="15365" width="14.7109375" style="126" customWidth="1"/>
    <col min="15366" max="15615" width="8.140625" style="126" customWidth="1"/>
    <col min="15616" max="15616" width="8.7109375" style="126" customWidth="1"/>
    <col min="15617" max="15617" width="31.5703125" style="126" customWidth="1"/>
    <col min="15618" max="15618" width="13.85546875" style="126" customWidth="1"/>
    <col min="15619" max="15619" width="19.140625" style="126" customWidth="1"/>
    <col min="15620" max="15620" width="17.5703125" style="126" customWidth="1"/>
    <col min="15621" max="15621" width="14.7109375" style="126" customWidth="1"/>
    <col min="15622" max="15871" width="8.140625" style="126" customWidth="1"/>
    <col min="15872" max="15872" width="8.7109375" style="126" customWidth="1"/>
    <col min="15873" max="15873" width="31.5703125" style="126" customWidth="1"/>
    <col min="15874" max="15874" width="13.85546875" style="126" customWidth="1"/>
    <col min="15875" max="15875" width="19.140625" style="126" customWidth="1"/>
    <col min="15876" max="15876" width="17.5703125" style="126" customWidth="1"/>
    <col min="15877" max="15877" width="14.7109375" style="126" customWidth="1"/>
    <col min="15878" max="16127" width="8.140625" style="126" customWidth="1"/>
    <col min="16128" max="16128" width="8.7109375" style="126" customWidth="1"/>
    <col min="16129" max="16129" width="31.5703125" style="126" customWidth="1"/>
    <col min="16130" max="16130" width="13.85546875" style="126" customWidth="1"/>
    <col min="16131" max="16131" width="19.140625" style="126" customWidth="1"/>
    <col min="16132" max="16132" width="17.5703125" style="126" customWidth="1"/>
    <col min="16133" max="16133" width="14.7109375" style="126" customWidth="1"/>
    <col min="16134" max="16384" width="8.140625" style="126" customWidth="1"/>
  </cols>
  <sheetData>
    <row r="1" spans="1:5" s="125" customFormat="1" ht="23.25" customHeight="1" x14ac:dyDescent="0.25">
      <c r="A1" s="208"/>
      <c r="B1" s="208"/>
      <c r="C1" s="208"/>
      <c r="D1" s="208"/>
      <c r="E1" s="208"/>
    </row>
    <row r="2" spans="1:5" s="125" customFormat="1" x14ac:dyDescent="0.25">
      <c r="A2" s="208" t="s">
        <v>166</v>
      </c>
      <c r="B2" s="208"/>
      <c r="C2" s="208"/>
      <c r="D2" s="208"/>
      <c r="E2" s="208"/>
    </row>
    <row r="3" spans="1:5" s="125" customFormat="1" ht="15.75" customHeight="1" x14ac:dyDescent="0.25">
      <c r="A3" s="209" t="s">
        <v>217</v>
      </c>
      <c r="B3" s="209"/>
      <c r="C3" s="209"/>
      <c r="D3" s="209"/>
      <c r="E3" s="209"/>
    </row>
    <row r="4" spans="1:5" s="125" customFormat="1" x14ac:dyDescent="0.25">
      <c r="A4" s="209" t="s">
        <v>167</v>
      </c>
      <c r="B4" s="209"/>
      <c r="C4" s="209"/>
      <c r="D4" s="209"/>
      <c r="E4" s="209"/>
    </row>
    <row r="5" spans="1:5" s="125" customFormat="1" x14ac:dyDescent="0.25">
      <c r="A5" s="209" t="s">
        <v>168</v>
      </c>
      <c r="B5" s="209"/>
      <c r="C5" s="209"/>
      <c r="D5" s="209"/>
      <c r="E5" s="209"/>
    </row>
    <row r="6" spans="1:5" s="125" customFormat="1" ht="26.25" customHeight="1" x14ac:dyDescent="0.25">
      <c r="A6" s="208" t="s">
        <v>169</v>
      </c>
      <c r="B6" s="208"/>
      <c r="C6" s="208"/>
      <c r="D6" s="208"/>
      <c r="E6" s="127" t="s">
        <v>170</v>
      </c>
    </row>
    <row r="7" spans="1:5" s="125" customFormat="1" x14ac:dyDescent="0.25">
      <c r="A7" s="208"/>
      <c r="B7" s="208"/>
      <c r="C7" s="208"/>
      <c r="D7" s="208"/>
      <c r="E7" s="208"/>
    </row>
    <row r="8" spans="1:5" s="125" customFormat="1" ht="28.5" customHeight="1" x14ac:dyDescent="0.25">
      <c r="A8" s="212" t="s">
        <v>171</v>
      </c>
      <c r="B8" s="212"/>
      <c r="C8" s="212"/>
      <c r="D8" s="212"/>
      <c r="E8" s="212"/>
    </row>
    <row r="9" spans="1:5" s="125" customFormat="1" ht="29.25" customHeight="1" x14ac:dyDescent="0.25">
      <c r="A9" s="212" t="s">
        <v>172</v>
      </c>
      <c r="B9" s="212"/>
      <c r="C9" s="212"/>
      <c r="D9" s="212"/>
      <c r="E9" s="212"/>
    </row>
    <row r="10" spans="1:5" s="125" customFormat="1" ht="30" customHeight="1" x14ac:dyDescent="0.25">
      <c r="A10" s="212" t="s">
        <v>173</v>
      </c>
      <c r="B10" s="212"/>
      <c r="C10" s="212"/>
      <c r="D10" s="212"/>
      <c r="E10" s="212"/>
    </row>
    <row r="11" spans="1:5" s="125" customFormat="1" ht="30" customHeight="1" x14ac:dyDescent="0.25">
      <c r="A11" s="212" t="s">
        <v>174</v>
      </c>
      <c r="B11" s="212"/>
      <c r="C11" s="212"/>
      <c r="D11" s="212"/>
      <c r="E11" s="212"/>
    </row>
    <row r="12" spans="1:5" s="125" customFormat="1" ht="29.25" customHeight="1" x14ac:dyDescent="0.25">
      <c r="A12" s="212" t="s">
        <v>175</v>
      </c>
      <c r="B12" s="212"/>
      <c r="C12" s="212"/>
      <c r="D12" s="212"/>
      <c r="E12" s="212"/>
    </row>
    <row r="13" spans="1:5" s="125" customFormat="1" ht="28.5" customHeight="1" x14ac:dyDescent="0.25">
      <c r="A13" s="212" t="s">
        <v>176</v>
      </c>
      <c r="B13" s="212"/>
      <c r="C13" s="212"/>
      <c r="D13" s="212"/>
      <c r="E13" s="212"/>
    </row>
    <row r="14" spans="1:5" s="125" customFormat="1" ht="15.75" customHeight="1" x14ac:dyDescent="0.25">
      <c r="A14" s="208"/>
      <c r="B14" s="208"/>
      <c r="C14" s="208"/>
      <c r="D14" s="208"/>
      <c r="E14" s="208"/>
    </row>
    <row r="15" spans="1:5" s="125" customFormat="1" ht="150" x14ac:dyDescent="0.25">
      <c r="A15" s="128" t="s">
        <v>2</v>
      </c>
      <c r="B15" s="129" t="s">
        <v>178</v>
      </c>
      <c r="C15" s="129" t="s">
        <v>0</v>
      </c>
      <c r="D15" s="129" t="s">
        <v>177</v>
      </c>
      <c r="E15" s="129" t="s">
        <v>1</v>
      </c>
    </row>
    <row r="16" spans="1:5" s="134" customFormat="1" ht="14.25" x14ac:dyDescent="0.25">
      <c r="A16" s="132" t="s">
        <v>8</v>
      </c>
      <c r="B16" s="133"/>
      <c r="C16" s="133"/>
      <c r="D16" s="133"/>
      <c r="E16" s="133"/>
    </row>
    <row r="17" spans="1:5" s="125" customFormat="1" x14ac:dyDescent="0.25">
      <c r="A17" s="128" t="s">
        <v>54</v>
      </c>
      <c r="B17" s="130" t="s">
        <v>21</v>
      </c>
      <c r="C17" s="129" t="s">
        <v>11</v>
      </c>
      <c r="D17" s="130">
        <v>0.13</v>
      </c>
      <c r="E17" s="130">
        <v>1360.94</v>
      </c>
    </row>
    <row r="18" spans="1:5" s="134" customFormat="1" ht="28.5" x14ac:dyDescent="0.25">
      <c r="A18" s="132" t="s">
        <v>179</v>
      </c>
      <c r="B18" s="133"/>
      <c r="C18" s="133"/>
      <c r="D18" s="133"/>
      <c r="E18" s="133"/>
    </row>
    <row r="19" spans="1:5" s="125" customFormat="1" x14ac:dyDescent="0.25">
      <c r="A19" s="128" t="s">
        <v>180</v>
      </c>
      <c r="B19" s="130" t="s">
        <v>162</v>
      </c>
      <c r="C19" s="129" t="s">
        <v>12</v>
      </c>
      <c r="D19" s="130">
        <f>E19</f>
        <v>34232.980000000003</v>
      </c>
      <c r="E19" s="130">
        <v>34232.980000000003</v>
      </c>
    </row>
    <row r="20" spans="1:5" s="125" customFormat="1" x14ac:dyDescent="0.25">
      <c r="A20" s="128" t="s">
        <v>181</v>
      </c>
      <c r="B20" s="130" t="s">
        <v>162</v>
      </c>
      <c r="C20" s="129" t="s">
        <v>12</v>
      </c>
      <c r="D20" s="130">
        <f t="shared" ref="D20:D21" si="0">E20</f>
        <v>785.34</v>
      </c>
      <c r="E20" s="130">
        <v>785.34</v>
      </c>
    </row>
    <row r="21" spans="1:5" s="125" customFormat="1" ht="30" x14ac:dyDescent="0.25">
      <c r="A21" s="128" t="s">
        <v>182</v>
      </c>
      <c r="B21" s="130" t="s">
        <v>22</v>
      </c>
      <c r="C21" s="129" t="s">
        <v>11</v>
      </c>
      <c r="D21" s="130">
        <f t="shared" si="0"/>
        <v>178.2</v>
      </c>
      <c r="E21" s="130">
        <v>178.2</v>
      </c>
    </row>
    <row r="22" spans="1:5" s="134" customFormat="1" ht="14.25" x14ac:dyDescent="0.25">
      <c r="A22" s="132" t="s">
        <v>183</v>
      </c>
      <c r="B22" s="133"/>
      <c r="C22" s="133"/>
      <c r="D22" s="133"/>
      <c r="E22" s="133"/>
    </row>
    <row r="23" spans="1:5" s="125" customFormat="1" x14ac:dyDescent="0.25">
      <c r="A23" s="128" t="s">
        <v>184</v>
      </c>
      <c r="B23" s="130" t="s">
        <v>22</v>
      </c>
      <c r="C23" s="129" t="s">
        <v>13</v>
      </c>
      <c r="D23" s="130">
        <f>E23</f>
        <v>150</v>
      </c>
      <c r="E23" s="130">
        <v>150</v>
      </c>
    </row>
    <row r="24" spans="1:5" s="134" customFormat="1" ht="28.5" x14ac:dyDescent="0.25">
      <c r="A24" s="132" t="s">
        <v>185</v>
      </c>
      <c r="B24" s="133"/>
      <c r="C24" s="133"/>
      <c r="D24" s="133"/>
      <c r="E24" s="133"/>
    </row>
    <row r="25" spans="1:5" s="125" customFormat="1" x14ac:dyDescent="0.25">
      <c r="A25" s="128" t="s">
        <v>186</v>
      </c>
      <c r="B25" s="130">
        <v>2</v>
      </c>
      <c r="C25" s="129" t="s">
        <v>13</v>
      </c>
      <c r="D25" s="130">
        <f>E25/B25</f>
        <v>2884.3</v>
      </c>
      <c r="E25" s="130">
        <v>5768.6</v>
      </c>
    </row>
    <row r="26" spans="1:5" s="125" customFormat="1" x14ac:dyDescent="0.25">
      <c r="A26" s="128" t="s">
        <v>70</v>
      </c>
      <c r="B26" s="130">
        <v>0.66</v>
      </c>
      <c r="C26" s="129" t="s">
        <v>13</v>
      </c>
      <c r="D26" s="130">
        <f t="shared" ref="D26:D61" si="1">E26/B26</f>
        <v>1047.9696969696968</v>
      </c>
      <c r="E26" s="130">
        <v>691.66</v>
      </c>
    </row>
    <row r="27" spans="1:5" s="125" customFormat="1" ht="30" x14ac:dyDescent="0.25">
      <c r="A27" s="128" t="s">
        <v>187</v>
      </c>
      <c r="B27" s="130">
        <v>1</v>
      </c>
      <c r="C27" s="129" t="s">
        <v>13</v>
      </c>
      <c r="D27" s="130">
        <f t="shared" si="1"/>
        <v>303.61</v>
      </c>
      <c r="E27" s="130">
        <v>303.61</v>
      </c>
    </row>
    <row r="28" spans="1:5" s="125" customFormat="1" x14ac:dyDescent="0.25">
      <c r="A28" s="128" t="s">
        <v>188</v>
      </c>
      <c r="B28" s="130">
        <v>1</v>
      </c>
      <c r="C28" s="129" t="s">
        <v>13</v>
      </c>
      <c r="D28" s="130">
        <f t="shared" si="1"/>
        <v>911.04</v>
      </c>
      <c r="E28" s="130">
        <v>911.04</v>
      </c>
    </row>
    <row r="29" spans="1:5" s="125" customFormat="1" x14ac:dyDescent="0.25">
      <c r="A29" s="128" t="s">
        <v>142</v>
      </c>
      <c r="B29" s="130">
        <v>1</v>
      </c>
      <c r="C29" s="129" t="s">
        <v>143</v>
      </c>
      <c r="D29" s="130">
        <f t="shared" si="1"/>
        <v>91.38</v>
      </c>
      <c r="E29" s="130">
        <v>91.38</v>
      </c>
    </row>
    <row r="30" spans="1:5" s="125" customFormat="1" x14ac:dyDescent="0.25">
      <c r="A30" s="128" t="s">
        <v>58</v>
      </c>
      <c r="B30" s="130">
        <v>1</v>
      </c>
      <c r="C30" s="129" t="s">
        <v>14</v>
      </c>
      <c r="D30" s="130">
        <f t="shared" si="1"/>
        <v>907.5</v>
      </c>
      <c r="E30" s="130">
        <v>907.5</v>
      </c>
    </row>
    <row r="31" spans="1:5" s="125" customFormat="1" ht="30" x14ac:dyDescent="0.25">
      <c r="A31" s="128" t="s">
        <v>79</v>
      </c>
      <c r="B31" s="130">
        <v>2</v>
      </c>
      <c r="C31" s="129" t="s">
        <v>80</v>
      </c>
      <c r="D31" s="130">
        <f t="shared" si="1"/>
        <v>666.46</v>
      </c>
      <c r="E31" s="130">
        <v>1332.92</v>
      </c>
    </row>
    <row r="32" spans="1:5" s="125" customFormat="1" x14ac:dyDescent="0.25">
      <c r="A32" s="128" t="s">
        <v>189</v>
      </c>
      <c r="B32" s="130">
        <v>1</v>
      </c>
      <c r="C32" s="129" t="s">
        <v>13</v>
      </c>
      <c r="D32" s="130">
        <f t="shared" si="1"/>
        <v>150.94</v>
      </c>
      <c r="E32" s="130">
        <v>150.94</v>
      </c>
    </row>
    <row r="33" spans="1:5" s="125" customFormat="1" ht="30" x14ac:dyDescent="0.25">
      <c r="A33" s="128" t="s">
        <v>145</v>
      </c>
      <c r="B33" s="130">
        <v>0.1</v>
      </c>
      <c r="C33" s="129" t="s">
        <v>16</v>
      </c>
      <c r="D33" s="130">
        <f t="shared" si="1"/>
        <v>1791.3</v>
      </c>
      <c r="E33" s="130">
        <v>179.13</v>
      </c>
    </row>
    <row r="34" spans="1:5" s="125" customFormat="1" ht="30" x14ac:dyDescent="0.25">
      <c r="A34" s="128" t="s">
        <v>81</v>
      </c>
      <c r="B34" s="130">
        <v>0.06</v>
      </c>
      <c r="C34" s="129" t="s">
        <v>82</v>
      </c>
      <c r="D34" s="130">
        <f t="shared" si="1"/>
        <v>27193.333333333332</v>
      </c>
      <c r="E34" s="130">
        <v>1631.6</v>
      </c>
    </row>
    <row r="35" spans="1:5" s="125" customFormat="1" ht="30" x14ac:dyDescent="0.25">
      <c r="A35" s="128" t="s">
        <v>60</v>
      </c>
      <c r="B35" s="130">
        <v>0.66</v>
      </c>
      <c r="C35" s="129" t="s">
        <v>16</v>
      </c>
      <c r="D35" s="130">
        <f t="shared" si="1"/>
        <v>1810.5454545454545</v>
      </c>
      <c r="E35" s="130">
        <v>1194.96</v>
      </c>
    </row>
    <row r="36" spans="1:5" s="125" customFormat="1" ht="30" x14ac:dyDescent="0.25">
      <c r="A36" s="128" t="s">
        <v>62</v>
      </c>
      <c r="B36" s="130">
        <v>1</v>
      </c>
      <c r="C36" s="129" t="s">
        <v>14</v>
      </c>
      <c r="D36" s="130">
        <f t="shared" si="1"/>
        <v>549.39</v>
      </c>
      <c r="E36" s="130">
        <v>549.39</v>
      </c>
    </row>
    <row r="37" spans="1:5" s="125" customFormat="1" x14ac:dyDescent="0.25">
      <c r="A37" s="128" t="s">
        <v>190</v>
      </c>
      <c r="B37" s="130">
        <v>0.1</v>
      </c>
      <c r="C37" s="129" t="s">
        <v>15</v>
      </c>
      <c r="D37" s="130">
        <f t="shared" si="1"/>
        <v>15863.199999999999</v>
      </c>
      <c r="E37" s="130">
        <v>1586.32</v>
      </c>
    </row>
    <row r="38" spans="1:5" s="125" customFormat="1" ht="30" x14ac:dyDescent="0.25">
      <c r="A38" s="128" t="s">
        <v>63</v>
      </c>
      <c r="B38" s="130">
        <v>4</v>
      </c>
      <c r="C38" s="129" t="s">
        <v>18</v>
      </c>
      <c r="D38" s="130">
        <f t="shared" si="1"/>
        <v>225.345</v>
      </c>
      <c r="E38" s="130">
        <v>901.38</v>
      </c>
    </row>
    <row r="39" spans="1:5" s="125" customFormat="1" x14ac:dyDescent="0.25">
      <c r="A39" s="128" t="s">
        <v>147</v>
      </c>
      <c r="B39" s="130">
        <v>1</v>
      </c>
      <c r="C39" s="129" t="s">
        <v>143</v>
      </c>
      <c r="D39" s="130">
        <f t="shared" si="1"/>
        <v>73.400000000000006</v>
      </c>
      <c r="E39" s="130">
        <v>73.400000000000006</v>
      </c>
    </row>
    <row r="40" spans="1:5" s="125" customFormat="1" x14ac:dyDescent="0.25">
      <c r="A40" s="128" t="s">
        <v>191</v>
      </c>
      <c r="B40" s="130">
        <v>1</v>
      </c>
      <c r="C40" s="129" t="s">
        <v>13</v>
      </c>
      <c r="D40" s="130">
        <f t="shared" si="1"/>
        <v>4365.08</v>
      </c>
      <c r="E40" s="130">
        <v>4365.08</v>
      </c>
    </row>
    <row r="41" spans="1:5" s="125" customFormat="1" x14ac:dyDescent="0.25">
      <c r="A41" s="128" t="s">
        <v>85</v>
      </c>
      <c r="B41" s="130">
        <v>1</v>
      </c>
      <c r="C41" s="129" t="s">
        <v>14</v>
      </c>
      <c r="D41" s="130">
        <f t="shared" si="1"/>
        <v>2989.28</v>
      </c>
      <c r="E41" s="130">
        <v>2989.28</v>
      </c>
    </row>
    <row r="42" spans="1:5" s="125" customFormat="1" ht="30" x14ac:dyDescent="0.25">
      <c r="A42" s="128" t="s">
        <v>89</v>
      </c>
      <c r="B42" s="130">
        <v>1</v>
      </c>
      <c r="C42" s="129" t="s">
        <v>78</v>
      </c>
      <c r="D42" s="130">
        <f t="shared" si="1"/>
        <v>93.85</v>
      </c>
      <c r="E42" s="130">
        <v>93.85</v>
      </c>
    </row>
    <row r="43" spans="1:5" s="125" customFormat="1" ht="30" x14ac:dyDescent="0.25">
      <c r="A43" s="128" t="s">
        <v>149</v>
      </c>
      <c r="B43" s="130">
        <v>1</v>
      </c>
      <c r="C43" s="129" t="s">
        <v>19</v>
      </c>
      <c r="D43" s="130">
        <f t="shared" si="1"/>
        <v>1174.1099999999999</v>
      </c>
      <c r="E43" s="130">
        <v>1174.1099999999999</v>
      </c>
    </row>
    <row r="44" spans="1:5" s="125" customFormat="1" ht="30" x14ac:dyDescent="0.25">
      <c r="A44" s="128" t="s">
        <v>192</v>
      </c>
      <c r="B44" s="130">
        <v>1</v>
      </c>
      <c r="C44" s="129" t="s">
        <v>19</v>
      </c>
      <c r="D44" s="130">
        <f t="shared" si="1"/>
        <v>604.44000000000005</v>
      </c>
      <c r="E44" s="130">
        <v>604.44000000000005</v>
      </c>
    </row>
    <row r="45" spans="1:5" s="125" customFormat="1" x14ac:dyDescent="0.25">
      <c r="A45" s="128" t="s">
        <v>193</v>
      </c>
      <c r="B45" s="130">
        <v>1</v>
      </c>
      <c r="C45" s="129" t="s">
        <v>194</v>
      </c>
      <c r="D45" s="130">
        <f t="shared" si="1"/>
        <v>267.7</v>
      </c>
      <c r="E45" s="130">
        <v>267.7</v>
      </c>
    </row>
    <row r="46" spans="1:5" s="125" customFormat="1" x14ac:dyDescent="0.25">
      <c r="A46" s="128" t="s">
        <v>67</v>
      </c>
      <c r="B46" s="130">
        <v>30</v>
      </c>
      <c r="C46" s="129" t="s">
        <v>19</v>
      </c>
      <c r="D46" s="130">
        <f t="shared" si="1"/>
        <v>271.38200000000001</v>
      </c>
      <c r="E46" s="130">
        <v>8141.46</v>
      </c>
    </row>
    <row r="47" spans="1:5" s="134" customFormat="1" ht="28.5" x14ac:dyDescent="0.25">
      <c r="A47" s="132" t="s">
        <v>195</v>
      </c>
      <c r="B47" s="133"/>
      <c r="C47" s="133"/>
      <c r="D47" s="130"/>
      <c r="E47" s="133"/>
    </row>
    <row r="48" spans="1:5" s="125" customFormat="1" x14ac:dyDescent="0.25">
      <c r="A48" s="128" t="s">
        <v>196</v>
      </c>
      <c r="B48" s="130">
        <v>0.16500000000000001</v>
      </c>
      <c r="C48" s="129" t="s">
        <v>15</v>
      </c>
      <c r="D48" s="130">
        <f t="shared" si="1"/>
        <v>548.30303030303025</v>
      </c>
      <c r="E48" s="130">
        <v>90.47</v>
      </c>
    </row>
    <row r="49" spans="1:5" s="125" customFormat="1" ht="30" x14ac:dyDescent="0.25">
      <c r="A49" s="128" t="s">
        <v>197</v>
      </c>
      <c r="B49" s="130">
        <v>1</v>
      </c>
      <c r="C49" s="129" t="s">
        <v>77</v>
      </c>
      <c r="D49" s="130">
        <f t="shared" si="1"/>
        <v>512.20000000000005</v>
      </c>
      <c r="E49" s="130">
        <v>512.20000000000005</v>
      </c>
    </row>
    <row r="50" spans="1:5" s="125" customFormat="1" ht="30" x14ac:dyDescent="0.25">
      <c r="A50" s="128" t="s">
        <v>198</v>
      </c>
      <c r="B50" s="130">
        <v>5.0000000000000001E-3</v>
      </c>
      <c r="C50" s="129" t="s">
        <v>138</v>
      </c>
      <c r="D50" s="130">
        <f t="shared" si="1"/>
        <v>29438</v>
      </c>
      <c r="E50" s="130">
        <v>147.19</v>
      </c>
    </row>
    <row r="51" spans="1:5" s="125" customFormat="1" ht="45" x14ac:dyDescent="0.25">
      <c r="A51" s="128" t="s">
        <v>199</v>
      </c>
      <c r="B51" s="130">
        <v>0.16500000000000001</v>
      </c>
      <c r="C51" s="129" t="s">
        <v>200</v>
      </c>
      <c r="D51" s="130">
        <f t="shared" si="1"/>
        <v>548.30303030303025</v>
      </c>
      <c r="E51" s="130">
        <v>90.47</v>
      </c>
    </row>
    <row r="52" spans="1:5" s="125" customFormat="1" ht="30" x14ac:dyDescent="0.25">
      <c r="A52" s="128" t="s">
        <v>201</v>
      </c>
      <c r="B52" s="130">
        <v>4.4999999999999998E-2</v>
      </c>
      <c r="C52" s="129" t="s">
        <v>138</v>
      </c>
      <c r="D52" s="130">
        <f t="shared" si="1"/>
        <v>5618</v>
      </c>
      <c r="E52" s="130">
        <v>252.81</v>
      </c>
    </row>
    <row r="53" spans="1:5" s="125" customFormat="1" ht="30" x14ac:dyDescent="0.25">
      <c r="A53" s="128" t="s">
        <v>202</v>
      </c>
      <c r="B53" s="130">
        <v>0.32</v>
      </c>
      <c r="C53" s="129" t="s">
        <v>12</v>
      </c>
      <c r="D53" s="130">
        <f t="shared" si="1"/>
        <v>362.96875</v>
      </c>
      <c r="E53" s="130">
        <v>116.15</v>
      </c>
    </row>
    <row r="54" spans="1:5" s="125" customFormat="1" x14ac:dyDescent="0.25">
      <c r="A54" s="128" t="s">
        <v>203</v>
      </c>
      <c r="B54" s="130">
        <v>0.01</v>
      </c>
      <c r="C54" s="129" t="s">
        <v>17</v>
      </c>
      <c r="D54" s="130">
        <f t="shared" si="1"/>
        <v>48496</v>
      </c>
      <c r="E54" s="130">
        <v>484.96</v>
      </c>
    </row>
    <row r="55" spans="1:5" s="125" customFormat="1" x14ac:dyDescent="0.25">
      <c r="A55" s="128" t="s">
        <v>204</v>
      </c>
      <c r="B55" s="130">
        <v>0.1</v>
      </c>
      <c r="C55" s="129" t="s">
        <v>138</v>
      </c>
      <c r="D55" s="130">
        <f t="shared" si="1"/>
        <v>21137.699999999997</v>
      </c>
      <c r="E55" s="130">
        <v>2113.77</v>
      </c>
    </row>
    <row r="56" spans="1:5" s="125" customFormat="1" x14ac:dyDescent="0.25">
      <c r="A56" s="128" t="s">
        <v>205</v>
      </c>
      <c r="B56" s="130">
        <v>4.1000000000000002E-2</v>
      </c>
      <c r="C56" s="129" t="s">
        <v>138</v>
      </c>
      <c r="D56" s="130">
        <f t="shared" si="1"/>
        <v>9983.9024390243885</v>
      </c>
      <c r="E56" s="130">
        <v>409.34</v>
      </c>
    </row>
    <row r="57" spans="1:5" s="125" customFormat="1" ht="30" x14ac:dyDescent="0.25">
      <c r="A57" s="128" t="s">
        <v>68</v>
      </c>
      <c r="B57" s="130">
        <v>0.66</v>
      </c>
      <c r="C57" s="129" t="s">
        <v>16</v>
      </c>
      <c r="D57" s="130">
        <f t="shared" si="1"/>
        <v>1849.6363636363635</v>
      </c>
      <c r="E57" s="130">
        <v>1220.76</v>
      </c>
    </row>
    <row r="58" spans="1:5" s="125" customFormat="1" ht="30" x14ac:dyDescent="0.25">
      <c r="A58" s="128" t="s">
        <v>151</v>
      </c>
      <c r="B58" s="130">
        <v>0.66</v>
      </c>
      <c r="C58" s="129" t="s">
        <v>16</v>
      </c>
      <c r="D58" s="130">
        <f t="shared" si="1"/>
        <v>1834.1060606060605</v>
      </c>
      <c r="E58" s="130">
        <v>1210.51</v>
      </c>
    </row>
    <row r="59" spans="1:5" s="125" customFormat="1" ht="30" x14ac:dyDescent="0.25">
      <c r="A59" s="128" t="s">
        <v>153</v>
      </c>
      <c r="B59" s="130" t="s">
        <v>218</v>
      </c>
      <c r="C59" s="129" t="s">
        <v>16</v>
      </c>
      <c r="D59" s="130">
        <f>E59</f>
        <v>3087.75</v>
      </c>
      <c r="E59" s="130">
        <v>3087.75</v>
      </c>
    </row>
    <row r="60" spans="1:5" s="125" customFormat="1" ht="30" x14ac:dyDescent="0.25">
      <c r="A60" s="128" t="s">
        <v>206</v>
      </c>
      <c r="B60" s="130">
        <v>0.02</v>
      </c>
      <c r="C60" s="129" t="s">
        <v>84</v>
      </c>
      <c r="D60" s="130">
        <f t="shared" si="1"/>
        <v>29501.499999999996</v>
      </c>
      <c r="E60" s="130">
        <v>590.03</v>
      </c>
    </row>
    <row r="61" spans="1:5" s="125" customFormat="1" ht="30" x14ac:dyDescent="0.25">
      <c r="A61" s="128" t="s">
        <v>207</v>
      </c>
      <c r="B61" s="130">
        <v>0.01</v>
      </c>
      <c r="C61" s="129" t="s">
        <v>17</v>
      </c>
      <c r="D61" s="130">
        <f t="shared" si="1"/>
        <v>47035</v>
      </c>
      <c r="E61" s="130">
        <v>470.35</v>
      </c>
    </row>
    <row r="62" spans="1:5" s="134" customFormat="1" ht="28.5" x14ac:dyDescent="0.25">
      <c r="A62" s="132" t="s">
        <v>39</v>
      </c>
      <c r="B62" s="133"/>
      <c r="C62" s="133"/>
      <c r="D62" s="133"/>
      <c r="E62" s="133"/>
    </row>
    <row r="63" spans="1:5" s="125" customFormat="1" ht="30" x14ac:dyDescent="0.25">
      <c r="A63" s="128" t="s">
        <v>57</v>
      </c>
      <c r="B63" s="130" t="s">
        <v>161</v>
      </c>
      <c r="C63" s="129" t="s">
        <v>11</v>
      </c>
      <c r="D63" s="130">
        <f>E63</f>
        <v>2970.1</v>
      </c>
      <c r="E63" s="130">
        <v>2970.1</v>
      </c>
    </row>
    <row r="64" spans="1:5" s="134" customFormat="1" x14ac:dyDescent="0.25">
      <c r="A64" s="132" t="s">
        <v>97</v>
      </c>
      <c r="B64" s="133"/>
      <c r="C64" s="133"/>
      <c r="D64" s="130"/>
      <c r="E64" s="133"/>
    </row>
    <row r="65" spans="1:5" s="125" customFormat="1" x14ac:dyDescent="0.25">
      <c r="A65" s="128" t="s">
        <v>99</v>
      </c>
      <c r="B65" s="130" t="s">
        <v>161</v>
      </c>
      <c r="C65" s="129" t="s">
        <v>11</v>
      </c>
      <c r="D65" s="130">
        <f t="shared" ref="D65:D69" si="2">E65</f>
        <v>5400</v>
      </c>
      <c r="E65" s="130">
        <v>5400</v>
      </c>
    </row>
    <row r="66" spans="1:5" s="134" customFormat="1" ht="28.5" x14ac:dyDescent="0.25">
      <c r="A66" s="132" t="s">
        <v>208</v>
      </c>
      <c r="B66" s="133"/>
      <c r="C66" s="133"/>
      <c r="D66" s="130"/>
      <c r="E66" s="133"/>
    </row>
    <row r="67" spans="1:5" s="125" customFormat="1" x14ac:dyDescent="0.25">
      <c r="A67" s="128" t="s">
        <v>209</v>
      </c>
      <c r="B67" s="130" t="s">
        <v>22</v>
      </c>
      <c r="C67" s="129" t="s">
        <v>11</v>
      </c>
      <c r="D67" s="130">
        <f t="shared" si="2"/>
        <v>200</v>
      </c>
      <c r="E67" s="130">
        <v>200</v>
      </c>
    </row>
    <row r="68" spans="1:5" s="134" customFormat="1" x14ac:dyDescent="0.25">
      <c r="A68" s="132" t="s">
        <v>210</v>
      </c>
      <c r="B68" s="133"/>
      <c r="C68" s="133"/>
      <c r="D68" s="130"/>
      <c r="E68" s="133"/>
    </row>
    <row r="69" spans="1:5" s="125" customFormat="1" x14ac:dyDescent="0.25">
      <c r="A69" s="128" t="s">
        <v>211</v>
      </c>
      <c r="B69" s="130" t="s">
        <v>23</v>
      </c>
      <c r="C69" s="129" t="s">
        <v>13</v>
      </c>
      <c r="D69" s="130">
        <f t="shared" si="2"/>
        <v>38164.89</v>
      </c>
      <c r="E69" s="130">
        <v>38164.89</v>
      </c>
    </row>
    <row r="70" spans="1:5" s="33" customFormat="1" x14ac:dyDescent="0.25">
      <c r="A70" s="42" t="s">
        <v>10</v>
      </c>
      <c r="B70" s="100"/>
      <c r="C70" s="100"/>
      <c r="D70" s="100"/>
      <c r="E70" s="47"/>
    </row>
    <row r="71" spans="1:5" s="33" customFormat="1" x14ac:dyDescent="0.25">
      <c r="A71" s="40" t="s">
        <v>73</v>
      </c>
      <c r="B71" s="47" t="s">
        <v>21</v>
      </c>
      <c r="C71" s="44" t="s">
        <v>11</v>
      </c>
      <c r="D71" s="44">
        <f>E71</f>
        <v>12814.896000000001</v>
      </c>
      <c r="E71" s="47">
        <f>SUM(E17:E69)*10%</f>
        <v>12814.896000000001</v>
      </c>
    </row>
    <row r="72" spans="1:5" s="134" customFormat="1" ht="14.25" x14ac:dyDescent="0.25">
      <c r="A72" s="135" t="s">
        <v>25</v>
      </c>
      <c r="B72" s="136"/>
      <c r="C72" s="137"/>
      <c r="D72" s="136"/>
      <c r="E72" s="136">
        <f>SUM(E16:E71)</f>
        <v>140963.856</v>
      </c>
    </row>
    <row r="73" spans="1:5" s="125" customFormat="1" x14ac:dyDescent="0.25">
      <c r="A73" s="208"/>
      <c r="B73" s="208"/>
      <c r="C73" s="208"/>
      <c r="D73" s="208"/>
      <c r="E73" s="208"/>
    </row>
    <row r="74" spans="1:5" s="125" customFormat="1" x14ac:dyDescent="0.25">
      <c r="A74" s="208"/>
      <c r="B74" s="208"/>
      <c r="C74" s="208"/>
      <c r="D74" s="208"/>
      <c r="E74" s="208"/>
    </row>
    <row r="75" spans="1:5" s="125" customFormat="1" ht="39.75" customHeight="1" x14ac:dyDescent="0.25">
      <c r="A75" s="212" t="s">
        <v>219</v>
      </c>
      <c r="B75" s="212"/>
      <c r="C75" s="212"/>
      <c r="D75" s="212"/>
      <c r="E75" s="212"/>
    </row>
    <row r="76" spans="1:5" s="125" customFormat="1" ht="27.75" customHeight="1" x14ac:dyDescent="0.25">
      <c r="A76" s="212" t="s">
        <v>212</v>
      </c>
      <c r="B76" s="212"/>
      <c r="C76" s="212"/>
      <c r="D76" s="212"/>
      <c r="E76" s="212"/>
    </row>
    <row r="77" spans="1:5" s="125" customFormat="1" ht="24" customHeight="1" x14ac:dyDescent="0.25">
      <c r="A77" s="212" t="s">
        <v>213</v>
      </c>
      <c r="B77" s="212"/>
      <c r="C77" s="212"/>
      <c r="D77" s="212"/>
      <c r="E77" s="212"/>
    </row>
    <row r="78" spans="1:5" s="125" customFormat="1" ht="30.75" customHeight="1" x14ac:dyDescent="0.25">
      <c r="A78" s="212" t="s">
        <v>214</v>
      </c>
      <c r="B78" s="212"/>
      <c r="C78" s="212"/>
      <c r="D78" s="212"/>
      <c r="E78" s="212"/>
    </row>
    <row r="79" spans="1:5" s="125" customFormat="1" x14ac:dyDescent="0.25">
      <c r="A79" s="208"/>
      <c r="B79" s="208"/>
      <c r="C79" s="208"/>
      <c r="D79" s="208"/>
      <c r="E79" s="208"/>
    </row>
    <row r="80" spans="1:5" s="125" customFormat="1" ht="24.75" customHeight="1" x14ac:dyDescent="0.25">
      <c r="B80" s="210"/>
      <c r="C80" s="210"/>
      <c r="D80" s="210"/>
      <c r="E80" s="210"/>
    </row>
    <row r="81" spans="1:5" s="125" customFormat="1" ht="18.75" customHeight="1" x14ac:dyDescent="0.25">
      <c r="A81" s="208" t="s">
        <v>215</v>
      </c>
      <c r="B81" s="208"/>
      <c r="C81" s="208"/>
      <c r="D81" s="208"/>
      <c r="E81" s="208"/>
    </row>
    <row r="82" spans="1:5" s="125" customFormat="1" ht="15.75" customHeight="1" x14ac:dyDescent="0.25">
      <c r="A82" s="211" t="s">
        <v>220</v>
      </c>
      <c r="B82" s="211"/>
      <c r="C82" s="211"/>
      <c r="D82" s="211"/>
      <c r="E82" s="211"/>
    </row>
    <row r="83" spans="1:5" s="125" customFormat="1" ht="10.5" customHeight="1" x14ac:dyDescent="0.25">
      <c r="B83" s="209"/>
      <c r="C83" s="209"/>
      <c r="D83" s="209" t="s">
        <v>27</v>
      </c>
      <c r="E83" s="209"/>
    </row>
    <row r="84" spans="1:5" s="125" customFormat="1" x14ac:dyDescent="0.25">
      <c r="A84" s="208"/>
      <c r="B84" s="208"/>
      <c r="C84" s="208"/>
      <c r="D84" s="208"/>
      <c r="E84" s="208"/>
    </row>
    <row r="85" spans="1:5" s="125" customFormat="1" x14ac:dyDescent="0.25">
      <c r="A85" s="208" t="s">
        <v>216</v>
      </c>
      <c r="B85" s="208"/>
      <c r="C85" s="208"/>
      <c r="D85" s="208"/>
      <c r="E85" s="208"/>
    </row>
    <row r="86" spans="1:5" s="125" customFormat="1" ht="10.5" customHeight="1" x14ac:dyDescent="0.25">
      <c r="B86" s="209"/>
      <c r="C86" s="209"/>
      <c r="D86" s="209" t="s">
        <v>27</v>
      </c>
      <c r="E86" s="209"/>
    </row>
    <row r="87" spans="1:5" s="125" customFormat="1" ht="11.25" customHeight="1" x14ac:dyDescent="0.25">
      <c r="A87" s="208"/>
      <c r="B87" s="208"/>
      <c r="C87" s="208"/>
      <c r="D87" s="208"/>
      <c r="E87" s="208"/>
    </row>
  </sheetData>
  <mergeCells count="31">
    <mergeCell ref="A6:D6"/>
    <mergeCell ref="A7:E7"/>
    <mergeCell ref="A8:E8"/>
    <mergeCell ref="A9:E9"/>
    <mergeCell ref="A1:E1"/>
    <mergeCell ref="A2:E2"/>
    <mergeCell ref="A3:E3"/>
    <mergeCell ref="A4:E4"/>
    <mergeCell ref="A79:E79"/>
    <mergeCell ref="A73:E73"/>
    <mergeCell ref="A10:E10"/>
    <mergeCell ref="A11:E11"/>
    <mergeCell ref="A12:E12"/>
    <mergeCell ref="A13:E13"/>
    <mergeCell ref="A14:E14"/>
    <mergeCell ref="A85:E85"/>
    <mergeCell ref="B86:C86"/>
    <mergeCell ref="D86:E86"/>
    <mergeCell ref="A87:E87"/>
    <mergeCell ref="A5:E5"/>
    <mergeCell ref="B80:E80"/>
    <mergeCell ref="A81:E81"/>
    <mergeCell ref="A82:E82"/>
    <mergeCell ref="B83:C83"/>
    <mergeCell ref="D83:E83"/>
    <mergeCell ref="A84:E84"/>
    <mergeCell ref="A74:E74"/>
    <mergeCell ref="A75:E75"/>
    <mergeCell ref="A76:E76"/>
    <mergeCell ref="A77:E77"/>
    <mergeCell ref="A78:E78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1" t="s">
        <v>223</v>
      </c>
      <c r="B1" s="181"/>
      <c r="C1" s="181"/>
      <c r="D1" s="181"/>
      <c r="E1" s="181"/>
      <c r="F1" s="181"/>
    </row>
    <row r="2" spans="1:19" s="2" customFormat="1" x14ac:dyDescent="0.25">
      <c r="A2" s="61"/>
      <c r="B2" s="61"/>
      <c r="C2" s="61"/>
      <c r="D2" s="61"/>
      <c r="E2" s="61"/>
      <c r="F2" s="61"/>
    </row>
    <row r="3" spans="1:19" s="2" customFormat="1" ht="19.5" customHeight="1" x14ac:dyDescent="0.25">
      <c r="A3" s="62" t="s">
        <v>224</v>
      </c>
      <c r="B3" s="62"/>
      <c r="C3" s="62"/>
      <c r="D3" s="62"/>
      <c r="E3" s="62"/>
      <c r="F3" s="63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19" s="2" customFormat="1" ht="19.5" customHeight="1" x14ac:dyDescent="0.25">
      <c r="A4" s="62"/>
      <c r="B4" s="62"/>
      <c r="C4" s="62"/>
      <c r="D4" s="62"/>
      <c r="E4" s="62"/>
      <c r="F4" s="63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</row>
    <row r="5" spans="1:19" s="2" customFormat="1" ht="36.75" customHeight="1" x14ac:dyDescent="0.25">
      <c r="A5" s="192" t="s">
        <v>105</v>
      </c>
      <c r="B5" s="192"/>
      <c r="C5" s="192"/>
      <c r="D5" s="192"/>
      <c r="E5" s="192"/>
      <c r="F5" s="192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</row>
    <row r="6" spans="1:19" s="74" customFormat="1" ht="27.75" customHeight="1" x14ac:dyDescent="0.25">
      <c r="A6" s="115" t="s">
        <v>106</v>
      </c>
      <c r="B6" s="116">
        <v>2</v>
      </c>
      <c r="C6" s="115" t="s">
        <v>107</v>
      </c>
      <c r="D6" s="138">
        <v>872.4</v>
      </c>
      <c r="E6" s="115" t="s">
        <v>108</v>
      </c>
      <c r="F6" s="118">
        <v>702</v>
      </c>
      <c r="G6" s="65"/>
      <c r="H6" s="67"/>
      <c r="I6" s="68"/>
      <c r="J6" s="69"/>
      <c r="K6" s="70"/>
      <c r="L6" s="71"/>
      <c r="M6" s="71"/>
      <c r="N6" s="71"/>
      <c r="O6" s="71"/>
      <c r="P6" s="72"/>
      <c r="Q6" s="193"/>
      <c r="R6" s="194"/>
      <c r="S6" s="73"/>
    </row>
    <row r="7" spans="1:19" s="76" customFormat="1" ht="32.25" customHeight="1" x14ac:dyDescent="0.25">
      <c r="A7" s="115" t="s">
        <v>109</v>
      </c>
      <c r="B7" s="116">
        <v>2</v>
      </c>
      <c r="C7" s="115" t="s">
        <v>110</v>
      </c>
      <c r="D7" s="138">
        <v>0</v>
      </c>
      <c r="E7" s="115" t="s">
        <v>111</v>
      </c>
      <c r="F7" s="118">
        <v>452</v>
      </c>
      <c r="G7" s="65"/>
      <c r="H7" s="67"/>
      <c r="I7" s="68"/>
      <c r="J7" s="69"/>
      <c r="K7" s="70"/>
      <c r="L7" s="71"/>
      <c r="M7" s="71"/>
      <c r="N7" s="71"/>
      <c r="O7" s="71"/>
      <c r="P7" s="72"/>
      <c r="Q7" s="193"/>
      <c r="R7" s="195"/>
      <c r="S7" s="75"/>
    </row>
    <row r="8" spans="1:19" s="76" customFormat="1" ht="47.25" customHeight="1" x14ac:dyDescent="0.25">
      <c r="A8" s="124" t="s">
        <v>112</v>
      </c>
      <c r="B8" s="116">
        <v>12</v>
      </c>
      <c r="C8" s="115" t="s">
        <v>113</v>
      </c>
      <c r="D8" s="118">
        <v>81</v>
      </c>
      <c r="E8" s="115" t="s">
        <v>114</v>
      </c>
      <c r="F8" s="118">
        <v>127</v>
      </c>
      <c r="G8" s="65"/>
      <c r="H8" s="67"/>
      <c r="I8" s="68"/>
      <c r="J8" s="69"/>
      <c r="K8" s="123"/>
      <c r="L8" s="71"/>
      <c r="M8" s="71"/>
      <c r="N8" s="71"/>
      <c r="O8" s="71"/>
      <c r="P8" s="72"/>
      <c r="Q8" s="193"/>
      <c r="R8" s="194"/>
      <c r="S8" s="75"/>
    </row>
    <row r="9" spans="1:19" s="76" customFormat="1" ht="33.75" customHeight="1" x14ac:dyDescent="0.25">
      <c r="A9" s="77"/>
      <c r="B9" s="69"/>
      <c r="C9" s="66"/>
      <c r="D9" s="79"/>
      <c r="E9" s="80"/>
      <c r="F9" s="81"/>
      <c r="G9" s="65"/>
      <c r="H9" s="67"/>
      <c r="I9" s="68"/>
      <c r="J9" s="69"/>
      <c r="K9" s="123"/>
      <c r="L9" s="71"/>
      <c r="M9" s="71"/>
      <c r="N9" s="71"/>
      <c r="O9" s="71"/>
      <c r="P9" s="65"/>
      <c r="Q9" s="123"/>
      <c r="R9" s="124"/>
      <c r="S9" s="83"/>
    </row>
    <row r="10" spans="1:19" s="86" customFormat="1" ht="15" customHeight="1" thickBot="1" x14ac:dyDescent="0.3">
      <c r="A10" s="84"/>
      <c r="B10" s="84"/>
      <c r="C10" s="84"/>
      <c r="D10" s="84"/>
      <c r="E10" s="84"/>
      <c r="F10" s="12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86" customFormat="1" ht="30" customHeight="1" x14ac:dyDescent="0.25">
      <c r="A11" s="196" t="s">
        <v>115</v>
      </c>
      <c r="B11" s="197"/>
      <c r="C11" s="197"/>
      <c r="D11" s="197"/>
      <c r="E11" s="198"/>
      <c r="F11" s="87" t="s">
        <v>116</v>
      </c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</row>
    <row r="12" spans="1:19" s="112" customFormat="1" ht="30" customHeight="1" x14ac:dyDescent="0.25">
      <c r="A12" s="199" t="s">
        <v>117</v>
      </c>
      <c r="B12" s="200"/>
      <c r="C12" s="200"/>
      <c r="D12" s="200"/>
      <c r="E12" s="201"/>
      <c r="F12" s="110">
        <v>30926.437999999995</v>
      </c>
      <c r="G12" s="111"/>
    </row>
    <row r="13" spans="1:19" s="112" customFormat="1" ht="30" customHeight="1" x14ac:dyDescent="0.25">
      <c r="A13" s="199" t="s">
        <v>118</v>
      </c>
      <c r="B13" s="200"/>
      <c r="C13" s="200"/>
      <c r="D13" s="200"/>
      <c r="E13" s="201"/>
      <c r="F13" s="110">
        <v>21803.260000000009</v>
      </c>
    </row>
    <row r="14" spans="1:19" s="112" customFormat="1" ht="30" customHeight="1" x14ac:dyDescent="0.25">
      <c r="A14" s="199" t="s">
        <v>119</v>
      </c>
      <c r="B14" s="200"/>
      <c r="C14" s="200"/>
      <c r="D14" s="200"/>
      <c r="E14" s="201"/>
      <c r="F14" s="113">
        <f>SUM(F15:F17)</f>
        <v>138816.24</v>
      </c>
    </row>
    <row r="15" spans="1:19" s="86" customFormat="1" ht="27.75" customHeight="1" x14ac:dyDescent="0.25">
      <c r="A15" s="189" t="s">
        <v>120</v>
      </c>
      <c r="B15" s="190"/>
      <c r="C15" s="190"/>
      <c r="D15" s="190"/>
      <c r="E15" s="191"/>
      <c r="F15" s="109">
        <v>138816.24</v>
      </c>
    </row>
    <row r="16" spans="1:19" s="86" customFormat="1" ht="24.75" hidden="1" customHeight="1" x14ac:dyDescent="0.25">
      <c r="A16" s="189" t="s">
        <v>121</v>
      </c>
      <c r="B16" s="190"/>
      <c r="C16" s="190"/>
      <c r="D16" s="190"/>
      <c r="E16" s="191"/>
      <c r="F16" s="109"/>
    </row>
    <row r="17" spans="1:19" s="86" customFormat="1" ht="30" hidden="1" customHeight="1" x14ac:dyDescent="0.25">
      <c r="A17" s="189" t="s">
        <v>122</v>
      </c>
      <c r="B17" s="190"/>
      <c r="C17" s="190"/>
      <c r="D17" s="190"/>
      <c r="E17" s="191"/>
      <c r="F17" s="109"/>
    </row>
    <row r="18" spans="1:19" s="112" customFormat="1" ht="30" customHeight="1" x14ac:dyDescent="0.25">
      <c r="A18" s="199" t="s">
        <v>123</v>
      </c>
      <c r="B18" s="200"/>
      <c r="C18" s="200"/>
      <c r="D18" s="200"/>
      <c r="E18" s="201"/>
      <c r="F18" s="113">
        <f>SUM(F19:F21)</f>
        <v>145112.15</v>
      </c>
    </row>
    <row r="19" spans="1:19" s="86" customFormat="1" ht="30" customHeight="1" x14ac:dyDescent="0.25">
      <c r="A19" s="189" t="s">
        <v>120</v>
      </c>
      <c r="B19" s="190"/>
      <c r="C19" s="190"/>
      <c r="D19" s="190"/>
      <c r="E19" s="191"/>
      <c r="F19" s="109">
        <v>145112.15</v>
      </c>
    </row>
    <row r="20" spans="1:19" s="86" customFormat="1" ht="30" hidden="1" customHeight="1" x14ac:dyDescent="0.25">
      <c r="A20" s="189" t="s">
        <v>121</v>
      </c>
      <c r="B20" s="190"/>
      <c r="C20" s="190"/>
      <c r="D20" s="190"/>
      <c r="E20" s="191"/>
      <c r="F20" s="109"/>
    </row>
    <row r="21" spans="1:19" s="89" customFormat="1" ht="30" hidden="1" customHeight="1" x14ac:dyDescent="0.2">
      <c r="A21" s="189" t="s">
        <v>122</v>
      </c>
      <c r="B21" s="190"/>
      <c r="C21" s="190"/>
      <c r="D21" s="190"/>
      <c r="E21" s="191"/>
      <c r="F21" s="109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</row>
    <row r="22" spans="1:19" s="114" customFormat="1" ht="30" customHeight="1" x14ac:dyDescent="0.25">
      <c r="A22" s="199" t="s">
        <v>124</v>
      </c>
      <c r="B22" s="200"/>
      <c r="C22" s="200"/>
      <c r="D22" s="200"/>
      <c r="E22" s="201"/>
      <c r="F22" s="113">
        <f>F12+F18</f>
        <v>176038.58799999999</v>
      </c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</row>
    <row r="23" spans="1:19" s="114" customFormat="1" ht="30" customHeight="1" x14ac:dyDescent="0.25">
      <c r="A23" s="199" t="s">
        <v>125</v>
      </c>
      <c r="B23" s="200"/>
      <c r="C23" s="200"/>
      <c r="D23" s="200"/>
      <c r="E23" s="201"/>
      <c r="F23" s="113">
        <f>Лист1!E61</f>
        <v>109023.09</v>
      </c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</row>
    <row r="24" spans="1:19" s="114" customFormat="1" ht="30" customHeight="1" x14ac:dyDescent="0.25">
      <c r="A24" s="199" t="s">
        <v>225</v>
      </c>
      <c r="B24" s="200"/>
      <c r="C24" s="200"/>
      <c r="D24" s="200"/>
      <c r="E24" s="201"/>
      <c r="F24" s="113">
        <f>F22-F23</f>
        <v>67015.497999999992</v>
      </c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</row>
    <row r="25" spans="1:19" s="114" customFormat="1" ht="30" customHeight="1" x14ac:dyDescent="0.25">
      <c r="A25" s="199" t="s">
        <v>127</v>
      </c>
      <c r="B25" s="200"/>
      <c r="C25" s="200"/>
      <c r="D25" s="200"/>
      <c r="E25" s="201"/>
      <c r="F25" s="110">
        <f>F13+F14-F18</f>
        <v>15507.350000000006</v>
      </c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64.5" customHeight="1" x14ac:dyDescent="0.2">
      <c r="A27" s="202" t="s">
        <v>128</v>
      </c>
      <c r="B27" s="202"/>
      <c r="C27" s="202"/>
      <c r="D27" s="202"/>
    </row>
    <row r="28" spans="1:19" s="2" customFormat="1" ht="21.75" customHeight="1" x14ac:dyDescent="0.25">
      <c r="A28" s="203" t="s">
        <v>129</v>
      </c>
      <c r="B28" s="203"/>
      <c r="C28" s="203"/>
      <c r="D28" s="203"/>
    </row>
    <row r="29" spans="1:19" s="2" customFormat="1" ht="22.5" customHeight="1" x14ac:dyDescent="0.25">
      <c r="A29" s="202" t="s">
        <v>44</v>
      </c>
      <c r="B29" s="202"/>
      <c r="C29" s="202"/>
      <c r="D29" s="202"/>
    </row>
    <row r="30" spans="1:19" s="2" customFormat="1" ht="22.5" customHeight="1" x14ac:dyDescent="0.25">
      <c r="A30" s="202" t="s">
        <v>45</v>
      </c>
      <c r="B30" s="202"/>
      <c r="C30" s="202"/>
      <c r="D30" s="61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view="pageBreakPreview" topLeftCell="A9" zoomScaleNormal="100" zoomScaleSheetLayoutView="100" workbookViewId="0">
      <selection activeCell="A21" sqref="A21:E21"/>
    </sheetView>
  </sheetViews>
  <sheetFormatPr defaultRowHeight="15" x14ac:dyDescent="0.25"/>
  <cols>
    <col min="1" max="1" width="54.7109375" style="139" customWidth="1"/>
    <col min="2" max="2" width="13.85546875" style="139" customWidth="1"/>
    <col min="3" max="3" width="13.7109375" style="139" customWidth="1"/>
    <col min="4" max="4" width="14.42578125" style="139" customWidth="1"/>
    <col min="5" max="5" width="14.7109375" style="139" customWidth="1"/>
    <col min="6" max="255" width="8.140625" style="139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39" customFormat="1" ht="23.25" customHeight="1" x14ac:dyDescent="0.25">
      <c r="A1" s="213"/>
      <c r="B1" s="213"/>
      <c r="C1" s="213"/>
      <c r="D1" s="213"/>
      <c r="E1" s="213"/>
    </row>
    <row r="2" spans="1:5" s="139" customFormat="1" x14ac:dyDescent="0.25">
      <c r="A2" s="213" t="s">
        <v>166</v>
      </c>
      <c r="B2" s="213"/>
      <c r="C2" s="213"/>
      <c r="D2" s="213"/>
      <c r="E2" s="213"/>
    </row>
    <row r="3" spans="1:5" s="139" customFormat="1" ht="15.75" customHeight="1" x14ac:dyDescent="0.25">
      <c r="B3" s="213" t="s">
        <v>217</v>
      </c>
      <c r="C3" s="213"/>
      <c r="D3" s="213"/>
      <c r="E3" s="213"/>
    </row>
    <row r="4" spans="1:5" s="139" customFormat="1" x14ac:dyDescent="0.25">
      <c r="A4" s="214" t="s">
        <v>167</v>
      </c>
      <c r="B4" s="214"/>
      <c r="C4" s="214"/>
      <c r="D4" s="214"/>
      <c r="E4" s="214"/>
    </row>
    <row r="5" spans="1:5" s="139" customFormat="1" x14ac:dyDescent="0.25">
      <c r="A5" s="214" t="s">
        <v>168</v>
      </c>
      <c r="B5" s="214"/>
      <c r="C5" s="214"/>
      <c r="D5" s="214"/>
      <c r="E5" s="214"/>
    </row>
    <row r="6" spans="1:5" s="139" customFormat="1" ht="26.25" customHeight="1" x14ac:dyDescent="0.25">
      <c r="A6" s="213" t="s">
        <v>169</v>
      </c>
      <c r="B6" s="213"/>
      <c r="C6" s="213"/>
      <c r="D6" s="213"/>
      <c r="E6" s="139" t="s">
        <v>226</v>
      </c>
    </row>
    <row r="7" spans="1:5" s="139" customFormat="1" x14ac:dyDescent="0.25">
      <c r="A7" s="213"/>
      <c r="B7" s="213"/>
      <c r="C7" s="213"/>
      <c r="D7" s="213"/>
      <c r="E7" s="213"/>
    </row>
    <row r="8" spans="1:5" s="139" customFormat="1" ht="28.5" customHeight="1" x14ac:dyDescent="0.25">
      <c r="A8" s="215" t="s">
        <v>171</v>
      </c>
      <c r="B8" s="215"/>
      <c r="C8" s="215"/>
      <c r="D8" s="215"/>
      <c r="E8" s="215"/>
    </row>
    <row r="9" spans="1:5" s="139" customFormat="1" ht="29.25" customHeight="1" x14ac:dyDescent="0.25">
      <c r="A9" s="215" t="s">
        <v>172</v>
      </c>
      <c r="B9" s="215"/>
      <c r="C9" s="215"/>
      <c r="D9" s="215"/>
      <c r="E9" s="215"/>
    </row>
    <row r="10" spans="1:5" s="139" customFormat="1" ht="30" customHeight="1" x14ac:dyDescent="0.25">
      <c r="A10" s="215" t="s">
        <v>173</v>
      </c>
      <c r="B10" s="215"/>
      <c r="C10" s="215"/>
      <c r="D10" s="215"/>
      <c r="E10" s="215"/>
    </row>
    <row r="11" spans="1:5" s="139" customFormat="1" ht="30" customHeight="1" x14ac:dyDescent="0.25">
      <c r="A11" s="215" t="s">
        <v>174</v>
      </c>
      <c r="B11" s="215"/>
      <c r="C11" s="215"/>
      <c r="D11" s="215"/>
      <c r="E11" s="215"/>
    </row>
    <row r="12" spans="1:5" s="139" customFormat="1" ht="29.25" customHeight="1" x14ac:dyDescent="0.25">
      <c r="A12" s="215" t="s">
        <v>175</v>
      </c>
      <c r="B12" s="215"/>
      <c r="C12" s="215"/>
      <c r="D12" s="215"/>
      <c r="E12" s="215"/>
    </row>
    <row r="13" spans="1:5" s="139" customFormat="1" ht="28.5" customHeight="1" x14ac:dyDescent="0.25">
      <c r="A13" s="215" t="s">
        <v>176</v>
      </c>
      <c r="B13" s="215"/>
      <c r="C13" s="215"/>
      <c r="D13" s="215"/>
      <c r="E13" s="215"/>
    </row>
    <row r="14" spans="1:5" s="139" customFormat="1" ht="15.75" customHeight="1" x14ac:dyDescent="0.25">
      <c r="A14" s="213"/>
      <c r="B14" s="213"/>
      <c r="C14" s="213"/>
      <c r="D14" s="213"/>
      <c r="E14" s="213"/>
    </row>
    <row r="15" spans="1:5" s="139" customFormat="1" ht="135" x14ac:dyDescent="0.25">
      <c r="A15" s="140" t="s">
        <v>2</v>
      </c>
      <c r="B15" s="141" t="s">
        <v>178</v>
      </c>
      <c r="C15" s="141" t="s">
        <v>0</v>
      </c>
      <c r="D15" s="141" t="s">
        <v>177</v>
      </c>
      <c r="E15" s="141" t="s">
        <v>1</v>
      </c>
    </row>
    <row r="16" spans="1:5" s="139" customFormat="1" x14ac:dyDescent="0.25">
      <c r="A16" s="149" t="s">
        <v>8</v>
      </c>
      <c r="B16" s="146"/>
      <c r="C16" s="146"/>
      <c r="D16" s="146"/>
      <c r="E16" s="146"/>
    </row>
    <row r="17" spans="1:5" s="139" customFormat="1" x14ac:dyDescent="0.25">
      <c r="A17" s="140" t="s">
        <v>54</v>
      </c>
      <c r="B17" s="44" t="s">
        <v>21</v>
      </c>
      <c r="C17" s="44" t="s">
        <v>11</v>
      </c>
      <c r="D17" s="44">
        <v>0.13</v>
      </c>
      <c r="E17" s="44">
        <v>1360.94</v>
      </c>
    </row>
    <row r="18" spans="1:5" s="139" customFormat="1" ht="28.5" x14ac:dyDescent="0.25">
      <c r="A18" s="149" t="s">
        <v>179</v>
      </c>
      <c r="B18" s="146"/>
      <c r="C18" s="146"/>
      <c r="D18" s="146"/>
      <c r="E18" s="146"/>
    </row>
    <row r="19" spans="1:5" s="139" customFormat="1" x14ac:dyDescent="0.25">
      <c r="A19" s="140" t="s">
        <v>227</v>
      </c>
      <c r="B19" s="44" t="s">
        <v>22</v>
      </c>
      <c r="C19" s="44" t="s">
        <v>12</v>
      </c>
      <c r="D19" s="44">
        <f>E19</f>
        <v>69.209999999999994</v>
      </c>
      <c r="E19" s="44">
        <v>69.209999999999994</v>
      </c>
    </row>
    <row r="20" spans="1:5" s="139" customFormat="1" x14ac:dyDescent="0.25">
      <c r="A20" s="140" t="s">
        <v>228</v>
      </c>
      <c r="B20" s="44" t="s">
        <v>22</v>
      </c>
      <c r="C20" s="44" t="s">
        <v>12</v>
      </c>
      <c r="D20" s="44">
        <f t="shared" ref="D20:D26" si="0">E20</f>
        <v>2268</v>
      </c>
      <c r="E20" s="44">
        <v>2268</v>
      </c>
    </row>
    <row r="21" spans="1:5" s="139" customFormat="1" ht="30" x14ac:dyDescent="0.25">
      <c r="A21" s="140" t="s">
        <v>137</v>
      </c>
      <c r="B21" s="44" t="s">
        <v>22</v>
      </c>
      <c r="C21" s="44" t="s">
        <v>138</v>
      </c>
      <c r="D21" s="44">
        <f t="shared" si="0"/>
        <v>1338.99</v>
      </c>
      <c r="E21" s="44">
        <v>1338.99</v>
      </c>
    </row>
    <row r="22" spans="1:5" s="139" customFormat="1" x14ac:dyDescent="0.25">
      <c r="A22" s="140" t="s">
        <v>180</v>
      </c>
      <c r="B22" s="44" t="s">
        <v>162</v>
      </c>
      <c r="C22" s="44" t="s">
        <v>12</v>
      </c>
      <c r="D22" s="44">
        <f t="shared" si="0"/>
        <v>34756.42</v>
      </c>
      <c r="E22" s="44">
        <v>34756.42</v>
      </c>
    </row>
    <row r="23" spans="1:5" s="139" customFormat="1" x14ac:dyDescent="0.25">
      <c r="A23" s="140" t="s">
        <v>181</v>
      </c>
      <c r="B23" s="44" t="s">
        <v>162</v>
      </c>
      <c r="C23" s="44" t="s">
        <v>12</v>
      </c>
      <c r="D23" s="44">
        <f t="shared" si="0"/>
        <v>156.85</v>
      </c>
      <c r="E23" s="44">
        <v>156.85</v>
      </c>
    </row>
    <row r="24" spans="1:5" s="139" customFormat="1" ht="28.5" x14ac:dyDescent="0.25">
      <c r="A24" s="149" t="s">
        <v>185</v>
      </c>
      <c r="B24" s="146"/>
      <c r="C24" s="146"/>
      <c r="D24" s="44"/>
      <c r="E24" s="146"/>
    </row>
    <row r="25" spans="1:5" s="139" customFormat="1" x14ac:dyDescent="0.25">
      <c r="A25" s="140" t="s">
        <v>229</v>
      </c>
      <c r="B25" s="44">
        <v>1</v>
      </c>
      <c r="C25" s="44" t="s">
        <v>15</v>
      </c>
      <c r="D25" s="44">
        <f t="shared" si="0"/>
        <v>724.61</v>
      </c>
      <c r="E25" s="44">
        <v>724.61</v>
      </c>
    </row>
    <row r="26" spans="1:5" s="139" customFormat="1" ht="30" x14ac:dyDescent="0.25">
      <c r="A26" s="140" t="s">
        <v>230</v>
      </c>
      <c r="B26" s="44" t="s">
        <v>22</v>
      </c>
      <c r="C26" s="44" t="s">
        <v>16</v>
      </c>
      <c r="D26" s="44">
        <f t="shared" si="0"/>
        <v>1323.66</v>
      </c>
      <c r="E26" s="44">
        <v>1323.66</v>
      </c>
    </row>
    <row r="27" spans="1:5" s="139" customFormat="1" ht="30" x14ac:dyDescent="0.25">
      <c r="A27" s="140" t="s">
        <v>231</v>
      </c>
      <c r="B27" s="44">
        <v>0.01</v>
      </c>
      <c r="C27" s="44" t="s">
        <v>17</v>
      </c>
      <c r="D27" s="44">
        <f>E27/B27</f>
        <v>30407</v>
      </c>
      <c r="E27" s="44">
        <v>304.07</v>
      </c>
    </row>
    <row r="28" spans="1:5" s="139" customFormat="1" ht="30" x14ac:dyDescent="0.25">
      <c r="A28" s="140" t="s">
        <v>187</v>
      </c>
      <c r="B28" s="44">
        <v>3</v>
      </c>
      <c r="C28" s="44" t="s">
        <v>13</v>
      </c>
      <c r="D28" s="44">
        <f t="shared" ref="D28:D51" si="1">E28/B28</f>
        <v>484.06666666666666</v>
      </c>
      <c r="E28" s="44">
        <v>1452.2</v>
      </c>
    </row>
    <row r="29" spans="1:5" s="139" customFormat="1" x14ac:dyDescent="0.25">
      <c r="A29" s="140" t="s">
        <v>232</v>
      </c>
      <c r="B29" s="44">
        <v>3</v>
      </c>
      <c r="C29" s="44" t="s">
        <v>143</v>
      </c>
      <c r="D29" s="44">
        <f t="shared" si="1"/>
        <v>97.43</v>
      </c>
      <c r="E29" s="44">
        <v>292.29000000000002</v>
      </c>
    </row>
    <row r="30" spans="1:5" s="139" customFormat="1" x14ac:dyDescent="0.25">
      <c r="A30" s="140" t="s">
        <v>58</v>
      </c>
      <c r="B30" s="44">
        <v>1</v>
      </c>
      <c r="C30" s="44" t="s">
        <v>14</v>
      </c>
      <c r="D30" s="44">
        <f t="shared" si="1"/>
        <v>1012.36</v>
      </c>
      <c r="E30" s="44">
        <v>1012.36</v>
      </c>
    </row>
    <row r="31" spans="1:5" s="139" customFormat="1" ht="30" x14ac:dyDescent="0.25">
      <c r="A31" s="140" t="s">
        <v>79</v>
      </c>
      <c r="B31" s="44">
        <v>5</v>
      </c>
      <c r="C31" s="44" t="s">
        <v>80</v>
      </c>
      <c r="D31" s="44">
        <f t="shared" si="1"/>
        <v>750.07799999999997</v>
      </c>
      <c r="E31" s="44">
        <v>3750.39</v>
      </c>
    </row>
    <row r="32" spans="1:5" s="139" customFormat="1" x14ac:dyDescent="0.25">
      <c r="A32" s="140" t="s">
        <v>233</v>
      </c>
      <c r="B32" s="44">
        <v>0.17</v>
      </c>
      <c r="C32" s="44" t="s">
        <v>16</v>
      </c>
      <c r="D32" s="44">
        <f t="shared" si="1"/>
        <v>1813.705882352941</v>
      </c>
      <c r="E32" s="44">
        <v>308.33</v>
      </c>
    </row>
    <row r="33" spans="1:5" s="139" customFormat="1" x14ac:dyDescent="0.25">
      <c r="A33" s="140" t="s">
        <v>81</v>
      </c>
      <c r="B33" s="44">
        <v>0.05</v>
      </c>
      <c r="C33" s="44" t="s">
        <v>82</v>
      </c>
      <c r="D33" s="44">
        <f t="shared" si="1"/>
        <v>30259.399999999998</v>
      </c>
      <c r="E33" s="44">
        <v>1512.97</v>
      </c>
    </row>
    <row r="34" spans="1:5" s="139" customFormat="1" ht="30" x14ac:dyDescent="0.25">
      <c r="A34" s="140" t="s">
        <v>60</v>
      </c>
      <c r="B34" s="44">
        <v>1.32</v>
      </c>
      <c r="C34" s="44" t="s">
        <v>16</v>
      </c>
      <c r="D34" s="44">
        <f t="shared" si="1"/>
        <v>2019.3257575757577</v>
      </c>
      <c r="E34" s="44">
        <v>2665.51</v>
      </c>
    </row>
    <row r="35" spans="1:5" s="139" customFormat="1" ht="30" x14ac:dyDescent="0.25">
      <c r="A35" s="140" t="s">
        <v>234</v>
      </c>
      <c r="B35" s="44">
        <v>0.01</v>
      </c>
      <c r="C35" s="44" t="s">
        <v>17</v>
      </c>
      <c r="D35" s="44">
        <f t="shared" si="1"/>
        <v>30123</v>
      </c>
      <c r="E35" s="44">
        <v>301.23</v>
      </c>
    </row>
    <row r="36" spans="1:5" s="139" customFormat="1" x14ac:dyDescent="0.25">
      <c r="A36" s="140" t="s">
        <v>190</v>
      </c>
      <c r="B36" s="44">
        <v>0.04</v>
      </c>
      <c r="C36" s="44" t="s">
        <v>15</v>
      </c>
      <c r="D36" s="44">
        <f t="shared" si="1"/>
        <v>17290.25</v>
      </c>
      <c r="E36" s="44">
        <v>691.61</v>
      </c>
    </row>
    <row r="37" spans="1:5" s="139" customFormat="1" ht="30" x14ac:dyDescent="0.25">
      <c r="A37" s="140" t="s">
        <v>63</v>
      </c>
      <c r="B37" s="44">
        <v>5</v>
      </c>
      <c r="C37" s="44" t="s">
        <v>18</v>
      </c>
      <c r="D37" s="44">
        <f t="shared" si="1"/>
        <v>251.82600000000002</v>
      </c>
      <c r="E37" s="44">
        <v>1259.1300000000001</v>
      </c>
    </row>
    <row r="38" spans="1:5" s="139" customFormat="1" x14ac:dyDescent="0.25">
      <c r="A38" s="140" t="s">
        <v>235</v>
      </c>
      <c r="B38" s="44">
        <v>1</v>
      </c>
      <c r="C38" s="44" t="s">
        <v>14</v>
      </c>
      <c r="D38" s="44">
        <f t="shared" si="1"/>
        <v>1518.34</v>
      </c>
      <c r="E38" s="44">
        <v>1518.34</v>
      </c>
    </row>
    <row r="39" spans="1:5" s="139" customFormat="1" x14ac:dyDescent="0.25">
      <c r="A39" s="140" t="s">
        <v>236</v>
      </c>
      <c r="B39" s="44">
        <v>2</v>
      </c>
      <c r="C39" s="44" t="s">
        <v>143</v>
      </c>
      <c r="D39" s="44">
        <f t="shared" si="1"/>
        <v>81.010000000000005</v>
      </c>
      <c r="E39" s="44">
        <v>162.02000000000001</v>
      </c>
    </row>
    <row r="40" spans="1:5" s="139" customFormat="1" x14ac:dyDescent="0.25">
      <c r="A40" s="140" t="s">
        <v>191</v>
      </c>
      <c r="B40" s="44">
        <v>1</v>
      </c>
      <c r="C40" s="44" t="s">
        <v>13</v>
      </c>
      <c r="D40" s="44">
        <f t="shared" si="1"/>
        <v>4397.99</v>
      </c>
      <c r="E40" s="44">
        <v>4397.99</v>
      </c>
    </row>
    <row r="41" spans="1:5" s="139" customFormat="1" x14ac:dyDescent="0.25">
      <c r="A41" s="140" t="s">
        <v>85</v>
      </c>
      <c r="B41" s="44">
        <v>1</v>
      </c>
      <c r="C41" s="44" t="s">
        <v>14</v>
      </c>
      <c r="D41" s="44">
        <f t="shared" si="1"/>
        <v>4407.03</v>
      </c>
      <c r="E41" s="44">
        <v>4407.03</v>
      </c>
    </row>
    <row r="42" spans="1:5" s="139" customFormat="1" ht="30" x14ac:dyDescent="0.25">
      <c r="A42" s="140" t="s">
        <v>149</v>
      </c>
      <c r="B42" s="44">
        <v>1</v>
      </c>
      <c r="C42" s="44" t="s">
        <v>19</v>
      </c>
      <c r="D42" s="44">
        <f t="shared" si="1"/>
        <v>868.12</v>
      </c>
      <c r="E42" s="44">
        <v>868.12</v>
      </c>
    </row>
    <row r="43" spans="1:5" s="139" customFormat="1" ht="30" x14ac:dyDescent="0.25">
      <c r="A43" s="140" t="s">
        <v>192</v>
      </c>
      <c r="B43" s="44">
        <v>0.01</v>
      </c>
      <c r="C43" s="44" t="s">
        <v>19</v>
      </c>
      <c r="D43" s="44">
        <f t="shared" si="1"/>
        <v>30424</v>
      </c>
      <c r="E43" s="44">
        <v>304.24</v>
      </c>
    </row>
    <row r="44" spans="1:5" s="139" customFormat="1" x14ac:dyDescent="0.25">
      <c r="A44" s="140" t="s">
        <v>67</v>
      </c>
      <c r="B44" s="44">
        <v>30</v>
      </c>
      <c r="C44" s="44" t="s">
        <v>19</v>
      </c>
      <c r="D44" s="44">
        <f t="shared" si="1"/>
        <v>299.62399999999997</v>
      </c>
      <c r="E44" s="44">
        <v>8988.7199999999993</v>
      </c>
    </row>
    <row r="45" spans="1:5" s="139" customFormat="1" ht="28.5" x14ac:dyDescent="0.25">
      <c r="A45" s="149" t="s">
        <v>195</v>
      </c>
      <c r="B45" s="146"/>
      <c r="C45" s="146"/>
      <c r="D45" s="44"/>
      <c r="E45" s="146"/>
    </row>
    <row r="46" spans="1:5" s="139" customFormat="1" x14ac:dyDescent="0.25">
      <c r="A46" s="140" t="s">
        <v>237</v>
      </c>
      <c r="B46" s="44">
        <v>0.01</v>
      </c>
      <c r="C46" s="44" t="s">
        <v>17</v>
      </c>
      <c r="D46" s="44">
        <f t="shared" si="1"/>
        <v>34929</v>
      </c>
      <c r="E46" s="44">
        <v>349.29</v>
      </c>
    </row>
    <row r="47" spans="1:5" s="139" customFormat="1" ht="30" x14ac:dyDescent="0.25">
      <c r="A47" s="140" t="s">
        <v>230</v>
      </c>
      <c r="B47" s="44" t="s">
        <v>22</v>
      </c>
      <c r="C47" s="44" t="s">
        <v>16</v>
      </c>
      <c r="D47" s="44">
        <f>E47</f>
        <v>1570.34</v>
      </c>
      <c r="E47" s="44">
        <v>1570.34</v>
      </c>
    </row>
    <row r="48" spans="1:5" s="139" customFormat="1" x14ac:dyDescent="0.25">
      <c r="A48" s="140" t="s">
        <v>238</v>
      </c>
      <c r="B48" s="44">
        <v>0.02</v>
      </c>
      <c r="C48" s="44" t="s">
        <v>15</v>
      </c>
      <c r="D48" s="44">
        <f t="shared" si="1"/>
        <v>25473</v>
      </c>
      <c r="E48" s="44">
        <v>509.46</v>
      </c>
    </row>
    <row r="49" spans="1:5" s="139" customFormat="1" ht="30" x14ac:dyDescent="0.25">
      <c r="A49" s="140" t="s">
        <v>68</v>
      </c>
      <c r="B49" s="44">
        <v>0.66</v>
      </c>
      <c r="C49" s="44" t="s">
        <v>16</v>
      </c>
      <c r="D49" s="44">
        <f t="shared" si="1"/>
        <v>2021.590909090909</v>
      </c>
      <c r="E49" s="44">
        <v>1334.25</v>
      </c>
    </row>
    <row r="50" spans="1:5" s="139" customFormat="1" ht="30" x14ac:dyDescent="0.25">
      <c r="A50" s="140" t="s">
        <v>151</v>
      </c>
      <c r="B50" s="44">
        <v>0.66</v>
      </c>
      <c r="C50" s="44" t="s">
        <v>16</v>
      </c>
      <c r="D50" s="44">
        <f t="shared" si="1"/>
        <v>2007.7575757575755</v>
      </c>
      <c r="E50" s="44">
        <v>1325.12</v>
      </c>
    </row>
    <row r="51" spans="1:5" s="139" customFormat="1" x14ac:dyDescent="0.25">
      <c r="A51" s="140" t="s">
        <v>239</v>
      </c>
      <c r="B51" s="44">
        <v>40</v>
      </c>
      <c r="C51" s="44" t="s">
        <v>77</v>
      </c>
      <c r="D51" s="44">
        <f t="shared" si="1"/>
        <v>84.895749999999992</v>
      </c>
      <c r="E51" s="44">
        <v>3395.83</v>
      </c>
    </row>
    <row r="52" spans="1:5" s="139" customFormat="1" ht="30" x14ac:dyDescent="0.25">
      <c r="A52" s="140" t="s">
        <v>153</v>
      </c>
      <c r="B52" s="44" t="s">
        <v>23</v>
      </c>
      <c r="C52" s="44" t="s">
        <v>16</v>
      </c>
      <c r="D52" s="44">
        <f>E52</f>
        <v>4971.82</v>
      </c>
      <c r="E52" s="44">
        <v>4971.82</v>
      </c>
    </row>
    <row r="53" spans="1:5" s="139" customFormat="1" ht="28.5" x14ac:dyDescent="0.25">
      <c r="A53" s="149" t="s">
        <v>39</v>
      </c>
      <c r="B53" s="146"/>
      <c r="C53" s="146"/>
      <c r="D53" s="44"/>
      <c r="E53" s="146"/>
    </row>
    <row r="54" spans="1:5" s="139" customFormat="1" ht="30" x14ac:dyDescent="0.25">
      <c r="A54" s="140" t="s">
        <v>57</v>
      </c>
      <c r="B54" s="44" t="s">
        <v>161</v>
      </c>
      <c r="C54" s="44" t="s">
        <v>11</v>
      </c>
      <c r="D54" s="44">
        <f t="shared" ref="D54:D58" si="2">E54</f>
        <v>3851.18</v>
      </c>
      <c r="E54" s="44">
        <v>3851.18</v>
      </c>
    </row>
    <row r="55" spans="1:5" s="139" customFormat="1" x14ac:dyDescent="0.25">
      <c r="A55" s="149" t="s">
        <v>97</v>
      </c>
      <c r="B55" s="146"/>
      <c r="C55" s="146"/>
      <c r="D55" s="44"/>
      <c r="E55" s="146"/>
    </row>
    <row r="56" spans="1:5" s="139" customFormat="1" x14ac:dyDescent="0.25">
      <c r="A56" s="140" t="s">
        <v>99</v>
      </c>
      <c r="B56" s="44" t="s">
        <v>161</v>
      </c>
      <c r="C56" s="44" t="s">
        <v>11</v>
      </c>
      <c r="D56" s="44">
        <f t="shared" si="2"/>
        <v>5400</v>
      </c>
      <c r="E56" s="44">
        <v>5400</v>
      </c>
    </row>
    <row r="57" spans="1:5" s="139" customFormat="1" ht="42.75" x14ac:dyDescent="0.25">
      <c r="A57" s="149" t="s">
        <v>240</v>
      </c>
      <c r="B57" s="146"/>
      <c r="C57" s="146"/>
      <c r="D57" s="44"/>
      <c r="E57" s="146"/>
    </row>
    <row r="58" spans="1:5" s="139" customFormat="1" ht="30" x14ac:dyDescent="0.25">
      <c r="A58" s="140" t="s">
        <v>241</v>
      </c>
      <c r="B58" s="44" t="s">
        <v>22</v>
      </c>
      <c r="C58" s="44" t="s">
        <v>11</v>
      </c>
      <c r="D58" s="44">
        <f t="shared" si="2"/>
        <v>209.38</v>
      </c>
      <c r="E58" s="44">
        <v>209.38</v>
      </c>
    </row>
    <row r="59" spans="1:5" s="33" customFormat="1" x14ac:dyDescent="0.25">
      <c r="A59" s="42" t="s">
        <v>10</v>
      </c>
      <c r="B59" s="100"/>
      <c r="C59" s="100"/>
      <c r="D59" s="100"/>
      <c r="E59" s="47"/>
    </row>
    <row r="60" spans="1:5" s="33" customFormat="1" x14ac:dyDescent="0.25">
      <c r="A60" s="40" t="s">
        <v>73</v>
      </c>
      <c r="B60" s="47" t="s">
        <v>21</v>
      </c>
      <c r="C60" s="44" t="s">
        <v>11</v>
      </c>
      <c r="D60" s="44">
        <f>E60</f>
        <v>9911.19</v>
      </c>
      <c r="E60" s="47">
        <f>SUM(E16:E58)*10%</f>
        <v>9911.19</v>
      </c>
    </row>
    <row r="61" spans="1:5" s="139" customFormat="1" x14ac:dyDescent="0.25">
      <c r="A61" s="147" t="s">
        <v>25</v>
      </c>
      <c r="B61" s="44"/>
      <c r="C61" s="44"/>
      <c r="D61" s="44"/>
      <c r="E61" s="148">
        <f>SUM(E16:E60)</f>
        <v>109023.09</v>
      </c>
    </row>
    <row r="62" spans="1:5" s="139" customFormat="1" x14ac:dyDescent="0.25">
      <c r="A62" s="213"/>
      <c r="B62" s="213"/>
      <c r="C62" s="213"/>
      <c r="D62" s="213"/>
      <c r="E62" s="213"/>
    </row>
    <row r="63" spans="1:5" s="139" customFormat="1" x14ac:dyDescent="0.25">
      <c r="A63" s="213"/>
      <c r="B63" s="213"/>
      <c r="C63" s="213"/>
      <c r="D63" s="213"/>
      <c r="E63" s="213"/>
    </row>
    <row r="64" spans="1:5" s="139" customFormat="1" ht="39.75" customHeight="1" x14ac:dyDescent="0.25">
      <c r="A64" s="215" t="s">
        <v>242</v>
      </c>
      <c r="B64" s="215"/>
      <c r="C64" s="215"/>
      <c r="D64" s="215"/>
      <c r="E64" s="215"/>
    </row>
    <row r="65" spans="1:5" s="139" customFormat="1" ht="27.75" customHeight="1" x14ac:dyDescent="0.25">
      <c r="A65" s="215" t="s">
        <v>212</v>
      </c>
      <c r="B65" s="215"/>
      <c r="C65" s="215"/>
      <c r="D65" s="215"/>
      <c r="E65" s="215"/>
    </row>
    <row r="66" spans="1:5" s="139" customFormat="1" ht="24" customHeight="1" x14ac:dyDescent="0.25">
      <c r="A66" s="215" t="s">
        <v>213</v>
      </c>
      <c r="B66" s="215"/>
      <c r="C66" s="215"/>
      <c r="D66" s="215"/>
      <c r="E66" s="215"/>
    </row>
    <row r="67" spans="1:5" s="139" customFormat="1" ht="30.75" customHeight="1" x14ac:dyDescent="0.25">
      <c r="A67" s="215" t="s">
        <v>214</v>
      </c>
      <c r="B67" s="215"/>
      <c r="C67" s="215"/>
      <c r="D67" s="215"/>
      <c r="E67" s="215"/>
    </row>
    <row r="68" spans="1:5" s="139" customFormat="1" x14ac:dyDescent="0.25">
      <c r="A68" s="213"/>
      <c r="B68" s="213"/>
      <c r="C68" s="213"/>
      <c r="D68" s="213"/>
      <c r="E68" s="213"/>
    </row>
    <row r="69" spans="1:5" s="139" customFormat="1" ht="24.75" customHeight="1" x14ac:dyDescent="0.25">
      <c r="B69" s="215"/>
      <c r="C69" s="215"/>
      <c r="D69" s="215"/>
      <c r="E69" s="215"/>
    </row>
    <row r="70" spans="1:5" s="139" customFormat="1" ht="18.75" customHeight="1" x14ac:dyDescent="0.25">
      <c r="A70" s="213" t="s">
        <v>215</v>
      </c>
      <c r="B70" s="213"/>
      <c r="C70" s="213"/>
      <c r="D70" s="213"/>
      <c r="E70" s="213"/>
    </row>
    <row r="71" spans="1:5" s="139" customFormat="1" ht="15.75" customHeight="1" x14ac:dyDescent="0.25">
      <c r="A71" s="213" t="s">
        <v>243</v>
      </c>
      <c r="B71" s="213"/>
      <c r="C71" s="213"/>
      <c r="D71" s="213"/>
      <c r="E71" s="213"/>
    </row>
    <row r="72" spans="1:5" s="139" customFormat="1" ht="10.5" customHeight="1" x14ac:dyDescent="0.25">
      <c r="B72" s="213"/>
      <c r="C72" s="213"/>
      <c r="D72" s="213" t="s">
        <v>27</v>
      </c>
      <c r="E72" s="213"/>
    </row>
    <row r="73" spans="1:5" s="139" customFormat="1" x14ac:dyDescent="0.25">
      <c r="A73" s="213"/>
      <c r="B73" s="213"/>
      <c r="C73" s="213"/>
      <c r="D73" s="213"/>
      <c r="E73" s="213"/>
    </row>
    <row r="74" spans="1:5" s="139" customFormat="1" x14ac:dyDescent="0.25">
      <c r="A74" s="213" t="s">
        <v>216</v>
      </c>
      <c r="B74" s="213"/>
      <c r="C74" s="213"/>
      <c r="D74" s="213"/>
      <c r="E74" s="213"/>
    </row>
    <row r="75" spans="1:5" s="139" customFormat="1" ht="10.5" customHeight="1" x14ac:dyDescent="0.25">
      <c r="B75" s="213"/>
      <c r="C75" s="213"/>
      <c r="D75" s="213" t="s">
        <v>27</v>
      </c>
      <c r="E75" s="213"/>
    </row>
    <row r="76" spans="1:5" s="139" customFormat="1" ht="11.25" customHeight="1" x14ac:dyDescent="0.25">
      <c r="A76" s="213"/>
      <c r="B76" s="213"/>
      <c r="C76" s="213"/>
      <c r="D76" s="213"/>
      <c r="E76" s="213"/>
    </row>
  </sheetData>
  <mergeCells count="31">
    <mergeCell ref="A74:E74"/>
    <mergeCell ref="B75:C75"/>
    <mergeCell ref="D75:E75"/>
    <mergeCell ref="A76:E76"/>
    <mergeCell ref="B69:E69"/>
    <mergeCell ref="A70:E70"/>
    <mergeCell ref="A71:E71"/>
    <mergeCell ref="B72:C72"/>
    <mergeCell ref="D72:E72"/>
    <mergeCell ref="A73:E73"/>
    <mergeCell ref="A6:D6"/>
    <mergeCell ref="A7:E7"/>
    <mergeCell ref="A8:E8"/>
    <mergeCell ref="A9:E9"/>
    <mergeCell ref="A68:E68"/>
    <mergeCell ref="A62:E62"/>
    <mergeCell ref="A10:E10"/>
    <mergeCell ref="A11:E11"/>
    <mergeCell ref="A12:E12"/>
    <mergeCell ref="A13:E13"/>
    <mergeCell ref="A14:E14"/>
    <mergeCell ref="A63:E63"/>
    <mergeCell ref="A64:E64"/>
    <mergeCell ref="A65:E65"/>
    <mergeCell ref="A66:E66"/>
    <mergeCell ref="A67:E67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abSelected="1" topLeftCell="A11" workbookViewId="0">
      <selection activeCell="K11" sqref="K1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20" s="2" customFormat="1" ht="35.25" customHeight="1" x14ac:dyDescent="0.3">
      <c r="A1" s="181" t="s">
        <v>244</v>
      </c>
      <c r="B1" s="181"/>
      <c r="C1" s="181"/>
      <c r="D1" s="181"/>
      <c r="E1" s="181"/>
      <c r="F1" s="181"/>
    </row>
    <row r="2" spans="1:20" s="2" customFormat="1" x14ac:dyDescent="0.25">
      <c r="A2" s="61"/>
      <c r="B2" s="61"/>
      <c r="C2" s="61"/>
      <c r="D2" s="61"/>
      <c r="E2" s="61"/>
      <c r="F2" s="61"/>
    </row>
    <row r="3" spans="1:20" s="2" customFormat="1" ht="19.5" customHeight="1" x14ac:dyDescent="0.25">
      <c r="A3" s="62" t="s">
        <v>245</v>
      </c>
      <c r="B3" s="62"/>
      <c r="C3" s="62"/>
      <c r="D3" s="62"/>
      <c r="E3" s="62"/>
      <c r="F3" s="63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20" s="2" customFormat="1" ht="19.5" customHeight="1" x14ac:dyDescent="0.25">
      <c r="A4" s="62"/>
      <c r="B4" s="62"/>
      <c r="C4" s="62"/>
      <c r="D4" s="62"/>
      <c r="E4" s="62"/>
      <c r="F4" s="63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</row>
    <row r="5" spans="1:20" s="2" customFormat="1" ht="36.75" customHeight="1" x14ac:dyDescent="0.25">
      <c r="A5" s="192" t="s">
        <v>105</v>
      </c>
      <c r="B5" s="192"/>
      <c r="C5" s="192"/>
      <c r="D5" s="192"/>
      <c r="E5" s="192"/>
      <c r="F5" s="192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4"/>
    </row>
    <row r="6" spans="1:20" s="74" customFormat="1" ht="27.75" customHeight="1" x14ac:dyDescent="0.25">
      <c r="A6" s="115" t="s">
        <v>106</v>
      </c>
      <c r="B6" s="116">
        <v>2</v>
      </c>
      <c r="C6" s="115" t="s">
        <v>107</v>
      </c>
      <c r="D6" s="138">
        <v>872.4</v>
      </c>
      <c r="E6" s="115" t="s">
        <v>108</v>
      </c>
      <c r="F6" s="118">
        <v>702</v>
      </c>
      <c r="G6" s="65"/>
      <c r="H6" s="67"/>
      <c r="I6" s="68"/>
      <c r="J6" s="69"/>
      <c r="K6" s="70"/>
      <c r="L6" s="71"/>
      <c r="M6" s="71"/>
      <c r="N6" s="71"/>
      <c r="O6" s="65"/>
      <c r="P6" s="65"/>
      <c r="Q6" s="175"/>
      <c r="R6" s="175"/>
      <c r="S6" s="172"/>
      <c r="T6" s="173"/>
    </row>
    <row r="7" spans="1:20" s="76" customFormat="1" ht="32.25" customHeight="1" x14ac:dyDescent="0.25">
      <c r="A7" s="115" t="s">
        <v>109</v>
      </c>
      <c r="B7" s="116">
        <v>2</v>
      </c>
      <c r="C7" s="115" t="s">
        <v>110</v>
      </c>
      <c r="D7" s="138">
        <v>0</v>
      </c>
      <c r="E7" s="115" t="s">
        <v>111</v>
      </c>
      <c r="F7" s="118">
        <v>452</v>
      </c>
      <c r="G7" s="65"/>
      <c r="H7" s="67"/>
      <c r="I7" s="68"/>
      <c r="J7" s="69"/>
      <c r="K7" s="70"/>
      <c r="L7" s="71"/>
      <c r="M7" s="71"/>
      <c r="N7" s="71"/>
      <c r="O7" s="65"/>
      <c r="P7" s="65"/>
      <c r="Q7" s="175"/>
      <c r="R7" s="175"/>
      <c r="S7" s="83"/>
      <c r="T7" s="174"/>
    </row>
    <row r="8" spans="1:20" s="76" customFormat="1" ht="47.25" customHeight="1" x14ac:dyDescent="0.25">
      <c r="A8" s="144" t="s">
        <v>112</v>
      </c>
      <c r="B8" s="116">
        <v>12</v>
      </c>
      <c r="C8" s="115" t="s">
        <v>113</v>
      </c>
      <c r="D8" s="118">
        <v>81</v>
      </c>
      <c r="E8" s="115" t="s">
        <v>114</v>
      </c>
      <c r="F8" s="118">
        <v>127</v>
      </c>
      <c r="G8" s="65"/>
      <c r="H8" s="67"/>
      <c r="I8" s="68"/>
      <c r="J8" s="69"/>
      <c r="K8" s="143"/>
      <c r="L8" s="71"/>
      <c r="M8" s="71"/>
      <c r="N8" s="71"/>
      <c r="O8" s="65"/>
      <c r="P8" s="65"/>
      <c r="Q8" s="175"/>
      <c r="R8" s="175"/>
      <c r="S8" s="83"/>
      <c r="T8" s="174"/>
    </row>
    <row r="9" spans="1:20" s="76" customFormat="1" ht="33.75" customHeight="1" x14ac:dyDescent="0.25">
      <c r="A9" s="77"/>
      <c r="B9" s="69"/>
      <c r="C9" s="66"/>
      <c r="D9" s="79"/>
      <c r="E9" s="80"/>
      <c r="F9" s="81"/>
      <c r="G9" s="65"/>
      <c r="H9" s="67"/>
      <c r="I9" s="68"/>
      <c r="J9" s="69"/>
      <c r="K9" s="143"/>
      <c r="L9" s="71"/>
      <c r="M9" s="71"/>
      <c r="N9" s="71"/>
      <c r="O9" s="71"/>
      <c r="P9" s="65"/>
      <c r="Q9" s="143"/>
      <c r="R9" s="144"/>
      <c r="S9" s="83"/>
    </row>
    <row r="10" spans="1:20" s="86" customFormat="1" ht="15" customHeight="1" thickBot="1" x14ac:dyDescent="0.3">
      <c r="A10" s="84"/>
      <c r="B10" s="84"/>
      <c r="C10" s="84"/>
      <c r="D10" s="84"/>
      <c r="E10" s="84"/>
      <c r="F10" s="14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0" s="86" customFormat="1" ht="30" customHeight="1" x14ac:dyDescent="0.25">
      <c r="A11" s="196" t="s">
        <v>115</v>
      </c>
      <c r="B11" s="197"/>
      <c r="C11" s="197"/>
      <c r="D11" s="197"/>
      <c r="E11" s="198"/>
      <c r="F11" s="87" t="s">
        <v>116</v>
      </c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</row>
    <row r="12" spans="1:20" s="112" customFormat="1" ht="30" customHeight="1" x14ac:dyDescent="0.25">
      <c r="A12" s="199" t="s">
        <v>117</v>
      </c>
      <c r="B12" s="200"/>
      <c r="C12" s="200"/>
      <c r="D12" s="200"/>
      <c r="E12" s="201"/>
      <c r="F12" s="110">
        <v>67015.497999999992</v>
      </c>
      <c r="G12" s="151"/>
    </row>
    <row r="13" spans="1:20" s="112" customFormat="1" ht="30" customHeight="1" x14ac:dyDescent="0.25">
      <c r="A13" s="199" t="s">
        <v>118</v>
      </c>
      <c r="B13" s="200"/>
      <c r="C13" s="200"/>
      <c r="D13" s="200"/>
      <c r="E13" s="201"/>
      <c r="F13" s="110">
        <v>15507.350000000006</v>
      </c>
    </row>
    <row r="14" spans="1:20" s="112" customFormat="1" ht="30" customHeight="1" x14ac:dyDescent="0.25">
      <c r="A14" s="199" t="s">
        <v>119</v>
      </c>
      <c r="B14" s="200"/>
      <c r="C14" s="200"/>
      <c r="D14" s="200"/>
      <c r="E14" s="201"/>
      <c r="F14" s="113">
        <f>SUM(F15:F17)</f>
        <v>138816.24</v>
      </c>
    </row>
    <row r="15" spans="1:20" s="86" customFormat="1" ht="27.75" customHeight="1" x14ac:dyDescent="0.25">
      <c r="A15" s="189" t="s">
        <v>120</v>
      </c>
      <c r="B15" s="190"/>
      <c r="C15" s="190"/>
      <c r="D15" s="190"/>
      <c r="E15" s="191"/>
      <c r="F15" s="109">
        <v>138816.24</v>
      </c>
    </row>
    <row r="16" spans="1:20" s="86" customFormat="1" ht="24.75" hidden="1" customHeight="1" x14ac:dyDescent="0.25">
      <c r="A16" s="189" t="s">
        <v>121</v>
      </c>
      <c r="B16" s="190"/>
      <c r="C16" s="190"/>
      <c r="D16" s="190"/>
      <c r="E16" s="191"/>
      <c r="F16" s="109"/>
    </row>
    <row r="17" spans="1:19" s="86" customFormat="1" ht="30" hidden="1" customHeight="1" x14ac:dyDescent="0.25">
      <c r="A17" s="189" t="s">
        <v>122</v>
      </c>
      <c r="B17" s="190"/>
      <c r="C17" s="190"/>
      <c r="D17" s="190"/>
      <c r="E17" s="191"/>
      <c r="F17" s="109"/>
    </row>
    <row r="18" spans="1:19" s="112" customFormat="1" ht="30" customHeight="1" x14ac:dyDescent="0.25">
      <c r="A18" s="199" t="s">
        <v>123</v>
      </c>
      <c r="B18" s="200"/>
      <c r="C18" s="200"/>
      <c r="D18" s="200"/>
      <c r="E18" s="201"/>
      <c r="F18" s="113">
        <f>SUM(F19:F21)</f>
        <v>137617.64000000001</v>
      </c>
    </row>
    <row r="19" spans="1:19" s="86" customFormat="1" ht="30" customHeight="1" x14ac:dyDescent="0.25">
      <c r="A19" s="189" t="s">
        <v>120</v>
      </c>
      <c r="B19" s="190"/>
      <c r="C19" s="190"/>
      <c r="D19" s="190"/>
      <c r="E19" s="191"/>
      <c r="F19" s="109">
        <v>137617.64000000001</v>
      </c>
    </row>
    <row r="20" spans="1:19" s="86" customFormat="1" ht="30" hidden="1" customHeight="1" x14ac:dyDescent="0.25">
      <c r="A20" s="189" t="s">
        <v>121</v>
      </c>
      <c r="B20" s="190"/>
      <c r="C20" s="190"/>
      <c r="D20" s="190"/>
      <c r="E20" s="191"/>
      <c r="F20" s="109"/>
    </row>
    <row r="21" spans="1:19" s="89" customFormat="1" ht="30" hidden="1" customHeight="1" x14ac:dyDescent="0.2">
      <c r="A21" s="189" t="s">
        <v>122</v>
      </c>
      <c r="B21" s="190"/>
      <c r="C21" s="190"/>
      <c r="D21" s="190"/>
      <c r="E21" s="191"/>
      <c r="F21" s="109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</row>
    <row r="22" spans="1:19" s="114" customFormat="1" ht="30" customHeight="1" x14ac:dyDescent="0.25">
      <c r="A22" s="199" t="s">
        <v>124</v>
      </c>
      <c r="B22" s="200"/>
      <c r="C22" s="200"/>
      <c r="D22" s="200"/>
      <c r="E22" s="201"/>
      <c r="F22" s="113">
        <f>F12+F18</f>
        <v>204633.13800000001</v>
      </c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</row>
    <row r="23" spans="1:19" s="114" customFormat="1" ht="30" customHeight="1" x14ac:dyDescent="0.25">
      <c r="A23" s="199" t="s">
        <v>125</v>
      </c>
      <c r="B23" s="200"/>
      <c r="C23" s="200"/>
      <c r="D23" s="200"/>
      <c r="E23" s="201"/>
      <c r="F23" s="113">
        <f>акт21!E66</f>
        <v>101365.89100000002</v>
      </c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</row>
    <row r="24" spans="1:19" s="114" customFormat="1" ht="30" customHeight="1" x14ac:dyDescent="0.25">
      <c r="A24" s="199" t="s">
        <v>225</v>
      </c>
      <c r="B24" s="200"/>
      <c r="C24" s="200"/>
      <c r="D24" s="200"/>
      <c r="E24" s="201"/>
      <c r="F24" s="113">
        <f>F22-F23</f>
        <v>103267.24699999999</v>
      </c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</row>
    <row r="25" spans="1:19" s="114" customFormat="1" ht="30" customHeight="1" x14ac:dyDescent="0.25">
      <c r="A25" s="199" t="s">
        <v>127</v>
      </c>
      <c r="B25" s="200"/>
      <c r="C25" s="200"/>
      <c r="D25" s="200"/>
      <c r="E25" s="201"/>
      <c r="F25" s="110">
        <f>F13+F14-F18</f>
        <v>16705.949999999983</v>
      </c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</row>
    <row r="26" spans="1:19" s="89" customFormat="1" ht="11.45" customHeight="1" x14ac:dyDescent="0.25">
      <c r="A26" s="90"/>
      <c r="B26" s="90"/>
      <c r="C26" s="90"/>
      <c r="D26" s="90"/>
      <c r="E26" s="90"/>
      <c r="F26" s="90"/>
    </row>
    <row r="27" spans="1:19" s="91" customFormat="1" ht="64.5" customHeight="1" x14ac:dyDescent="0.2">
      <c r="A27" s="202" t="s">
        <v>128</v>
      </c>
      <c r="B27" s="202"/>
      <c r="C27" s="202"/>
      <c r="D27" s="202"/>
    </row>
    <row r="28" spans="1:19" s="2" customFormat="1" ht="21.75" hidden="1" customHeight="1" x14ac:dyDescent="0.25">
      <c r="A28" s="203" t="s">
        <v>263</v>
      </c>
      <c r="B28" s="203"/>
      <c r="C28" s="203"/>
      <c r="D28" s="203"/>
    </row>
    <row r="29" spans="1:19" s="2" customFormat="1" ht="22.5" customHeight="1" x14ac:dyDescent="0.25">
      <c r="A29" s="202" t="s">
        <v>44</v>
      </c>
      <c r="B29" s="202"/>
      <c r="C29" s="202"/>
      <c r="D29" s="202"/>
    </row>
    <row r="30" spans="1:19" s="2" customFormat="1" ht="22.5" customHeight="1" x14ac:dyDescent="0.25">
      <c r="A30" s="202" t="s">
        <v>45</v>
      </c>
      <c r="B30" s="202"/>
      <c r="C30" s="202"/>
      <c r="D30" s="61"/>
    </row>
  </sheetData>
  <mergeCells count="21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8"/>
  <sheetViews>
    <sheetView topLeftCell="A39" workbookViewId="0">
      <selection activeCell="A67" sqref="A67:E67"/>
    </sheetView>
  </sheetViews>
  <sheetFormatPr defaultColWidth="8.140625" defaultRowHeight="15" x14ac:dyDescent="0.25"/>
  <cols>
    <col min="1" max="1" width="61.5703125" style="145" customWidth="1"/>
    <col min="2" max="5" width="16.5703125" style="145" customWidth="1"/>
    <col min="6" max="6" width="8.42578125" style="145" bestFit="1" customWidth="1"/>
    <col min="7" max="255" width="8.140625" style="145"/>
    <col min="256" max="256" width="8.7109375" style="145" customWidth="1"/>
    <col min="257" max="257" width="31.5703125" style="145" customWidth="1"/>
    <col min="258" max="258" width="13.85546875" style="145" customWidth="1"/>
    <col min="259" max="259" width="19.140625" style="145" customWidth="1"/>
    <col min="260" max="260" width="17.5703125" style="145" customWidth="1"/>
    <col min="261" max="261" width="14.7109375" style="145" customWidth="1"/>
    <col min="262" max="511" width="8.140625" style="145"/>
    <col min="512" max="512" width="8.7109375" style="145" customWidth="1"/>
    <col min="513" max="513" width="31.5703125" style="145" customWidth="1"/>
    <col min="514" max="514" width="13.85546875" style="145" customWidth="1"/>
    <col min="515" max="515" width="19.140625" style="145" customWidth="1"/>
    <col min="516" max="516" width="17.5703125" style="145" customWidth="1"/>
    <col min="517" max="517" width="14.7109375" style="145" customWidth="1"/>
    <col min="518" max="767" width="8.140625" style="145"/>
    <col min="768" max="768" width="8.7109375" style="145" customWidth="1"/>
    <col min="769" max="769" width="31.5703125" style="145" customWidth="1"/>
    <col min="770" max="770" width="13.85546875" style="145" customWidth="1"/>
    <col min="771" max="771" width="19.140625" style="145" customWidth="1"/>
    <col min="772" max="772" width="17.5703125" style="145" customWidth="1"/>
    <col min="773" max="773" width="14.7109375" style="145" customWidth="1"/>
    <col min="774" max="1023" width="8.140625" style="145"/>
    <col min="1024" max="1024" width="8.7109375" style="145" customWidth="1"/>
    <col min="1025" max="1025" width="31.5703125" style="145" customWidth="1"/>
    <col min="1026" max="1026" width="13.85546875" style="145" customWidth="1"/>
    <col min="1027" max="1027" width="19.140625" style="145" customWidth="1"/>
    <col min="1028" max="1028" width="17.5703125" style="145" customWidth="1"/>
    <col min="1029" max="1029" width="14.7109375" style="145" customWidth="1"/>
    <col min="1030" max="1279" width="8.140625" style="145"/>
    <col min="1280" max="1280" width="8.7109375" style="145" customWidth="1"/>
    <col min="1281" max="1281" width="31.5703125" style="145" customWidth="1"/>
    <col min="1282" max="1282" width="13.85546875" style="145" customWidth="1"/>
    <col min="1283" max="1283" width="19.140625" style="145" customWidth="1"/>
    <col min="1284" max="1284" width="17.5703125" style="145" customWidth="1"/>
    <col min="1285" max="1285" width="14.7109375" style="145" customWidth="1"/>
    <col min="1286" max="1535" width="8.140625" style="145"/>
    <col min="1536" max="1536" width="8.7109375" style="145" customWidth="1"/>
    <col min="1537" max="1537" width="31.5703125" style="145" customWidth="1"/>
    <col min="1538" max="1538" width="13.85546875" style="145" customWidth="1"/>
    <col min="1539" max="1539" width="19.140625" style="145" customWidth="1"/>
    <col min="1540" max="1540" width="17.5703125" style="145" customWidth="1"/>
    <col min="1541" max="1541" width="14.7109375" style="145" customWidth="1"/>
    <col min="1542" max="1791" width="8.140625" style="145"/>
    <col min="1792" max="1792" width="8.7109375" style="145" customWidth="1"/>
    <col min="1793" max="1793" width="31.5703125" style="145" customWidth="1"/>
    <col min="1794" max="1794" width="13.85546875" style="145" customWidth="1"/>
    <col min="1795" max="1795" width="19.140625" style="145" customWidth="1"/>
    <col min="1796" max="1796" width="17.5703125" style="145" customWidth="1"/>
    <col min="1797" max="1797" width="14.7109375" style="145" customWidth="1"/>
    <col min="1798" max="2047" width="8.140625" style="145"/>
    <col min="2048" max="2048" width="8.7109375" style="145" customWidth="1"/>
    <col min="2049" max="2049" width="31.5703125" style="145" customWidth="1"/>
    <col min="2050" max="2050" width="13.85546875" style="145" customWidth="1"/>
    <col min="2051" max="2051" width="19.140625" style="145" customWidth="1"/>
    <col min="2052" max="2052" width="17.5703125" style="145" customWidth="1"/>
    <col min="2053" max="2053" width="14.7109375" style="145" customWidth="1"/>
    <col min="2054" max="2303" width="8.140625" style="145"/>
    <col min="2304" max="2304" width="8.7109375" style="145" customWidth="1"/>
    <col min="2305" max="2305" width="31.5703125" style="145" customWidth="1"/>
    <col min="2306" max="2306" width="13.85546875" style="145" customWidth="1"/>
    <col min="2307" max="2307" width="19.140625" style="145" customWidth="1"/>
    <col min="2308" max="2308" width="17.5703125" style="145" customWidth="1"/>
    <col min="2309" max="2309" width="14.7109375" style="145" customWidth="1"/>
    <col min="2310" max="2559" width="8.140625" style="145"/>
    <col min="2560" max="2560" width="8.7109375" style="145" customWidth="1"/>
    <col min="2561" max="2561" width="31.5703125" style="145" customWidth="1"/>
    <col min="2562" max="2562" width="13.85546875" style="145" customWidth="1"/>
    <col min="2563" max="2563" width="19.140625" style="145" customWidth="1"/>
    <col min="2564" max="2564" width="17.5703125" style="145" customWidth="1"/>
    <col min="2565" max="2565" width="14.7109375" style="145" customWidth="1"/>
    <col min="2566" max="2815" width="8.140625" style="145"/>
    <col min="2816" max="2816" width="8.7109375" style="145" customWidth="1"/>
    <col min="2817" max="2817" width="31.5703125" style="145" customWidth="1"/>
    <col min="2818" max="2818" width="13.85546875" style="145" customWidth="1"/>
    <col min="2819" max="2819" width="19.140625" style="145" customWidth="1"/>
    <col min="2820" max="2820" width="17.5703125" style="145" customWidth="1"/>
    <col min="2821" max="2821" width="14.7109375" style="145" customWidth="1"/>
    <col min="2822" max="3071" width="8.140625" style="145"/>
    <col min="3072" max="3072" width="8.7109375" style="145" customWidth="1"/>
    <col min="3073" max="3073" width="31.5703125" style="145" customWidth="1"/>
    <col min="3074" max="3074" width="13.85546875" style="145" customWidth="1"/>
    <col min="3075" max="3075" width="19.140625" style="145" customWidth="1"/>
    <col min="3076" max="3076" width="17.5703125" style="145" customWidth="1"/>
    <col min="3077" max="3077" width="14.7109375" style="145" customWidth="1"/>
    <col min="3078" max="3327" width="8.140625" style="145"/>
    <col min="3328" max="3328" width="8.7109375" style="145" customWidth="1"/>
    <col min="3329" max="3329" width="31.5703125" style="145" customWidth="1"/>
    <col min="3330" max="3330" width="13.85546875" style="145" customWidth="1"/>
    <col min="3331" max="3331" width="19.140625" style="145" customWidth="1"/>
    <col min="3332" max="3332" width="17.5703125" style="145" customWidth="1"/>
    <col min="3333" max="3333" width="14.7109375" style="145" customWidth="1"/>
    <col min="3334" max="3583" width="8.140625" style="145"/>
    <col min="3584" max="3584" width="8.7109375" style="145" customWidth="1"/>
    <col min="3585" max="3585" width="31.5703125" style="145" customWidth="1"/>
    <col min="3586" max="3586" width="13.85546875" style="145" customWidth="1"/>
    <col min="3587" max="3587" width="19.140625" style="145" customWidth="1"/>
    <col min="3588" max="3588" width="17.5703125" style="145" customWidth="1"/>
    <col min="3589" max="3589" width="14.7109375" style="145" customWidth="1"/>
    <col min="3590" max="3839" width="8.140625" style="145"/>
    <col min="3840" max="3840" width="8.7109375" style="145" customWidth="1"/>
    <col min="3841" max="3841" width="31.5703125" style="145" customWidth="1"/>
    <col min="3842" max="3842" width="13.85546875" style="145" customWidth="1"/>
    <col min="3843" max="3843" width="19.140625" style="145" customWidth="1"/>
    <col min="3844" max="3844" width="17.5703125" style="145" customWidth="1"/>
    <col min="3845" max="3845" width="14.7109375" style="145" customWidth="1"/>
    <col min="3846" max="4095" width="8.140625" style="145"/>
    <col min="4096" max="4096" width="8.7109375" style="145" customWidth="1"/>
    <col min="4097" max="4097" width="31.5703125" style="145" customWidth="1"/>
    <col min="4098" max="4098" width="13.85546875" style="145" customWidth="1"/>
    <col min="4099" max="4099" width="19.140625" style="145" customWidth="1"/>
    <col min="4100" max="4100" width="17.5703125" style="145" customWidth="1"/>
    <col min="4101" max="4101" width="14.7109375" style="145" customWidth="1"/>
    <col min="4102" max="4351" width="8.140625" style="145"/>
    <col min="4352" max="4352" width="8.7109375" style="145" customWidth="1"/>
    <col min="4353" max="4353" width="31.5703125" style="145" customWidth="1"/>
    <col min="4354" max="4354" width="13.85546875" style="145" customWidth="1"/>
    <col min="4355" max="4355" width="19.140625" style="145" customWidth="1"/>
    <col min="4356" max="4356" width="17.5703125" style="145" customWidth="1"/>
    <col min="4357" max="4357" width="14.7109375" style="145" customWidth="1"/>
    <col min="4358" max="4607" width="8.140625" style="145"/>
    <col min="4608" max="4608" width="8.7109375" style="145" customWidth="1"/>
    <col min="4609" max="4609" width="31.5703125" style="145" customWidth="1"/>
    <col min="4610" max="4610" width="13.85546875" style="145" customWidth="1"/>
    <col min="4611" max="4611" width="19.140625" style="145" customWidth="1"/>
    <col min="4612" max="4612" width="17.5703125" style="145" customWidth="1"/>
    <col min="4613" max="4613" width="14.7109375" style="145" customWidth="1"/>
    <col min="4614" max="4863" width="8.140625" style="145"/>
    <col min="4864" max="4864" width="8.7109375" style="145" customWidth="1"/>
    <col min="4865" max="4865" width="31.5703125" style="145" customWidth="1"/>
    <col min="4866" max="4866" width="13.85546875" style="145" customWidth="1"/>
    <col min="4867" max="4867" width="19.140625" style="145" customWidth="1"/>
    <col min="4868" max="4868" width="17.5703125" style="145" customWidth="1"/>
    <col min="4869" max="4869" width="14.7109375" style="145" customWidth="1"/>
    <col min="4870" max="5119" width="8.140625" style="145"/>
    <col min="5120" max="5120" width="8.7109375" style="145" customWidth="1"/>
    <col min="5121" max="5121" width="31.5703125" style="145" customWidth="1"/>
    <col min="5122" max="5122" width="13.85546875" style="145" customWidth="1"/>
    <col min="5123" max="5123" width="19.140625" style="145" customWidth="1"/>
    <col min="5124" max="5124" width="17.5703125" style="145" customWidth="1"/>
    <col min="5125" max="5125" width="14.7109375" style="145" customWidth="1"/>
    <col min="5126" max="5375" width="8.140625" style="145"/>
    <col min="5376" max="5376" width="8.7109375" style="145" customWidth="1"/>
    <col min="5377" max="5377" width="31.5703125" style="145" customWidth="1"/>
    <col min="5378" max="5378" width="13.85546875" style="145" customWidth="1"/>
    <col min="5379" max="5379" width="19.140625" style="145" customWidth="1"/>
    <col min="5380" max="5380" width="17.5703125" style="145" customWidth="1"/>
    <col min="5381" max="5381" width="14.7109375" style="145" customWidth="1"/>
    <col min="5382" max="5631" width="8.140625" style="145"/>
    <col min="5632" max="5632" width="8.7109375" style="145" customWidth="1"/>
    <col min="5633" max="5633" width="31.5703125" style="145" customWidth="1"/>
    <col min="5634" max="5634" width="13.85546875" style="145" customWidth="1"/>
    <col min="5635" max="5635" width="19.140625" style="145" customWidth="1"/>
    <col min="5636" max="5636" width="17.5703125" style="145" customWidth="1"/>
    <col min="5637" max="5637" width="14.7109375" style="145" customWidth="1"/>
    <col min="5638" max="5887" width="8.140625" style="145"/>
    <col min="5888" max="5888" width="8.7109375" style="145" customWidth="1"/>
    <col min="5889" max="5889" width="31.5703125" style="145" customWidth="1"/>
    <col min="5890" max="5890" width="13.85546875" style="145" customWidth="1"/>
    <col min="5891" max="5891" width="19.140625" style="145" customWidth="1"/>
    <col min="5892" max="5892" width="17.5703125" style="145" customWidth="1"/>
    <col min="5893" max="5893" width="14.7109375" style="145" customWidth="1"/>
    <col min="5894" max="6143" width="8.140625" style="145"/>
    <col min="6144" max="6144" width="8.7109375" style="145" customWidth="1"/>
    <col min="6145" max="6145" width="31.5703125" style="145" customWidth="1"/>
    <col min="6146" max="6146" width="13.85546875" style="145" customWidth="1"/>
    <col min="6147" max="6147" width="19.140625" style="145" customWidth="1"/>
    <col min="6148" max="6148" width="17.5703125" style="145" customWidth="1"/>
    <col min="6149" max="6149" width="14.7109375" style="145" customWidth="1"/>
    <col min="6150" max="6399" width="8.140625" style="145"/>
    <col min="6400" max="6400" width="8.7109375" style="145" customWidth="1"/>
    <col min="6401" max="6401" width="31.5703125" style="145" customWidth="1"/>
    <col min="6402" max="6402" width="13.85546875" style="145" customWidth="1"/>
    <col min="6403" max="6403" width="19.140625" style="145" customWidth="1"/>
    <col min="6404" max="6404" width="17.5703125" style="145" customWidth="1"/>
    <col min="6405" max="6405" width="14.7109375" style="145" customWidth="1"/>
    <col min="6406" max="6655" width="8.140625" style="145"/>
    <col min="6656" max="6656" width="8.7109375" style="145" customWidth="1"/>
    <col min="6657" max="6657" width="31.5703125" style="145" customWidth="1"/>
    <col min="6658" max="6658" width="13.85546875" style="145" customWidth="1"/>
    <col min="6659" max="6659" width="19.140625" style="145" customWidth="1"/>
    <col min="6660" max="6660" width="17.5703125" style="145" customWidth="1"/>
    <col min="6661" max="6661" width="14.7109375" style="145" customWidth="1"/>
    <col min="6662" max="6911" width="8.140625" style="145"/>
    <col min="6912" max="6912" width="8.7109375" style="145" customWidth="1"/>
    <col min="6913" max="6913" width="31.5703125" style="145" customWidth="1"/>
    <col min="6914" max="6914" width="13.85546875" style="145" customWidth="1"/>
    <col min="6915" max="6915" width="19.140625" style="145" customWidth="1"/>
    <col min="6916" max="6916" width="17.5703125" style="145" customWidth="1"/>
    <col min="6917" max="6917" width="14.7109375" style="145" customWidth="1"/>
    <col min="6918" max="7167" width="8.140625" style="145"/>
    <col min="7168" max="7168" width="8.7109375" style="145" customWidth="1"/>
    <col min="7169" max="7169" width="31.5703125" style="145" customWidth="1"/>
    <col min="7170" max="7170" width="13.85546875" style="145" customWidth="1"/>
    <col min="7171" max="7171" width="19.140625" style="145" customWidth="1"/>
    <col min="7172" max="7172" width="17.5703125" style="145" customWidth="1"/>
    <col min="7173" max="7173" width="14.7109375" style="145" customWidth="1"/>
    <col min="7174" max="7423" width="8.140625" style="145"/>
    <col min="7424" max="7424" width="8.7109375" style="145" customWidth="1"/>
    <col min="7425" max="7425" width="31.5703125" style="145" customWidth="1"/>
    <col min="7426" max="7426" width="13.85546875" style="145" customWidth="1"/>
    <col min="7427" max="7427" width="19.140625" style="145" customWidth="1"/>
    <col min="7428" max="7428" width="17.5703125" style="145" customWidth="1"/>
    <col min="7429" max="7429" width="14.7109375" style="145" customWidth="1"/>
    <col min="7430" max="7679" width="8.140625" style="145"/>
    <col min="7680" max="7680" width="8.7109375" style="145" customWidth="1"/>
    <col min="7681" max="7681" width="31.5703125" style="145" customWidth="1"/>
    <col min="7682" max="7682" width="13.85546875" style="145" customWidth="1"/>
    <col min="7683" max="7683" width="19.140625" style="145" customWidth="1"/>
    <col min="7684" max="7684" width="17.5703125" style="145" customWidth="1"/>
    <col min="7685" max="7685" width="14.7109375" style="145" customWidth="1"/>
    <col min="7686" max="7935" width="8.140625" style="145"/>
    <col min="7936" max="7936" width="8.7109375" style="145" customWidth="1"/>
    <col min="7937" max="7937" width="31.5703125" style="145" customWidth="1"/>
    <col min="7938" max="7938" width="13.85546875" style="145" customWidth="1"/>
    <col min="7939" max="7939" width="19.140625" style="145" customWidth="1"/>
    <col min="7940" max="7940" width="17.5703125" style="145" customWidth="1"/>
    <col min="7941" max="7941" width="14.7109375" style="145" customWidth="1"/>
    <col min="7942" max="8191" width="8.140625" style="145"/>
    <col min="8192" max="8192" width="8.7109375" style="145" customWidth="1"/>
    <col min="8193" max="8193" width="31.5703125" style="145" customWidth="1"/>
    <col min="8194" max="8194" width="13.85546875" style="145" customWidth="1"/>
    <col min="8195" max="8195" width="19.140625" style="145" customWidth="1"/>
    <col min="8196" max="8196" width="17.5703125" style="145" customWidth="1"/>
    <col min="8197" max="8197" width="14.7109375" style="145" customWidth="1"/>
    <col min="8198" max="8447" width="8.140625" style="145"/>
    <col min="8448" max="8448" width="8.7109375" style="145" customWidth="1"/>
    <col min="8449" max="8449" width="31.5703125" style="145" customWidth="1"/>
    <col min="8450" max="8450" width="13.85546875" style="145" customWidth="1"/>
    <col min="8451" max="8451" width="19.140625" style="145" customWidth="1"/>
    <col min="8452" max="8452" width="17.5703125" style="145" customWidth="1"/>
    <col min="8453" max="8453" width="14.7109375" style="145" customWidth="1"/>
    <col min="8454" max="8703" width="8.140625" style="145"/>
    <col min="8704" max="8704" width="8.7109375" style="145" customWidth="1"/>
    <col min="8705" max="8705" width="31.5703125" style="145" customWidth="1"/>
    <col min="8706" max="8706" width="13.85546875" style="145" customWidth="1"/>
    <col min="8707" max="8707" width="19.140625" style="145" customWidth="1"/>
    <col min="8708" max="8708" width="17.5703125" style="145" customWidth="1"/>
    <col min="8709" max="8709" width="14.7109375" style="145" customWidth="1"/>
    <col min="8710" max="8959" width="8.140625" style="145"/>
    <col min="8960" max="8960" width="8.7109375" style="145" customWidth="1"/>
    <col min="8961" max="8961" width="31.5703125" style="145" customWidth="1"/>
    <col min="8962" max="8962" width="13.85546875" style="145" customWidth="1"/>
    <col min="8963" max="8963" width="19.140625" style="145" customWidth="1"/>
    <col min="8964" max="8964" width="17.5703125" style="145" customWidth="1"/>
    <col min="8965" max="8965" width="14.7109375" style="145" customWidth="1"/>
    <col min="8966" max="9215" width="8.140625" style="145"/>
    <col min="9216" max="9216" width="8.7109375" style="145" customWidth="1"/>
    <col min="9217" max="9217" width="31.5703125" style="145" customWidth="1"/>
    <col min="9218" max="9218" width="13.85546875" style="145" customWidth="1"/>
    <col min="9219" max="9219" width="19.140625" style="145" customWidth="1"/>
    <col min="9220" max="9220" width="17.5703125" style="145" customWidth="1"/>
    <col min="9221" max="9221" width="14.7109375" style="145" customWidth="1"/>
    <col min="9222" max="9471" width="8.140625" style="145"/>
    <col min="9472" max="9472" width="8.7109375" style="145" customWidth="1"/>
    <col min="9473" max="9473" width="31.5703125" style="145" customWidth="1"/>
    <col min="9474" max="9474" width="13.85546875" style="145" customWidth="1"/>
    <col min="9475" max="9475" width="19.140625" style="145" customWidth="1"/>
    <col min="9476" max="9476" width="17.5703125" style="145" customWidth="1"/>
    <col min="9477" max="9477" width="14.7109375" style="145" customWidth="1"/>
    <col min="9478" max="9727" width="8.140625" style="145"/>
    <col min="9728" max="9728" width="8.7109375" style="145" customWidth="1"/>
    <col min="9729" max="9729" width="31.5703125" style="145" customWidth="1"/>
    <col min="9730" max="9730" width="13.85546875" style="145" customWidth="1"/>
    <col min="9731" max="9731" width="19.140625" style="145" customWidth="1"/>
    <col min="9732" max="9732" width="17.5703125" style="145" customWidth="1"/>
    <col min="9733" max="9733" width="14.7109375" style="145" customWidth="1"/>
    <col min="9734" max="9983" width="8.140625" style="145"/>
    <col min="9984" max="9984" width="8.7109375" style="145" customWidth="1"/>
    <col min="9985" max="9985" width="31.5703125" style="145" customWidth="1"/>
    <col min="9986" max="9986" width="13.85546875" style="145" customWidth="1"/>
    <col min="9987" max="9987" width="19.140625" style="145" customWidth="1"/>
    <col min="9988" max="9988" width="17.5703125" style="145" customWidth="1"/>
    <col min="9989" max="9989" width="14.7109375" style="145" customWidth="1"/>
    <col min="9990" max="10239" width="8.140625" style="145"/>
    <col min="10240" max="10240" width="8.7109375" style="145" customWidth="1"/>
    <col min="10241" max="10241" width="31.5703125" style="145" customWidth="1"/>
    <col min="10242" max="10242" width="13.85546875" style="145" customWidth="1"/>
    <col min="10243" max="10243" width="19.140625" style="145" customWidth="1"/>
    <col min="10244" max="10244" width="17.5703125" style="145" customWidth="1"/>
    <col min="10245" max="10245" width="14.7109375" style="145" customWidth="1"/>
    <col min="10246" max="10495" width="8.140625" style="145"/>
    <col min="10496" max="10496" width="8.7109375" style="145" customWidth="1"/>
    <col min="10497" max="10497" width="31.5703125" style="145" customWidth="1"/>
    <col min="10498" max="10498" width="13.85546875" style="145" customWidth="1"/>
    <col min="10499" max="10499" width="19.140625" style="145" customWidth="1"/>
    <col min="10500" max="10500" width="17.5703125" style="145" customWidth="1"/>
    <col min="10501" max="10501" width="14.7109375" style="145" customWidth="1"/>
    <col min="10502" max="10751" width="8.140625" style="145"/>
    <col min="10752" max="10752" width="8.7109375" style="145" customWidth="1"/>
    <col min="10753" max="10753" width="31.5703125" style="145" customWidth="1"/>
    <col min="10754" max="10754" width="13.85546875" style="145" customWidth="1"/>
    <col min="10755" max="10755" width="19.140625" style="145" customWidth="1"/>
    <col min="10756" max="10756" width="17.5703125" style="145" customWidth="1"/>
    <col min="10757" max="10757" width="14.7109375" style="145" customWidth="1"/>
    <col min="10758" max="11007" width="8.140625" style="145"/>
    <col min="11008" max="11008" width="8.7109375" style="145" customWidth="1"/>
    <col min="11009" max="11009" width="31.5703125" style="145" customWidth="1"/>
    <col min="11010" max="11010" width="13.85546875" style="145" customWidth="1"/>
    <col min="11011" max="11011" width="19.140625" style="145" customWidth="1"/>
    <col min="11012" max="11012" width="17.5703125" style="145" customWidth="1"/>
    <col min="11013" max="11013" width="14.7109375" style="145" customWidth="1"/>
    <col min="11014" max="11263" width="8.140625" style="145"/>
    <col min="11264" max="11264" width="8.7109375" style="145" customWidth="1"/>
    <col min="11265" max="11265" width="31.5703125" style="145" customWidth="1"/>
    <col min="11266" max="11266" width="13.85546875" style="145" customWidth="1"/>
    <col min="11267" max="11267" width="19.140625" style="145" customWidth="1"/>
    <col min="11268" max="11268" width="17.5703125" style="145" customWidth="1"/>
    <col min="11269" max="11269" width="14.7109375" style="145" customWidth="1"/>
    <col min="11270" max="11519" width="8.140625" style="145"/>
    <col min="11520" max="11520" width="8.7109375" style="145" customWidth="1"/>
    <col min="11521" max="11521" width="31.5703125" style="145" customWidth="1"/>
    <col min="11522" max="11522" width="13.85546875" style="145" customWidth="1"/>
    <col min="11523" max="11523" width="19.140625" style="145" customWidth="1"/>
    <col min="11524" max="11524" width="17.5703125" style="145" customWidth="1"/>
    <col min="11525" max="11525" width="14.7109375" style="145" customWidth="1"/>
    <col min="11526" max="11775" width="8.140625" style="145"/>
    <col min="11776" max="11776" width="8.7109375" style="145" customWidth="1"/>
    <col min="11777" max="11777" width="31.5703125" style="145" customWidth="1"/>
    <col min="11778" max="11778" width="13.85546875" style="145" customWidth="1"/>
    <col min="11779" max="11779" width="19.140625" style="145" customWidth="1"/>
    <col min="11780" max="11780" width="17.5703125" style="145" customWidth="1"/>
    <col min="11781" max="11781" width="14.7109375" style="145" customWidth="1"/>
    <col min="11782" max="12031" width="8.140625" style="145"/>
    <col min="12032" max="12032" width="8.7109375" style="145" customWidth="1"/>
    <col min="12033" max="12033" width="31.5703125" style="145" customWidth="1"/>
    <col min="12034" max="12034" width="13.85546875" style="145" customWidth="1"/>
    <col min="12035" max="12035" width="19.140625" style="145" customWidth="1"/>
    <col min="12036" max="12036" width="17.5703125" style="145" customWidth="1"/>
    <col min="12037" max="12037" width="14.7109375" style="145" customWidth="1"/>
    <col min="12038" max="12287" width="8.140625" style="145"/>
    <col min="12288" max="12288" width="8.7109375" style="145" customWidth="1"/>
    <col min="12289" max="12289" width="31.5703125" style="145" customWidth="1"/>
    <col min="12290" max="12290" width="13.85546875" style="145" customWidth="1"/>
    <col min="12291" max="12291" width="19.140625" style="145" customWidth="1"/>
    <col min="12292" max="12292" width="17.5703125" style="145" customWidth="1"/>
    <col min="12293" max="12293" width="14.7109375" style="145" customWidth="1"/>
    <col min="12294" max="12543" width="8.140625" style="145"/>
    <col min="12544" max="12544" width="8.7109375" style="145" customWidth="1"/>
    <col min="12545" max="12545" width="31.5703125" style="145" customWidth="1"/>
    <col min="12546" max="12546" width="13.85546875" style="145" customWidth="1"/>
    <col min="12547" max="12547" width="19.140625" style="145" customWidth="1"/>
    <col min="12548" max="12548" width="17.5703125" style="145" customWidth="1"/>
    <col min="12549" max="12549" width="14.7109375" style="145" customWidth="1"/>
    <col min="12550" max="12799" width="8.140625" style="145"/>
    <col min="12800" max="12800" width="8.7109375" style="145" customWidth="1"/>
    <col min="12801" max="12801" width="31.5703125" style="145" customWidth="1"/>
    <col min="12802" max="12802" width="13.85546875" style="145" customWidth="1"/>
    <col min="12803" max="12803" width="19.140625" style="145" customWidth="1"/>
    <col min="12804" max="12804" width="17.5703125" style="145" customWidth="1"/>
    <col min="12805" max="12805" width="14.7109375" style="145" customWidth="1"/>
    <col min="12806" max="13055" width="8.140625" style="145"/>
    <col min="13056" max="13056" width="8.7109375" style="145" customWidth="1"/>
    <col min="13057" max="13057" width="31.5703125" style="145" customWidth="1"/>
    <col min="13058" max="13058" width="13.85546875" style="145" customWidth="1"/>
    <col min="13059" max="13059" width="19.140625" style="145" customWidth="1"/>
    <col min="13060" max="13060" width="17.5703125" style="145" customWidth="1"/>
    <col min="13061" max="13061" width="14.7109375" style="145" customWidth="1"/>
    <col min="13062" max="13311" width="8.140625" style="145"/>
    <col min="13312" max="13312" width="8.7109375" style="145" customWidth="1"/>
    <col min="13313" max="13313" width="31.5703125" style="145" customWidth="1"/>
    <col min="13314" max="13314" width="13.85546875" style="145" customWidth="1"/>
    <col min="13315" max="13315" width="19.140625" style="145" customWidth="1"/>
    <col min="13316" max="13316" width="17.5703125" style="145" customWidth="1"/>
    <col min="13317" max="13317" width="14.7109375" style="145" customWidth="1"/>
    <col min="13318" max="13567" width="8.140625" style="145"/>
    <col min="13568" max="13568" width="8.7109375" style="145" customWidth="1"/>
    <col min="13569" max="13569" width="31.5703125" style="145" customWidth="1"/>
    <col min="13570" max="13570" width="13.85546875" style="145" customWidth="1"/>
    <col min="13571" max="13571" width="19.140625" style="145" customWidth="1"/>
    <col min="13572" max="13572" width="17.5703125" style="145" customWidth="1"/>
    <col min="13573" max="13573" width="14.7109375" style="145" customWidth="1"/>
    <col min="13574" max="13823" width="8.140625" style="145"/>
    <col min="13824" max="13824" width="8.7109375" style="145" customWidth="1"/>
    <col min="13825" max="13825" width="31.5703125" style="145" customWidth="1"/>
    <col min="13826" max="13826" width="13.85546875" style="145" customWidth="1"/>
    <col min="13827" max="13827" width="19.140625" style="145" customWidth="1"/>
    <col min="13828" max="13828" width="17.5703125" style="145" customWidth="1"/>
    <col min="13829" max="13829" width="14.7109375" style="145" customWidth="1"/>
    <col min="13830" max="14079" width="8.140625" style="145"/>
    <col min="14080" max="14080" width="8.7109375" style="145" customWidth="1"/>
    <col min="14081" max="14081" width="31.5703125" style="145" customWidth="1"/>
    <col min="14082" max="14082" width="13.85546875" style="145" customWidth="1"/>
    <col min="14083" max="14083" width="19.140625" style="145" customWidth="1"/>
    <col min="14084" max="14084" width="17.5703125" style="145" customWidth="1"/>
    <col min="14085" max="14085" width="14.7109375" style="145" customWidth="1"/>
    <col min="14086" max="14335" width="8.140625" style="145"/>
    <col min="14336" max="14336" width="8.7109375" style="145" customWidth="1"/>
    <col min="14337" max="14337" width="31.5703125" style="145" customWidth="1"/>
    <col min="14338" max="14338" width="13.85546875" style="145" customWidth="1"/>
    <col min="14339" max="14339" width="19.140625" style="145" customWidth="1"/>
    <col min="14340" max="14340" width="17.5703125" style="145" customWidth="1"/>
    <col min="14341" max="14341" width="14.7109375" style="145" customWidth="1"/>
    <col min="14342" max="14591" width="8.140625" style="145"/>
    <col min="14592" max="14592" width="8.7109375" style="145" customWidth="1"/>
    <col min="14593" max="14593" width="31.5703125" style="145" customWidth="1"/>
    <col min="14594" max="14594" width="13.85546875" style="145" customWidth="1"/>
    <col min="14595" max="14595" width="19.140625" style="145" customWidth="1"/>
    <col min="14596" max="14596" width="17.5703125" style="145" customWidth="1"/>
    <col min="14597" max="14597" width="14.7109375" style="145" customWidth="1"/>
    <col min="14598" max="14847" width="8.140625" style="145"/>
    <col min="14848" max="14848" width="8.7109375" style="145" customWidth="1"/>
    <col min="14849" max="14849" width="31.5703125" style="145" customWidth="1"/>
    <col min="14850" max="14850" width="13.85546875" style="145" customWidth="1"/>
    <col min="14851" max="14851" width="19.140625" style="145" customWidth="1"/>
    <col min="14852" max="14852" width="17.5703125" style="145" customWidth="1"/>
    <col min="14853" max="14853" width="14.7109375" style="145" customWidth="1"/>
    <col min="14854" max="15103" width="8.140625" style="145"/>
    <col min="15104" max="15104" width="8.7109375" style="145" customWidth="1"/>
    <col min="15105" max="15105" width="31.5703125" style="145" customWidth="1"/>
    <col min="15106" max="15106" width="13.85546875" style="145" customWidth="1"/>
    <col min="15107" max="15107" width="19.140625" style="145" customWidth="1"/>
    <col min="15108" max="15108" width="17.5703125" style="145" customWidth="1"/>
    <col min="15109" max="15109" width="14.7109375" style="145" customWidth="1"/>
    <col min="15110" max="15359" width="8.140625" style="145"/>
    <col min="15360" max="15360" width="8.7109375" style="145" customWidth="1"/>
    <col min="15361" max="15361" width="31.5703125" style="145" customWidth="1"/>
    <col min="15362" max="15362" width="13.85546875" style="145" customWidth="1"/>
    <col min="15363" max="15363" width="19.140625" style="145" customWidth="1"/>
    <col min="15364" max="15364" width="17.5703125" style="145" customWidth="1"/>
    <col min="15365" max="15365" width="14.7109375" style="145" customWidth="1"/>
    <col min="15366" max="15615" width="8.140625" style="145"/>
    <col min="15616" max="15616" width="8.7109375" style="145" customWidth="1"/>
    <col min="15617" max="15617" width="31.5703125" style="145" customWidth="1"/>
    <col min="15618" max="15618" width="13.85546875" style="145" customWidth="1"/>
    <col min="15619" max="15619" width="19.140625" style="145" customWidth="1"/>
    <col min="15620" max="15620" width="17.5703125" style="145" customWidth="1"/>
    <col min="15621" max="15621" width="14.7109375" style="145" customWidth="1"/>
    <col min="15622" max="15871" width="8.140625" style="145"/>
    <col min="15872" max="15872" width="8.7109375" style="145" customWidth="1"/>
    <col min="15873" max="15873" width="31.5703125" style="145" customWidth="1"/>
    <col min="15874" max="15874" width="13.85546875" style="145" customWidth="1"/>
    <col min="15875" max="15875" width="19.140625" style="145" customWidth="1"/>
    <col min="15876" max="15876" width="17.5703125" style="145" customWidth="1"/>
    <col min="15877" max="15877" width="14.7109375" style="145" customWidth="1"/>
    <col min="15878" max="16127" width="8.140625" style="145"/>
    <col min="16128" max="16128" width="8.7109375" style="145" customWidth="1"/>
    <col min="16129" max="16129" width="31.5703125" style="145" customWidth="1"/>
    <col min="16130" max="16130" width="13.85546875" style="145" customWidth="1"/>
    <col min="16131" max="16131" width="19.140625" style="145" customWidth="1"/>
    <col min="16132" max="16132" width="17.5703125" style="145" customWidth="1"/>
    <col min="16133" max="16133" width="14.7109375" style="145" customWidth="1"/>
    <col min="16134" max="16384" width="8.140625" style="145"/>
  </cols>
  <sheetData>
    <row r="1" spans="1:5" ht="23.25" hidden="1" customHeight="1" x14ac:dyDescent="0.25">
      <c r="A1" s="213"/>
      <c r="B1" s="213"/>
      <c r="C1" s="213"/>
      <c r="D1" s="213"/>
      <c r="E1" s="213"/>
    </row>
    <row r="2" spans="1:5" hidden="1" x14ac:dyDescent="0.25">
      <c r="A2" s="213" t="s">
        <v>166</v>
      </c>
      <c r="B2" s="213"/>
      <c r="C2" s="213"/>
      <c r="D2" s="213"/>
      <c r="E2" s="213"/>
    </row>
    <row r="3" spans="1:5" ht="15.75" customHeight="1" x14ac:dyDescent="0.25">
      <c r="A3" s="214" t="s">
        <v>217</v>
      </c>
      <c r="B3" s="214"/>
      <c r="C3" s="214"/>
      <c r="D3" s="214"/>
      <c r="E3" s="214"/>
    </row>
    <row r="4" spans="1:5" x14ac:dyDescent="0.25">
      <c r="A4" s="214" t="s">
        <v>167</v>
      </c>
      <c r="B4" s="214"/>
      <c r="C4" s="214"/>
      <c r="D4" s="214"/>
      <c r="E4" s="214"/>
    </row>
    <row r="5" spans="1:5" x14ac:dyDescent="0.25">
      <c r="A5" s="214" t="s">
        <v>168</v>
      </c>
      <c r="B5" s="214"/>
      <c r="C5" s="214"/>
      <c r="D5" s="214"/>
      <c r="E5" s="214"/>
    </row>
    <row r="6" spans="1:5" ht="26.25" customHeight="1" x14ac:dyDescent="0.25">
      <c r="A6" s="213" t="s">
        <v>169</v>
      </c>
      <c r="B6" s="213"/>
      <c r="C6" s="213"/>
      <c r="D6" s="213"/>
      <c r="E6" s="145" t="s">
        <v>246</v>
      </c>
    </row>
    <row r="7" spans="1:5" x14ac:dyDescent="0.25">
      <c r="A7" s="213"/>
      <c r="B7" s="213"/>
      <c r="C7" s="213"/>
      <c r="D7" s="213"/>
      <c r="E7" s="213"/>
    </row>
    <row r="8" spans="1:5" ht="28.5" customHeight="1" x14ac:dyDescent="0.25">
      <c r="A8" s="215" t="s">
        <v>171</v>
      </c>
      <c r="B8" s="215"/>
      <c r="C8" s="215"/>
      <c r="D8" s="215"/>
      <c r="E8" s="215"/>
    </row>
    <row r="9" spans="1:5" ht="29.25" customHeight="1" x14ac:dyDescent="0.25">
      <c r="A9" s="215" t="s">
        <v>172</v>
      </c>
      <c r="B9" s="215"/>
      <c r="C9" s="215"/>
      <c r="D9" s="215"/>
      <c r="E9" s="215"/>
    </row>
    <row r="10" spans="1:5" ht="30" customHeight="1" x14ac:dyDescent="0.25">
      <c r="A10" s="215" t="s">
        <v>173</v>
      </c>
      <c r="B10" s="215"/>
      <c r="C10" s="215"/>
      <c r="D10" s="215"/>
      <c r="E10" s="215"/>
    </row>
    <row r="11" spans="1:5" ht="30" customHeight="1" x14ac:dyDescent="0.25">
      <c r="A11" s="215" t="s">
        <v>174</v>
      </c>
      <c r="B11" s="215"/>
      <c r="C11" s="215"/>
      <c r="D11" s="215"/>
      <c r="E11" s="215"/>
    </row>
    <row r="12" spans="1:5" ht="29.25" customHeight="1" x14ac:dyDescent="0.25">
      <c r="A12" s="215" t="s">
        <v>175</v>
      </c>
      <c r="B12" s="215"/>
      <c r="C12" s="215"/>
      <c r="D12" s="215"/>
      <c r="E12" s="215"/>
    </row>
    <row r="13" spans="1:5" ht="28.5" customHeight="1" x14ac:dyDescent="0.25">
      <c r="A13" s="215" t="s">
        <v>176</v>
      </c>
      <c r="B13" s="215"/>
      <c r="C13" s="215"/>
      <c r="D13" s="215"/>
      <c r="E13" s="215"/>
    </row>
    <row r="14" spans="1:5" ht="15.75" customHeight="1" thickBot="1" x14ac:dyDescent="0.3">
      <c r="A14" s="213"/>
      <c r="B14" s="213"/>
      <c r="C14" s="213"/>
      <c r="D14" s="213"/>
      <c r="E14" s="213"/>
    </row>
    <row r="15" spans="1:5" ht="120.75" thickBot="1" x14ac:dyDescent="0.3">
      <c r="A15" s="154" t="s">
        <v>2</v>
      </c>
      <c r="B15" s="152" t="s">
        <v>178</v>
      </c>
      <c r="C15" s="152" t="s">
        <v>0</v>
      </c>
      <c r="D15" s="152" t="s">
        <v>177</v>
      </c>
      <c r="E15" s="152" t="s">
        <v>1</v>
      </c>
    </row>
    <row r="16" spans="1:5" x14ac:dyDescent="0.25">
      <c r="A16" s="216" t="s">
        <v>8</v>
      </c>
      <c r="B16" s="217"/>
      <c r="C16" s="217"/>
      <c r="D16" s="217"/>
      <c r="E16" s="155"/>
    </row>
    <row r="17" spans="1:5" ht="15" customHeight="1" x14ac:dyDescent="0.25">
      <c r="A17" s="164" t="s">
        <v>54</v>
      </c>
      <c r="B17" s="165" t="s">
        <v>21</v>
      </c>
      <c r="C17" s="56" t="s">
        <v>11</v>
      </c>
      <c r="D17" s="55">
        <v>0.14000000000000001</v>
      </c>
      <c r="E17" s="166">
        <v>1465.63</v>
      </c>
    </row>
    <row r="18" spans="1:5" ht="15" customHeight="1" x14ac:dyDescent="0.25">
      <c r="A18" s="218" t="s">
        <v>179</v>
      </c>
      <c r="B18" s="219"/>
      <c r="C18" s="219"/>
      <c r="D18" s="220"/>
      <c r="E18" s="167"/>
    </row>
    <row r="19" spans="1:5" ht="15" customHeight="1" x14ac:dyDescent="0.25">
      <c r="A19" s="164" t="s">
        <v>180</v>
      </c>
      <c r="B19" s="165" t="s">
        <v>162</v>
      </c>
      <c r="C19" s="56" t="s">
        <v>12</v>
      </c>
      <c r="D19" s="55">
        <f t="shared" ref="D19:D22" si="0">E19</f>
        <v>34756.44</v>
      </c>
      <c r="E19" s="166">
        <v>34756.44</v>
      </c>
    </row>
    <row r="20" spans="1:5" ht="30" x14ac:dyDescent="0.25">
      <c r="A20" s="164" t="s">
        <v>160</v>
      </c>
      <c r="B20" s="165" t="s">
        <v>22</v>
      </c>
      <c r="C20" s="56" t="s">
        <v>11</v>
      </c>
      <c r="D20" s="55">
        <f t="shared" si="0"/>
        <v>1401.01</v>
      </c>
      <c r="E20" s="166">
        <f>1166.7+234.31</f>
        <v>1401.01</v>
      </c>
    </row>
    <row r="21" spans="1:5" ht="30" x14ac:dyDescent="0.25">
      <c r="A21" s="164" t="s">
        <v>182</v>
      </c>
      <c r="B21" s="165" t="s">
        <v>22</v>
      </c>
      <c r="C21" s="56" t="s">
        <v>11</v>
      </c>
      <c r="D21" s="55">
        <f t="shared" si="0"/>
        <v>2377.4499999999998</v>
      </c>
      <c r="E21" s="166">
        <f>1800+577.45</f>
        <v>2377.4499999999998</v>
      </c>
    </row>
    <row r="22" spans="1:5" s="150" customFormat="1" ht="30" x14ac:dyDescent="0.25">
      <c r="A22" s="140" t="s">
        <v>137</v>
      </c>
      <c r="B22" s="44" t="s">
        <v>22</v>
      </c>
      <c r="C22" s="44" t="s">
        <v>138</v>
      </c>
      <c r="D22" s="44">
        <f t="shared" si="0"/>
        <v>1338.99</v>
      </c>
      <c r="E22" s="44">
        <v>1338.99</v>
      </c>
    </row>
    <row r="23" spans="1:5" ht="15" customHeight="1" x14ac:dyDescent="0.25">
      <c r="A23" s="218" t="s">
        <v>185</v>
      </c>
      <c r="B23" s="219"/>
      <c r="C23" s="219"/>
      <c r="D23" s="220"/>
      <c r="E23" s="167"/>
    </row>
    <row r="24" spans="1:5" x14ac:dyDescent="0.25">
      <c r="A24" s="164" t="s">
        <v>187</v>
      </c>
      <c r="B24" s="168">
        <v>1</v>
      </c>
      <c r="C24" s="56" t="s">
        <v>13</v>
      </c>
      <c r="D24" s="55">
        <f>E24/B24</f>
        <v>381.3</v>
      </c>
      <c r="E24" s="166">
        <v>381.3</v>
      </c>
    </row>
    <row r="25" spans="1:5" x14ac:dyDescent="0.25">
      <c r="A25" s="164" t="s">
        <v>232</v>
      </c>
      <c r="B25" s="168">
        <v>2</v>
      </c>
      <c r="C25" s="56" t="s">
        <v>143</v>
      </c>
      <c r="D25" s="55">
        <f t="shared" ref="D25:D53" si="1">E25/B25</f>
        <v>97.48</v>
      </c>
      <c r="E25" s="166">
        <v>194.96</v>
      </c>
    </row>
    <row r="26" spans="1:5" x14ac:dyDescent="0.25">
      <c r="A26" s="164" t="s">
        <v>58</v>
      </c>
      <c r="B26" s="168">
        <v>1</v>
      </c>
      <c r="C26" s="56" t="s">
        <v>14</v>
      </c>
      <c r="D26" s="55">
        <f t="shared" si="1"/>
        <v>1005.22</v>
      </c>
      <c r="E26" s="166">
        <v>1005.22</v>
      </c>
    </row>
    <row r="27" spans="1:5" x14ac:dyDescent="0.25">
      <c r="A27" s="164" t="s">
        <v>79</v>
      </c>
      <c r="B27" s="168">
        <v>1</v>
      </c>
      <c r="C27" s="56" t="s">
        <v>80</v>
      </c>
      <c r="D27" s="55">
        <f t="shared" si="1"/>
        <v>737.91</v>
      </c>
      <c r="E27" s="166">
        <v>737.91</v>
      </c>
    </row>
    <row r="28" spans="1:5" x14ac:dyDescent="0.25">
      <c r="A28" s="164" t="s">
        <v>59</v>
      </c>
      <c r="B28" s="168">
        <v>1</v>
      </c>
      <c r="C28" s="56" t="s">
        <v>15</v>
      </c>
      <c r="D28" s="55">
        <f t="shared" si="1"/>
        <v>828.19</v>
      </c>
      <c r="E28" s="166">
        <v>828.19</v>
      </c>
    </row>
    <row r="29" spans="1:5" x14ac:dyDescent="0.25">
      <c r="A29" s="164" t="s">
        <v>189</v>
      </c>
      <c r="B29" s="168">
        <v>1</v>
      </c>
      <c r="C29" s="56" t="s">
        <v>13</v>
      </c>
      <c r="D29" s="55">
        <f t="shared" si="1"/>
        <v>149.54</v>
      </c>
      <c r="E29" s="166">
        <v>149.54</v>
      </c>
    </row>
    <row r="30" spans="1:5" x14ac:dyDescent="0.25">
      <c r="A30" s="164" t="s">
        <v>247</v>
      </c>
      <c r="B30" s="168">
        <v>1</v>
      </c>
      <c r="C30" s="56" t="s">
        <v>248</v>
      </c>
      <c r="D30" s="55">
        <f t="shared" si="1"/>
        <v>1119.29</v>
      </c>
      <c r="E30" s="166">
        <v>1119.29</v>
      </c>
    </row>
    <row r="31" spans="1:5" x14ac:dyDescent="0.25">
      <c r="A31" s="164" t="s">
        <v>81</v>
      </c>
      <c r="B31" s="169">
        <v>0.02</v>
      </c>
      <c r="C31" s="56" t="s">
        <v>82</v>
      </c>
      <c r="D31" s="55">
        <f t="shared" si="1"/>
        <v>30107.5</v>
      </c>
      <c r="E31" s="166">
        <v>602.15</v>
      </c>
    </row>
    <row r="32" spans="1:5" x14ac:dyDescent="0.25">
      <c r="A32" s="164" t="s">
        <v>249</v>
      </c>
      <c r="B32" s="169">
        <v>0.01</v>
      </c>
      <c r="C32" s="56" t="s">
        <v>17</v>
      </c>
      <c r="D32" s="55">
        <f t="shared" si="1"/>
        <v>29811</v>
      </c>
      <c r="E32" s="166">
        <v>298.11</v>
      </c>
    </row>
    <row r="33" spans="1:5" x14ac:dyDescent="0.25">
      <c r="A33" s="164" t="s">
        <v>250</v>
      </c>
      <c r="B33" s="169">
        <v>0.66</v>
      </c>
      <c r="C33" s="56" t="s">
        <v>16</v>
      </c>
      <c r="D33" s="55">
        <f t="shared" si="1"/>
        <v>1914.8484848484848</v>
      </c>
      <c r="E33" s="166">
        <v>1263.8</v>
      </c>
    </row>
    <row r="34" spans="1:5" ht="30" x14ac:dyDescent="0.25">
      <c r="A34" s="164" t="s">
        <v>60</v>
      </c>
      <c r="B34" s="169">
        <f>2*0.66</f>
        <v>1.32</v>
      </c>
      <c r="C34" s="56" t="s">
        <v>16</v>
      </c>
      <c r="D34" s="55">
        <f>E34/B34</f>
        <v>2005.5454545454545</v>
      </c>
      <c r="E34" s="166">
        <f>2*1323.66</f>
        <v>2647.32</v>
      </c>
    </row>
    <row r="35" spans="1:5" x14ac:dyDescent="0.25">
      <c r="A35" s="164" t="s">
        <v>234</v>
      </c>
      <c r="B35" s="169">
        <v>0.02</v>
      </c>
      <c r="C35" s="56" t="s">
        <v>17</v>
      </c>
      <c r="D35" s="55">
        <f t="shared" si="1"/>
        <v>30194</v>
      </c>
      <c r="E35" s="166">
        <v>603.88</v>
      </c>
    </row>
    <row r="36" spans="1:5" x14ac:dyDescent="0.25">
      <c r="A36" s="164" t="s">
        <v>251</v>
      </c>
      <c r="B36" s="168">
        <v>2</v>
      </c>
      <c r="C36" s="56" t="s">
        <v>13</v>
      </c>
      <c r="D36" s="55">
        <f t="shared" si="1"/>
        <v>345.95</v>
      </c>
      <c r="E36" s="166">
        <v>691.9</v>
      </c>
    </row>
    <row r="37" spans="1:5" x14ac:dyDescent="0.25">
      <c r="A37" s="164" t="s">
        <v>252</v>
      </c>
      <c r="B37" s="168">
        <v>1</v>
      </c>
      <c r="C37" s="56" t="s">
        <v>14</v>
      </c>
      <c r="D37" s="55">
        <f t="shared" si="1"/>
        <v>611.75</v>
      </c>
      <c r="E37" s="166">
        <v>611.75</v>
      </c>
    </row>
    <row r="38" spans="1:5" x14ac:dyDescent="0.25">
      <c r="A38" s="164" t="s">
        <v>190</v>
      </c>
      <c r="B38" s="169">
        <v>0.09</v>
      </c>
      <c r="C38" s="56" t="s">
        <v>15</v>
      </c>
      <c r="D38" s="55">
        <f t="shared" si="1"/>
        <v>17193</v>
      </c>
      <c r="E38" s="166">
        <v>1547.37</v>
      </c>
    </row>
    <row r="39" spans="1:5" ht="30" x14ac:dyDescent="0.25">
      <c r="A39" s="164" t="s">
        <v>63</v>
      </c>
      <c r="B39" s="168">
        <v>3</v>
      </c>
      <c r="C39" s="56" t="s">
        <v>18</v>
      </c>
      <c r="D39" s="55">
        <f t="shared" si="1"/>
        <v>253.75666666666666</v>
      </c>
      <c r="E39" s="166">
        <v>761.27</v>
      </c>
    </row>
    <row r="40" spans="1:5" x14ac:dyDescent="0.25">
      <c r="A40" s="164" t="s">
        <v>236</v>
      </c>
      <c r="B40" s="168">
        <v>2</v>
      </c>
      <c r="C40" s="56" t="s">
        <v>143</v>
      </c>
      <c r="D40" s="55">
        <f t="shared" si="1"/>
        <v>78.12</v>
      </c>
      <c r="E40" s="166">
        <v>156.24</v>
      </c>
    </row>
    <row r="41" spans="1:5" x14ac:dyDescent="0.25">
      <c r="A41" s="164" t="s">
        <v>64</v>
      </c>
      <c r="B41" s="168">
        <v>1</v>
      </c>
      <c r="C41" s="56" t="s">
        <v>13</v>
      </c>
      <c r="D41" s="55">
        <f t="shared" si="1"/>
        <v>4474.1099999999997</v>
      </c>
      <c r="E41" s="166">
        <v>4474.1099999999997</v>
      </c>
    </row>
    <row r="42" spans="1:5" x14ac:dyDescent="0.25">
      <c r="A42" s="164" t="s">
        <v>85</v>
      </c>
      <c r="B42" s="168">
        <v>1</v>
      </c>
      <c r="C42" s="56" t="s">
        <v>14</v>
      </c>
      <c r="D42" s="55">
        <f t="shared" si="1"/>
        <v>3649.47</v>
      </c>
      <c r="E42" s="166">
        <v>3649.47</v>
      </c>
    </row>
    <row r="43" spans="1:5" x14ac:dyDescent="0.25">
      <c r="A43" s="164" t="s">
        <v>149</v>
      </c>
      <c r="B43" s="168">
        <v>1</v>
      </c>
      <c r="C43" s="56" t="s">
        <v>19</v>
      </c>
      <c r="D43" s="55">
        <f t="shared" si="1"/>
        <v>857.06</v>
      </c>
      <c r="E43" s="166">
        <v>857.06</v>
      </c>
    </row>
    <row r="44" spans="1:5" x14ac:dyDescent="0.25">
      <c r="A44" s="164" t="s">
        <v>192</v>
      </c>
      <c r="B44" s="168">
        <v>1</v>
      </c>
      <c r="C44" s="56" t="s">
        <v>19</v>
      </c>
      <c r="D44" s="55">
        <f t="shared" si="1"/>
        <v>598.84</v>
      </c>
      <c r="E44" s="166">
        <v>598.84</v>
      </c>
    </row>
    <row r="45" spans="1:5" x14ac:dyDescent="0.25">
      <c r="A45" s="164" t="s">
        <v>67</v>
      </c>
      <c r="B45" s="168">
        <v>37</v>
      </c>
      <c r="C45" s="56" t="s">
        <v>19</v>
      </c>
      <c r="D45" s="55">
        <f t="shared" si="1"/>
        <v>302.34864864864863</v>
      </c>
      <c r="E45" s="166">
        <v>11186.9</v>
      </c>
    </row>
    <row r="46" spans="1:5" ht="15" customHeight="1" x14ac:dyDescent="0.25">
      <c r="A46" s="218" t="s">
        <v>195</v>
      </c>
      <c r="B46" s="219"/>
      <c r="C46" s="219"/>
      <c r="D46" s="220"/>
      <c r="E46" s="167"/>
    </row>
    <row r="47" spans="1:5" ht="30" x14ac:dyDescent="0.25">
      <c r="A47" s="164" t="s">
        <v>253</v>
      </c>
      <c r="B47" s="169">
        <v>2.52</v>
      </c>
      <c r="C47" s="56" t="s">
        <v>254</v>
      </c>
      <c r="D47" s="55">
        <f t="shared" si="1"/>
        <v>636.53571428571422</v>
      </c>
      <c r="E47" s="166">
        <v>1604.07</v>
      </c>
    </row>
    <row r="48" spans="1:5" ht="30" x14ac:dyDescent="0.25">
      <c r="A48" s="164" t="s">
        <v>68</v>
      </c>
      <c r="B48" s="169">
        <v>0.66</v>
      </c>
      <c r="C48" s="56" t="s">
        <v>16</v>
      </c>
      <c r="D48" s="55">
        <f t="shared" si="1"/>
        <v>2012</v>
      </c>
      <c r="E48" s="166">
        <v>1327.92</v>
      </c>
    </row>
    <row r="49" spans="1:7" ht="30" x14ac:dyDescent="0.25">
      <c r="A49" s="164" t="s">
        <v>255</v>
      </c>
      <c r="B49" s="169">
        <v>0.66</v>
      </c>
      <c r="C49" s="56" t="s">
        <v>16</v>
      </c>
      <c r="D49" s="55">
        <f t="shared" si="1"/>
        <v>2022.1060606060603</v>
      </c>
      <c r="E49" s="166">
        <v>1334.59</v>
      </c>
    </row>
    <row r="50" spans="1:7" ht="30" x14ac:dyDescent="0.25">
      <c r="A50" s="164" t="s">
        <v>256</v>
      </c>
      <c r="B50" s="170">
        <f>2*1.404</f>
        <v>2.8079999999999998</v>
      </c>
      <c r="C50" s="56" t="s">
        <v>16</v>
      </c>
      <c r="D50" s="55">
        <f t="shared" si="1"/>
        <v>1220.7692307692309</v>
      </c>
      <c r="E50" s="166">
        <f>2*1713.96</f>
        <v>3427.92</v>
      </c>
    </row>
    <row r="51" spans="1:7" ht="30" x14ac:dyDescent="0.25">
      <c r="A51" s="164" t="s">
        <v>257</v>
      </c>
      <c r="B51" s="170">
        <v>1.1539999999999999</v>
      </c>
      <c r="C51" s="56" t="s">
        <v>16</v>
      </c>
      <c r="D51" s="55">
        <f t="shared" si="1"/>
        <v>1575.7972270363953</v>
      </c>
      <c r="E51" s="166">
        <v>1818.47</v>
      </c>
    </row>
    <row r="52" spans="1:7" x14ac:dyDescent="0.25">
      <c r="A52" s="164" t="s">
        <v>154</v>
      </c>
      <c r="B52" s="171">
        <v>0.2</v>
      </c>
      <c r="C52" s="56" t="s">
        <v>16</v>
      </c>
      <c r="D52" s="55">
        <f t="shared" si="1"/>
        <v>2127.4499999999998</v>
      </c>
      <c r="E52" s="166">
        <v>425.49</v>
      </c>
    </row>
    <row r="53" spans="1:7" x14ac:dyDescent="0.25">
      <c r="A53" s="164" t="s">
        <v>258</v>
      </c>
      <c r="B53" s="169">
        <v>0.06</v>
      </c>
      <c r="C53" s="56" t="s">
        <v>16</v>
      </c>
      <c r="D53" s="55">
        <f t="shared" si="1"/>
        <v>2125.5</v>
      </c>
      <c r="E53" s="166">
        <v>127.53</v>
      </c>
    </row>
    <row r="54" spans="1:7" ht="15" customHeight="1" x14ac:dyDescent="0.25">
      <c r="A54" s="218" t="s">
        <v>39</v>
      </c>
      <c r="B54" s="219"/>
      <c r="C54" s="219"/>
      <c r="D54" s="220"/>
      <c r="E54" s="167"/>
    </row>
    <row r="55" spans="1:7" ht="30" x14ac:dyDescent="0.25">
      <c r="A55" s="164" t="s">
        <v>57</v>
      </c>
      <c r="B55" s="165" t="s">
        <v>161</v>
      </c>
      <c r="C55" s="56" t="s">
        <v>11</v>
      </c>
      <c r="D55" s="55">
        <f>E55</f>
        <v>2354.5</v>
      </c>
      <c r="E55" s="166">
        <v>2354.5</v>
      </c>
    </row>
    <row r="56" spans="1:7" x14ac:dyDescent="0.25">
      <c r="A56" s="218" t="s">
        <v>97</v>
      </c>
      <c r="B56" s="219"/>
      <c r="C56" s="219"/>
      <c r="D56" s="220"/>
      <c r="E56" s="167"/>
    </row>
    <row r="57" spans="1:7" ht="15" customHeight="1" x14ac:dyDescent="0.25">
      <c r="A57" s="164" t="s">
        <v>99</v>
      </c>
      <c r="B57" s="165" t="s">
        <v>161</v>
      </c>
      <c r="C57" s="56" t="s">
        <v>11</v>
      </c>
      <c r="D57" s="55">
        <f>E57</f>
        <v>3600</v>
      </c>
      <c r="E57" s="166">
        <v>3600</v>
      </c>
    </row>
    <row r="58" spans="1:7" ht="15" customHeight="1" x14ac:dyDescent="0.25">
      <c r="A58" s="218" t="s">
        <v>240</v>
      </c>
      <c r="B58" s="219"/>
      <c r="C58" s="219"/>
      <c r="D58" s="220"/>
      <c r="E58" s="167"/>
    </row>
    <row r="59" spans="1:7" ht="15" customHeight="1" thickBot="1" x14ac:dyDescent="0.3">
      <c r="A59" s="164" t="s">
        <v>209</v>
      </c>
      <c r="B59" s="165" t="s">
        <v>22</v>
      </c>
      <c r="C59" s="56" t="s">
        <v>11</v>
      </c>
      <c r="D59" s="55">
        <f>E59</f>
        <v>220.08</v>
      </c>
      <c r="E59" s="166">
        <v>220.08</v>
      </c>
    </row>
    <row r="60" spans="1:7" ht="30" x14ac:dyDescent="0.25">
      <c r="A60" s="164" t="s">
        <v>241</v>
      </c>
      <c r="B60" s="165" t="s">
        <v>22</v>
      </c>
      <c r="C60" s="56" t="s">
        <v>11</v>
      </c>
      <c r="D60" s="55">
        <f>E60</f>
        <v>204.14</v>
      </c>
      <c r="E60" s="166">
        <v>204.14</v>
      </c>
      <c r="F60" s="156">
        <f>SUM(E17:E60)</f>
        <v>92150.810000000012</v>
      </c>
      <c r="G60" s="153" t="s">
        <v>259</v>
      </c>
    </row>
    <row r="61" spans="1:7" s="33" customFormat="1" x14ac:dyDescent="0.25">
      <c r="A61" s="221" t="s">
        <v>10</v>
      </c>
      <c r="B61" s="222"/>
      <c r="C61" s="222"/>
      <c r="D61" s="222"/>
      <c r="E61" s="223"/>
    </row>
    <row r="62" spans="1:7" s="33" customFormat="1" x14ac:dyDescent="0.25">
      <c r="A62" s="40" t="s">
        <v>73</v>
      </c>
      <c r="B62" s="47" t="s">
        <v>21</v>
      </c>
      <c r="C62" s="44" t="s">
        <v>11</v>
      </c>
      <c r="D62" s="44">
        <f>E62</f>
        <v>9215.0810000000019</v>
      </c>
      <c r="E62" s="47">
        <f>SUM(E17:E60)*10%</f>
        <v>9215.0810000000019</v>
      </c>
    </row>
    <row r="63" spans="1:7" x14ac:dyDescent="0.25">
      <c r="A63" s="147" t="s">
        <v>25</v>
      </c>
      <c r="B63" s="44"/>
      <c r="C63" s="44"/>
      <c r="D63" s="44"/>
      <c r="E63" s="148">
        <f>F60+E62</f>
        <v>101365.89100000002</v>
      </c>
    </row>
    <row r="64" spans="1:7" x14ac:dyDescent="0.25">
      <c r="A64" s="213"/>
      <c r="B64" s="213"/>
      <c r="C64" s="213"/>
      <c r="D64" s="213"/>
      <c r="E64" s="213"/>
    </row>
    <row r="65" spans="1:6" x14ac:dyDescent="0.25">
      <c r="A65" s="213"/>
      <c r="B65" s="213"/>
      <c r="C65" s="213"/>
      <c r="D65" s="213"/>
      <c r="E65" s="213"/>
    </row>
    <row r="66" spans="1:6" s="159" customFormat="1" ht="21.75" customHeight="1" x14ac:dyDescent="0.25">
      <c r="A66" s="224" t="s">
        <v>261</v>
      </c>
      <c r="B66" s="224"/>
      <c r="C66" s="224"/>
      <c r="D66" s="224"/>
      <c r="E66" s="157">
        <f>E63</f>
        <v>101365.89100000002</v>
      </c>
      <c r="F66" s="158"/>
    </row>
    <row r="67" spans="1:6" s="159" customFormat="1" ht="20.25" customHeight="1" x14ac:dyDescent="0.25">
      <c r="A67" s="225" t="str">
        <f>[1]!Сумма_прописью(E66)</f>
        <v>Сто одна тысяча триста шестьдесят пять рублей 89 копеек.</v>
      </c>
      <c r="B67" s="225"/>
      <c r="C67" s="225"/>
      <c r="D67" s="225"/>
      <c r="E67" s="225"/>
      <c r="F67" s="160"/>
    </row>
    <row r="68" spans="1:6" s="159" customFormat="1" ht="24.75" customHeight="1" x14ac:dyDescent="0.25">
      <c r="A68" s="224" t="s">
        <v>212</v>
      </c>
      <c r="B68" s="224"/>
      <c r="C68" s="224"/>
      <c r="D68" s="224"/>
      <c r="E68" s="224"/>
      <c r="F68" s="161"/>
    </row>
    <row r="69" spans="1:6" s="159" customFormat="1" ht="24" customHeight="1" x14ac:dyDescent="0.25">
      <c r="A69" s="224" t="s">
        <v>213</v>
      </c>
      <c r="B69" s="224"/>
      <c r="C69" s="224"/>
      <c r="D69" s="224"/>
      <c r="E69" s="224"/>
      <c r="F69" s="161"/>
    </row>
    <row r="70" spans="1:6" s="159" customFormat="1" ht="30.75" customHeight="1" x14ac:dyDescent="0.25">
      <c r="A70" s="224" t="s">
        <v>214</v>
      </c>
      <c r="B70" s="224"/>
      <c r="C70" s="224"/>
      <c r="D70" s="224"/>
      <c r="E70" s="224"/>
      <c r="F70" s="161"/>
    </row>
    <row r="71" spans="1:6" s="159" customFormat="1" x14ac:dyDescent="0.25">
      <c r="A71" s="162"/>
      <c r="B71" s="162"/>
      <c r="C71" s="162"/>
      <c r="D71" s="162"/>
      <c r="E71" s="162"/>
      <c r="F71" s="162"/>
    </row>
    <row r="72" spans="1:6" s="159" customFormat="1" ht="24.75" customHeight="1" x14ac:dyDescent="0.25">
      <c r="A72" s="224" t="s">
        <v>260</v>
      </c>
      <c r="B72" s="224"/>
      <c r="C72" s="224"/>
      <c r="D72" s="224"/>
      <c r="E72" s="224"/>
      <c r="F72" s="161"/>
    </row>
    <row r="73" spans="1:6" ht="18.75" customHeight="1" x14ac:dyDescent="0.25">
      <c r="A73" s="163" t="s">
        <v>215</v>
      </c>
      <c r="B73" s="163"/>
      <c r="C73" s="163"/>
      <c r="D73" s="163"/>
      <c r="E73" s="163"/>
    </row>
    <row r="74" spans="1:6" ht="24.75" customHeight="1" x14ac:dyDescent="0.25">
      <c r="A74" s="163" t="s">
        <v>262</v>
      </c>
      <c r="B74" s="163"/>
      <c r="C74" s="163"/>
      <c r="D74" s="163"/>
      <c r="E74" s="163"/>
    </row>
    <row r="75" spans="1:6" ht="15" customHeight="1" x14ac:dyDescent="0.25">
      <c r="B75" s="163"/>
      <c r="C75" s="163"/>
      <c r="D75" s="163" t="s">
        <v>27</v>
      </c>
      <c r="E75" s="163"/>
    </row>
    <row r="76" spans="1:6" x14ac:dyDescent="0.25">
      <c r="A76" s="213"/>
      <c r="B76" s="213"/>
      <c r="C76" s="213"/>
      <c r="D76" s="213"/>
      <c r="E76" s="213"/>
    </row>
    <row r="77" spans="1:6" x14ac:dyDescent="0.25">
      <c r="A77" s="213" t="s">
        <v>216</v>
      </c>
      <c r="B77" s="213"/>
      <c r="C77" s="213"/>
      <c r="D77" s="213"/>
      <c r="E77" s="213"/>
    </row>
    <row r="78" spans="1:6" ht="13.5" customHeight="1" x14ac:dyDescent="0.25">
      <c r="B78" s="213"/>
      <c r="C78" s="213"/>
      <c r="D78" s="213" t="s">
        <v>27</v>
      </c>
      <c r="E78" s="213"/>
    </row>
  </sheetData>
  <mergeCells count="34">
    <mergeCell ref="A61:E61"/>
    <mergeCell ref="A66:D66"/>
    <mergeCell ref="A77:E77"/>
    <mergeCell ref="B78:C78"/>
    <mergeCell ref="D78:E78"/>
    <mergeCell ref="A76:E76"/>
    <mergeCell ref="A68:E68"/>
    <mergeCell ref="A69:E69"/>
    <mergeCell ref="A70:E70"/>
    <mergeCell ref="A72:E72"/>
    <mergeCell ref="A64:E64"/>
    <mergeCell ref="A65:E65"/>
    <mergeCell ref="A67:E67"/>
    <mergeCell ref="A56:D56"/>
    <mergeCell ref="A58:D58"/>
    <mergeCell ref="A54:D54"/>
    <mergeCell ref="A46:D46"/>
    <mergeCell ref="A23:D23"/>
    <mergeCell ref="A18:D18"/>
    <mergeCell ref="A10:E10"/>
    <mergeCell ref="A11:E11"/>
    <mergeCell ref="A12:E12"/>
    <mergeCell ref="A13:E13"/>
    <mergeCell ref="A14:E14"/>
    <mergeCell ref="A7:E7"/>
    <mergeCell ref="A8:E8"/>
    <mergeCell ref="A9:E9"/>
    <mergeCell ref="A5:E5"/>
    <mergeCell ref="A16:D16"/>
    <mergeCell ref="A1:E1"/>
    <mergeCell ref="A2:E2"/>
    <mergeCell ref="A4:E4"/>
    <mergeCell ref="A3:E3"/>
    <mergeCell ref="A6:D6"/>
  </mergeCells>
  <pageMargins left="0.70866141732283472" right="0.70866141732283472" top="0.74803149606299213" bottom="0.74803149606299213" header="0.31496062992125984" footer="0.31496062992125984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2022-04-06T04:05:57Z</dcterms:modified>
</cp:coreProperties>
</file>