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405" windowWidth="16020" windowHeight="11895" firstSheet="3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externalReferences>
    <externalReference r:id="rId11"/>
  </externalReferences>
  <definedNames>
    <definedName name="_xlnm.Print_Area" localSheetId="2">'2018'!$A$1:$F$31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Акт!$A$1:$E$73</definedName>
    <definedName name="_xlnm.Print_Area" localSheetId="3">'Акт (2)'!$A$1:$E$77</definedName>
    <definedName name="_xlnm.Print_Area" localSheetId="9">акт21!$A$3:$E$82</definedName>
    <definedName name="_xlnm.Print_Area" localSheetId="1">Бюджет!$A$1:$D$28</definedName>
    <definedName name="_xlnm.Print_Area" localSheetId="7">Лист1!$A$3:$E$77</definedName>
    <definedName name="_xlnm.Print_Area" localSheetId="5">Лист3!$A$2:$E$76</definedName>
  </definedNames>
  <calcPr calcId="145621"/>
</workbook>
</file>

<file path=xl/calcChain.xml><?xml version="1.0" encoding="utf-8"?>
<calcChain xmlns="http://schemas.openxmlformats.org/spreadsheetml/2006/main">
  <c r="E21" i="10" l="1"/>
  <c r="E53" i="10"/>
  <c r="B53" i="10"/>
  <c r="D24" i="10"/>
  <c r="E37" i="10"/>
  <c r="B37" i="10"/>
  <c r="E22" i="10"/>
  <c r="E66" i="10" l="1"/>
  <c r="D66" i="10" s="1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49" i="10"/>
  <c r="D50" i="10"/>
  <c r="D51" i="10"/>
  <c r="D52" i="10"/>
  <c r="D53" i="10"/>
  <c r="D54" i="10"/>
  <c r="D55" i="10"/>
  <c r="D56" i="10"/>
  <c r="D57" i="10"/>
  <c r="D64" i="10"/>
  <c r="D63" i="10"/>
  <c r="D61" i="10"/>
  <c r="D59" i="10"/>
  <c r="D26" i="10"/>
  <c r="D22" i="10"/>
  <c r="D23" i="10"/>
  <c r="D21" i="10"/>
  <c r="D20" i="10"/>
  <c r="D19" i="10"/>
  <c r="F64" i="10"/>
  <c r="E67" i="10" s="1"/>
  <c r="E70" i="10" s="1"/>
  <c r="F23" i="9" s="1"/>
  <c r="F18" i="9"/>
  <c r="F22" i="9" s="1"/>
  <c r="F14" i="9"/>
  <c r="F25" i="9" s="1"/>
  <c r="A71" i="10"/>
  <c r="F24" i="9" l="1"/>
  <c r="D57" i="8"/>
  <c r="D59" i="8"/>
  <c r="D55" i="8"/>
  <c r="D53" i="8"/>
  <c r="D45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4" i="8"/>
  <c r="D46" i="8"/>
  <c r="D47" i="8"/>
  <c r="D48" i="8"/>
  <c r="D49" i="8"/>
  <c r="D50" i="8"/>
  <c r="D51" i="8"/>
  <c r="D52" i="8"/>
  <c r="D25" i="8"/>
  <c r="D20" i="8"/>
  <c r="D21" i="8"/>
  <c r="D22" i="8"/>
  <c r="D23" i="8"/>
  <c r="D19" i="8"/>
  <c r="E61" i="8" l="1"/>
  <c r="D61" i="8" s="1"/>
  <c r="E62" i="8" l="1"/>
  <c r="F23" i="7" s="1"/>
  <c r="F19" i="7"/>
  <c r="F15" i="7"/>
  <c r="F18" i="7"/>
  <c r="F22" i="7" s="1"/>
  <c r="F14" i="7"/>
  <c r="F24" i="7" l="1"/>
  <c r="F25" i="7"/>
  <c r="F23" i="6"/>
  <c r="F19" i="6"/>
  <c r="F15" i="6"/>
  <c r="E61" i="3"/>
  <c r="E60" i="3"/>
  <c r="D60" i="3"/>
  <c r="D49" i="3"/>
  <c r="D57" i="3"/>
  <c r="D58" i="3"/>
  <c r="D55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4" i="3"/>
  <c r="D45" i="3"/>
  <c r="D46" i="3"/>
  <c r="D47" i="3"/>
  <c r="D48" i="3"/>
  <c r="D50" i="3"/>
  <c r="D51" i="3"/>
  <c r="D52" i="3"/>
  <c r="D53" i="3"/>
  <c r="D23" i="3"/>
  <c r="D20" i="3"/>
  <c r="D21" i="3"/>
  <c r="D19" i="3"/>
  <c r="F18" i="6"/>
  <c r="F22" i="6" s="1"/>
  <c r="F24" i="6" s="1"/>
  <c r="F14" i="6"/>
  <c r="F25" i="6" l="1"/>
  <c r="F24" i="4"/>
  <c r="E60" i="5" l="1"/>
  <c r="E59" i="5"/>
  <c r="D56" i="5"/>
  <c r="D57" i="5"/>
  <c r="D54" i="5"/>
  <c r="D41" i="5"/>
  <c r="D39" i="5" l="1"/>
  <c r="D37" i="5"/>
  <c r="E19" i="5"/>
  <c r="D19" i="5" s="1"/>
  <c r="D17" i="5"/>
  <c r="D11" i="5"/>
  <c r="D7" i="5"/>
  <c r="D10" i="5"/>
  <c r="D12" i="5"/>
  <c r="D13" i="5"/>
  <c r="D14" i="5"/>
  <c r="D15" i="5"/>
  <c r="D21" i="5"/>
  <c r="D22" i="5"/>
  <c r="D23" i="5"/>
  <c r="D24" i="5"/>
  <c r="D25" i="5"/>
  <c r="D26" i="5"/>
  <c r="D27" i="5"/>
  <c r="D28" i="5"/>
  <c r="D29" i="5"/>
  <c r="D30" i="5"/>
  <c r="D31" i="5"/>
  <c r="D32" i="5"/>
  <c r="D34" i="5"/>
  <c r="D35" i="5"/>
  <c r="D36" i="5"/>
  <c r="D43" i="5"/>
  <c r="D44" i="5"/>
  <c r="D45" i="5"/>
  <c r="D46" i="5"/>
  <c r="D47" i="5"/>
  <c r="D49" i="5"/>
  <c r="D50" i="5"/>
  <c r="D51" i="5"/>
  <c r="D52" i="5"/>
  <c r="D9" i="5"/>
  <c r="D59" i="5"/>
  <c r="F13" i="4" l="1"/>
  <c r="F19" i="4" l="1"/>
  <c r="F23" i="4" s="1"/>
  <c r="F25" i="4" s="1"/>
  <c r="F15" i="4"/>
  <c r="F26" i="4" l="1"/>
  <c r="E22" i="2"/>
  <c r="B20" i="2"/>
  <c r="B19" i="2"/>
  <c r="B18" i="2"/>
  <c r="B17" i="2"/>
  <c r="B16" i="2"/>
  <c r="B15" i="2"/>
  <c r="B14" i="2"/>
  <c r="B13" i="2"/>
  <c r="B12" i="2"/>
  <c r="B11" i="2"/>
  <c r="B10" i="2"/>
  <c r="C21" i="2"/>
  <c r="D21" i="2"/>
  <c r="D10" i="1"/>
  <c r="B21" i="2" l="1"/>
  <c r="D15" i="1" l="1"/>
  <c r="D42" i="1"/>
  <c r="D49" i="1"/>
  <c r="D48" i="1"/>
  <c r="D47" i="1"/>
  <c r="D46" i="1"/>
  <c r="D44" i="1"/>
  <c r="D43" i="1"/>
  <c r="D41" i="1"/>
  <c r="D40" i="1"/>
  <c r="D38" i="1"/>
  <c r="D37" i="1"/>
  <c r="D36" i="1"/>
  <c r="D35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1" i="1"/>
  <c r="D9" i="1"/>
  <c r="D7" i="1"/>
  <c r="D13" i="1"/>
  <c r="D51" i="1"/>
  <c r="D53" i="1"/>
  <c r="D55" i="1"/>
  <c r="E56" i="1"/>
</calcChain>
</file>

<file path=xl/sharedStrings.xml><?xml version="1.0" encoding="utf-8"?>
<sst xmlns="http://schemas.openxmlformats.org/spreadsheetml/2006/main" count="813" uniqueCount="279">
  <si>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</si>
  <si>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</si>
  <si>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</si>
  <si>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</si>
  <si>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</si>
  <si>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</si>
  <si>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</si>
  <si>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</si>
  <si>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</si>
  <si>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</si>
  <si>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</si>
  <si>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</si>
  <si>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</si>
  <si>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</si>
  <si>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</si>
  <si>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</si>
  <si>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</si>
  <si>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шт.</t>
  </si>
  <si>
    <t>узел</t>
  </si>
  <si>
    <t>м3</t>
  </si>
  <si>
    <t>1 ИТП</t>
  </si>
  <si>
    <t xml:space="preserve"> </t>
  </si>
  <si>
    <t>Ежедневно</t>
  </si>
  <si>
    <t>По факту</t>
  </si>
  <si>
    <t>По плану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</si>
  <si>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</si>
  <si>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</si>
  <si>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</si>
  <si>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</si>
  <si>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</si>
  <si>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</si>
  <si>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</si>
  <si>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</si>
  <si>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</si>
  <si>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</si>
  <si>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</si>
  <si>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</si>
  <si>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</si>
  <si>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</si>
  <si>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</si>
  <si>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</si>
  <si>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</si>
  <si>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</si>
  <si>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</si>
  <si>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</si>
  <si>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</si>
  <si>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</si>
  <si>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</si>
  <si>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</si>
  <si>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</si>
  <si>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</si>
  <si>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</si>
  <si>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</si>
  <si>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</si>
  <si>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</si>
  <si>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</si>
  <si>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</si>
  <si>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</si>
  <si>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</si>
  <si>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Запуск системы отопления.</t>
  </si>
  <si>
    <t xml:space="preserve">     Опрессовка ТУ диаметром: до 50 мм</t>
  </si>
  <si>
    <t xml:space="preserve">     Осмотр системы центрального отопления, устройств в чердачных и подвальных помещениях.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</si>
  <si>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</si>
  <si>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</si>
  <si>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</si>
  <si>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</si>
  <si>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Подготовка элеваторного узла Д-50 к зиме</t>
  </si>
  <si>
    <t xml:space="preserve">     Промывка трубопровода системы отопления</t>
  </si>
  <si>
    <t xml:space="preserve">     Регулировка балансировочного клапана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</si>
  <si>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</si>
  <si>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</si>
  <si>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</si>
  <si>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 xml:space="preserve">     Очистка кровли от снега толщ. 10 см, сбивание сосулей</t>
  </si>
  <si>
    <t xml:space="preserve">     Очистка фильтра от накипи (отложений)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</si>
  <si>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</si>
  <si>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</si>
  <si>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</si>
  <si>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Долг за выполненные работы на 01.01.2017 г.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</si>
  <si>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</si>
  <si>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</si>
  <si>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 xml:space="preserve">     Осмотр СТО</t>
  </si>
  <si>
    <t>100 квартир</t>
  </si>
  <si>
    <t xml:space="preserve">     Очистка канализационной сети: внутренней</t>
  </si>
  <si>
    <t>Текущий ремонт конструктивных элементов жилых зданий</t>
  </si>
  <si>
    <t>100 приборов</t>
  </si>
  <si>
    <t xml:space="preserve">     Укрепление дверных приборов: петли (шарниры), шпингалеты, ручки накладные</t>
  </si>
  <si>
    <t>1 дерево</t>
  </si>
  <si>
    <t>1 м2 основания</t>
  </si>
  <si>
    <t>Отчет по бюджету №58/17-2017</t>
  </si>
  <si>
    <t>АКТ № 58/17-2017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</si>
  <si>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17 квартала 58.</t>
  </si>
  <si>
    <t xml:space="preserve">     Срезка веревки с дерева (тарзанки)</t>
  </si>
  <si>
    <t xml:space="preserve">     Запуск потока воды: отопление, ГВС</t>
  </si>
  <si>
    <t>1 узел</t>
  </si>
  <si>
    <t xml:space="preserve">     Осмотр подвальных помещений (засоры, подпоры) прим.</t>
  </si>
  <si>
    <t xml:space="preserve">     Перекрытие потока воды: отопление, ГВС</t>
  </si>
  <si>
    <t xml:space="preserve">     Заделка подвальных окон: фанерой</t>
  </si>
  <si>
    <t>10 м2</t>
  </si>
  <si>
    <t xml:space="preserve">     Прокладка трубопроводов канализационных из полиэтиленовых труб высокой плотности: 110 мм</t>
  </si>
  <si>
    <t xml:space="preserve">     Промывка выпуска х/ф канализации</t>
  </si>
  <si>
    <t xml:space="preserve">     Разборка трубопровода из чугунных канализационных труб.</t>
  </si>
  <si>
    <t xml:space="preserve">     Смена отдельных участков трубопроводов из стальных водогазопроводных неоцинкованных труб д-м: 20 мм</t>
  </si>
  <si>
    <t>1 участок</t>
  </si>
  <si>
    <t xml:space="preserve">     Смена дверных приборов: навесного замка</t>
  </si>
  <si>
    <t xml:space="preserve">     Смена дверных приборов: петли</t>
  </si>
  <si>
    <t xml:space="preserve">     Установка досок объявлений с изготовлением</t>
  </si>
  <si>
    <t>Задолженность по оплате за содержание и текущий ремонт на 01.01.2018 г. -  14 952,03 руб.</t>
  </si>
  <si>
    <t>Завоз песка и земли</t>
  </si>
  <si>
    <t>на общую сумму 133347.06 руб. (Сто тридцать три тысячи триста сорок семь рублей 6 копеек).</t>
  </si>
  <si>
    <t>Корректировка бюджета за 2016 г.</t>
  </si>
  <si>
    <t>Долг за выполненные работы (доходы за минусом расходов) на  01.01.2018 г. -  24 021,55 руб.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</si>
  <si>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</si>
  <si>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</si>
  <si>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</si>
  <si>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</si>
  <si>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</si>
  <si>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</si>
  <si>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</si>
  <si>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</si>
  <si>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</si>
  <si>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</si>
  <si>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</si>
  <si>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</si>
  <si>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</si>
  <si>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</si>
  <si>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</si>
  <si>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</si>
  <si>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</si>
  <si>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</si>
  <si>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</si>
  <si>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</si>
  <si>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</si>
  <si>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</si>
  <si>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</si>
  <si>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</si>
  <si>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</si>
  <si>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</si>
  <si>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58/17-2018</t>
  </si>
  <si>
    <t xml:space="preserve">     Валка деревьев с прим. автогидроподъемника без корчевки пня м-лиственных, тв-лиственных при д. до 36</t>
  </si>
  <si>
    <t>1 м3</t>
  </si>
  <si>
    <t xml:space="preserve">     Вывозка порубочных остатков на расстояние 22 км (класс груза 3)</t>
  </si>
  <si>
    <t>т</t>
  </si>
  <si>
    <t xml:space="preserve">     Завоз песка, ПГС, щебня, земли</t>
  </si>
  <si>
    <t xml:space="preserve">     Окраска известковыми составами: по кирпичу и бетону (бордюр. столбики, столбы)</t>
  </si>
  <si>
    <t>100 м2</t>
  </si>
  <si>
    <t xml:space="preserve">     Окраска песочницы</t>
  </si>
  <si>
    <t xml:space="preserve">     Погрузка порубочных остатков</t>
  </si>
  <si>
    <t xml:space="preserve">     Утилизация парубочных отходов</t>
  </si>
  <si>
    <t xml:space="preserve">     Вывоз и утилизация ТКО, в т.ч. крупногабаритный мусор</t>
  </si>
  <si>
    <t xml:space="preserve">     Осмотр выпусков канализации  (засоры, подпоры) прим.</t>
  </si>
  <si>
    <t xml:space="preserve">     Закрытие подвальных окон и люков (прим)</t>
  </si>
  <si>
    <t>10 шт.</t>
  </si>
  <si>
    <t xml:space="preserve">     Осмотр кровли, чердака, подъездов, подвального помещения -подготовка к зиме</t>
  </si>
  <si>
    <t xml:space="preserve">     Плановые проверки вентиляционных каналов и оголовков</t>
  </si>
  <si>
    <t>Обслуживание ОДПУ</t>
  </si>
  <si>
    <t xml:space="preserve">     Поверка и ремонт ОДПУ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</si>
  <si>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</si>
  <si>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</si>
  <si>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 xml:space="preserve">     Врезка в трубопровод Д-20</t>
  </si>
  <si>
    <t xml:space="preserve">     Замена трубопровода диаметром: 20 мм</t>
  </si>
  <si>
    <t>м</t>
  </si>
  <si>
    <t xml:space="preserve">     Осмотр замеры рамок холодной воды</t>
  </si>
  <si>
    <t>чел.-ч</t>
  </si>
  <si>
    <t xml:space="preserve">     Ремонт элеваторов со снятием с места (прим)</t>
  </si>
  <si>
    <t xml:space="preserve">     Установка термометра</t>
  </si>
  <si>
    <t>комплект</t>
  </si>
  <si>
    <t xml:space="preserve">     Железнение цементных покрытий</t>
  </si>
  <si>
    <t xml:space="preserve">     Приготовление тяжелого бетона: на гравии класса В20 (М250)</t>
  </si>
  <si>
    <t>100 м3</t>
  </si>
  <si>
    <t xml:space="preserve">     Разборка покрытий полов: цементных</t>
  </si>
  <si>
    <t xml:space="preserve">     Ремонт крыльца цементным раствором площадью заделки: до 1,0 м2</t>
  </si>
  <si>
    <t>100 мест</t>
  </si>
  <si>
    <t xml:space="preserve">     Услуги  по вывозу и утилизации листвы, веток, деревьев, скошенной травы , смета и др.</t>
  </si>
  <si>
    <t>АКТ № 58/17-2018</t>
  </si>
  <si>
    <t>"31" марта 2019 г.</t>
  </si>
  <si>
    <t>По договору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</si>
  <si>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</si>
  <si>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</si>
  <si>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</si>
  <si>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141 139,35 руб. (Сто сорок одна тысяча сто тридцать девять рублей 35 копеек)</t>
  </si>
  <si>
    <t>Списание долга за выполненые работы на 01.01.2018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</si>
  <si>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</si>
  <si>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</si>
  <si>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</si>
  <si>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</si>
  <si>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</si>
  <si>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</si>
  <si>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</si>
  <si>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</si>
  <si>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</si>
  <si>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</si>
  <si>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</si>
  <si>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</si>
  <si>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</si>
  <si>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 xml:space="preserve">     Ремонт теплосчетчика</t>
  </si>
  <si>
    <t>Благоустройство и обеспечение санитарного состояния МКД и придомовой територии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</si>
  <si>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</si>
  <si>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</si>
  <si>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</si>
  <si>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Обслуживание и текущий ремонт инженерного оборудования</t>
  </si>
  <si>
    <t xml:space="preserve">     Регулировка температуры отопления в ИТП вентилями</t>
  </si>
  <si>
    <t xml:space="preserve">     Смена внутренних трубопроводов из стальных труб д. 50 мм</t>
  </si>
  <si>
    <t xml:space="preserve">     Ликвидация воздушных пробок в системе отопления, в стояке</t>
  </si>
  <si>
    <t>1 стояк</t>
  </si>
  <si>
    <t xml:space="preserve">     Осмотр и устранение мелких неисправностей на РХВ</t>
  </si>
  <si>
    <t xml:space="preserve">     Осмотр подъездов, подвального помещения чердачного помещения</t>
  </si>
  <si>
    <t xml:space="preserve">     Перемотка радиаторной пробки</t>
  </si>
  <si>
    <t xml:space="preserve">     Подготовка элеваторного узла</t>
  </si>
  <si>
    <t xml:space="preserve">     Регулировка системы отопления</t>
  </si>
  <si>
    <t xml:space="preserve">     Сдача ИТП представителю энергоснабжающей организации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</si>
  <si>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</si>
  <si>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</si>
  <si>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Изготовление щита из доски б/у</t>
  </si>
  <si>
    <t xml:space="preserve">     Очистка  кровли от снега толщ. 10см, сбивание сосулей вышка</t>
  </si>
  <si>
    <t>1 м 1 основания</t>
  </si>
  <si>
    <t xml:space="preserve">     Очистка  кровли от снега, сбивание сосулей с выходом на кровлю</t>
  </si>
  <si>
    <t xml:space="preserve">     Проверка исправности канализационных вытяжек</t>
  </si>
  <si>
    <t>1 кв</t>
  </si>
  <si>
    <t xml:space="preserve">     Смена оконных приборов: петли</t>
  </si>
  <si>
    <t xml:space="preserve">     Укладка (установка) щитов из доски б/у (без подгонки)</t>
  </si>
  <si>
    <t xml:space="preserve">     Техническое обслуживание ОДПУ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</si>
  <si>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</si>
  <si>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</si>
  <si>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</si>
  <si>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</si>
  <si>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Заказчик -         ________________________________________   __________________________________</t>
  </si>
  <si>
    <t>АКТ № 58/17</t>
  </si>
  <si>
    <t>По графику</t>
  </si>
  <si>
    <t xml:space="preserve">           2. Всего за период с "01"января 2019 г. по "31"декября 2019 г. выполнено работ на общую сумму 117988.68 руб. (Сто семнадцать тысяч девятьсот восемьдесят восемь рублей 68 копеек)</t>
  </si>
  <si>
    <t xml:space="preserve">                           ________________________________________      ____________________________________</t>
  </si>
  <si>
    <t>Отчет по бюджету № 58/17-2019</t>
  </si>
  <si>
    <t>Период: с 01.01.2019 по 31.12.2019 года.</t>
  </si>
  <si>
    <t>Отчет по бюджету № 58/17-2020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</si>
  <si>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</si>
  <si>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</si>
  <si>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</si>
  <si>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Вывоз листвы и смета</t>
  </si>
  <si>
    <t xml:space="preserve">     Дезинфекция мест общего пользования МКД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</si>
  <si>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</si>
  <si>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</si>
  <si>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</si>
  <si>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</si>
  <si>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</si>
  <si>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Осмотр, проверка работы приборов ИТП, РХВ</t>
  </si>
  <si>
    <t xml:space="preserve">     Перекрытие потока воды: отопление, ГВС, ХВС</t>
  </si>
  <si>
    <t xml:space="preserve">     Демонтаж ступени деревянной</t>
  </si>
  <si>
    <t xml:space="preserve">     Простая окраска масляными составами по дереву: за 2 раза</t>
  </si>
  <si>
    <t xml:space="preserve">     Ремонт отдельных мест скатной кровли (материалом Ризолит)</t>
  </si>
  <si>
    <t xml:space="preserve">     Установка доски объявлений - б/у</t>
  </si>
  <si>
    <t xml:space="preserve">     Устройство ступени деревянной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</si>
  <si>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</si>
  <si>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</si>
  <si>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 xml:space="preserve">           2. Всего за период с "01"января 2020 г. по "31"декабря 2020 г. выполнено работ на общую сумму 116534.84 руб. (Сто шестнадцать тысяч пятьсот тридцать четыре рубля 84 копейки)</t>
  </si>
  <si>
    <t xml:space="preserve">                         ____________________________________________      ____________________________________</t>
  </si>
  <si>
    <t>Отчет по бюджету № 58/17-2021</t>
  </si>
  <si>
    <t>Период: с 01.01.2021 по 31.12.2021 года.</t>
  </si>
  <si>
    <t>31 марта 2022 г.</t>
  </si>
  <si>
    <t xml:space="preserve">     Разделка древесины мягких пород, полученной от валки леса, диам. стволов: до 16 см</t>
  </si>
  <si>
    <t xml:space="preserve">     Спиливание скелетных ветвей деревьев</t>
  </si>
  <si>
    <t>Изготовление плана благоустройства</t>
  </si>
  <si>
    <t xml:space="preserve">     Изготовление плана благоустройства</t>
  </si>
  <si>
    <t xml:space="preserve">     Осмотр подвальных помещений и выпуска при подпоре</t>
  </si>
  <si>
    <t>1 осмотр</t>
  </si>
  <si>
    <t xml:space="preserve">     Осмотр СТО в ИТП, РХВ</t>
  </si>
  <si>
    <t xml:space="preserve">     Осмотр СТО в чердачных и подвальных помещениях ФКР</t>
  </si>
  <si>
    <t xml:space="preserve">     Осмотр, замеры, опломбировка ПУ Т/У с представителем</t>
  </si>
  <si>
    <t xml:space="preserve">     Отключение системы отопления</t>
  </si>
  <si>
    <t xml:space="preserve">     Ремонт щита с заменой доски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</si>
  <si>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</si>
  <si>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</si>
  <si>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кровли от снега толщ. 10 см, сбивание сосулей (в)</t>
  </si>
  <si>
    <t>1 м 2 основания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</si>
  <si>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</si>
  <si>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Укладка (установка) щитов</t>
  </si>
  <si>
    <t>105516.74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</si>
  <si>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</si>
  <si>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</si>
  <si>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</si>
  <si>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   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</si>
</sst>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_-* #,##0_р_._-;\-* #,##0_р_._-;_-* &quot;-&quot;??_р_._-;_-@_-"/>
    <numFmt numFmtId="166" formatCode="0.00;[Red]\-0.00"/>
    <numFmt numFmtId="167" formatCode="0;[Red]\-0"/>
    <numFmt numFmtId="168" formatCode="0.000;[Red]\-0.000"/>
    <numFmt numFmtId="169" formatCode="0.0;[Red]\-0.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9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17" fillId="0" borderId="0">
      <alignment horizontal="center" vertical="center"/>
    </xf>
    <xf numFmtId="0" fontId="1" fillId="0" borderId="0"/>
    <xf numFmtId="0" fontId="19" fillId="0" borderId="0">
      <alignment horizontal="left" vertical="top"/>
    </xf>
    <xf numFmtId="0" fontId="19" fillId="0" borderId="0">
      <alignment horizontal="right" vertical="top"/>
    </xf>
    <xf numFmtId="0" fontId="19" fillId="2" borderId="0">
      <alignment horizontal="right" vertical="top"/>
    </xf>
    <xf numFmtId="0" fontId="19" fillId="0" borderId="0">
      <alignment horizontal="right" vertical="top"/>
    </xf>
    <xf numFmtId="0" fontId="19" fillId="0" borderId="0">
      <alignment horizontal="left" vertical="top"/>
    </xf>
    <xf numFmtId="0" fontId="19" fillId="0" borderId="0">
      <alignment horizontal="left" vertical="top"/>
    </xf>
  </cellStyleXfs>
  <cellXfs count="218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0" fontId="12" fillId="0" borderId="1" xfId="2" applyFont="1" applyBorder="1" applyAlignment="1">
      <alignment vertical="center" wrapText="1"/>
    </xf>
    <xf numFmtId="164" fontId="10" fillId="0" borderId="1" xfId="1" applyFont="1" applyBorder="1" applyAlignment="1">
      <alignment horizontal="center" vertical="center"/>
    </xf>
    <xf numFmtId="0" fontId="14" fillId="0" borderId="1" xfId="2" applyFont="1" applyBorder="1" applyAlignment="1">
      <alignment vertical="center" wrapText="1"/>
    </xf>
    <xf numFmtId="0" fontId="14" fillId="0" borderId="1" xfId="2" applyFont="1" applyBorder="1" applyAlignment="1">
      <alignment horizontal="center" vertical="center"/>
    </xf>
    <xf numFmtId="164" fontId="14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4" fillId="0" borderId="1" xfId="0" applyFont="1" applyFill="1" applyBorder="1" applyAlignment="1">
      <alignment vertical="top" wrapText="1"/>
    </xf>
    <xf numFmtId="0" fontId="14" fillId="0" borderId="7" xfId="0" applyFont="1" applyBorder="1" applyAlignment="1">
      <alignment vertical="top" wrapText="1"/>
    </xf>
    <xf numFmtId="0" fontId="15" fillId="0" borderId="6" xfId="0" applyFont="1" applyFill="1" applyBorder="1" applyAlignment="1">
      <alignment vertical="top" wrapText="1"/>
    </xf>
    <xf numFmtId="0" fontId="1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6" fillId="0" borderId="6" xfId="0" applyFont="1" applyBorder="1" applyAlignment="1">
      <alignment vertical="top" wrapText="1"/>
    </xf>
    <xf numFmtId="164" fontId="16" fillId="0" borderId="5" xfId="1" applyFont="1" applyBorder="1" applyAlignment="1">
      <alignment horizontal="center" vertical="center"/>
    </xf>
    <xf numFmtId="2" fontId="15" fillId="0" borderId="1" xfId="1" applyNumberFormat="1" applyFont="1" applyFill="1" applyBorder="1" applyAlignment="1">
      <alignment horizontal="center" vertical="center"/>
    </xf>
    <xf numFmtId="2" fontId="16" fillId="0" borderId="1" xfId="1" applyNumberFormat="1" applyFont="1" applyBorder="1" applyAlignment="1">
      <alignment horizontal="center" vertical="center" wrapText="1"/>
    </xf>
    <xf numFmtId="0" fontId="14" fillId="0" borderId="7" xfId="0" applyFont="1" applyBorder="1" applyAlignment="1">
      <alignment vertical="top"/>
    </xf>
    <xf numFmtId="164" fontId="0" fillId="0" borderId="0" xfId="0" applyNumberFormat="1" applyAlignment="1"/>
    <xf numFmtId="0" fontId="15" fillId="0" borderId="0" xfId="2" applyFont="1" applyAlignment="1"/>
    <xf numFmtId="0" fontId="16" fillId="0" borderId="0" xfId="2" applyFont="1" applyBorder="1" applyAlignment="1">
      <alignment horizontal="left"/>
    </xf>
    <xf numFmtId="0" fontId="15" fillId="0" borderId="0" xfId="2" applyFont="1" applyBorder="1" applyAlignment="1">
      <alignment horizontal="left"/>
    </xf>
    <xf numFmtId="0" fontId="4" fillId="0" borderId="0" xfId="0" applyFont="1" applyBorder="1"/>
    <xf numFmtId="0" fontId="4" fillId="0" borderId="0" xfId="4" applyFont="1" applyBorder="1" applyAlignment="1">
      <alignment wrapText="1"/>
    </xf>
    <xf numFmtId="0" fontId="20" fillId="0" borderId="0" xfId="5" quotePrefix="1" applyFont="1" applyAlignment="1">
      <alignment horizontal="right" vertical="top" wrapText="1"/>
    </xf>
    <xf numFmtId="0" fontId="20" fillId="0" borderId="0" xfId="5" quotePrefix="1" applyFont="1" applyBorder="1" applyAlignment="1">
      <alignment vertical="top" wrapText="1"/>
    </xf>
    <xf numFmtId="0" fontId="20" fillId="0" borderId="0" xfId="5" quotePrefix="1" applyFont="1" applyAlignment="1">
      <alignment vertical="top" wrapText="1"/>
    </xf>
    <xf numFmtId="0" fontId="20" fillId="0" borderId="0" xfId="6" quotePrefix="1" applyFont="1" applyBorder="1" applyAlignment="1">
      <alignment horizontal="right" vertical="top" wrapText="1"/>
    </xf>
    <xf numFmtId="0" fontId="20" fillId="0" borderId="0" xfId="5" quotePrefix="1" applyFont="1" applyAlignment="1">
      <alignment horizontal="left" vertical="top" wrapText="1"/>
    </xf>
    <xf numFmtId="0" fontId="4" fillId="0" borderId="0" xfId="4" applyFont="1" applyAlignment="1">
      <alignment wrapText="1"/>
    </xf>
    <xf numFmtId="0" fontId="4" fillId="0" borderId="8" xfId="4" applyFont="1" applyBorder="1" applyAlignment="1">
      <alignment wrapText="1"/>
    </xf>
    <xf numFmtId="0" fontId="20" fillId="0" borderId="10" xfId="10" quotePrefix="1" applyFont="1" applyBorder="1" applyAlignment="1">
      <alignment vertical="top" wrapText="1"/>
    </xf>
    <xf numFmtId="0" fontId="15" fillId="0" borderId="0" xfId="0" applyFont="1" applyAlignment="1">
      <alignment horizontal="left" vertical="center"/>
    </xf>
    <xf numFmtId="165" fontId="4" fillId="0" borderId="1" xfId="1" applyNumberFormat="1" applyFont="1" applyBorder="1" applyAlignment="1">
      <alignment wrapText="1"/>
    </xf>
    <xf numFmtId="0" fontId="15" fillId="0" borderId="0" xfId="0" applyFont="1" applyAlignment="1">
      <alignment horizontal="left" vertical="top"/>
    </xf>
    <xf numFmtId="0" fontId="20" fillId="0" borderId="0" xfId="9" quotePrefix="1" applyFont="1" applyAlignment="1">
      <alignment horizontal="right" vertical="top" wrapText="1"/>
    </xf>
    <xf numFmtId="0" fontId="20" fillId="0" borderId="0" xfId="9" quotePrefix="1" applyFont="1" applyAlignment="1">
      <alignment horizontal="left" vertical="top" wrapText="1"/>
    </xf>
    <xf numFmtId="0" fontId="20" fillId="0" borderId="0" xfId="8" applyNumberFormat="1" applyFont="1" applyBorder="1" applyAlignment="1">
      <alignment horizontal="right" vertical="top" wrapText="1"/>
    </xf>
    <xf numFmtId="0" fontId="20" fillId="0" borderId="0" xfId="5" quotePrefix="1" applyFont="1" applyBorder="1" applyAlignment="1">
      <alignment horizontal="right" vertical="top" wrapText="1"/>
    </xf>
    <xf numFmtId="0" fontId="20" fillId="0" borderId="0" xfId="8" applyNumberFormat="1" applyFont="1" applyBorder="1" applyAlignment="1">
      <alignment vertical="top" wrapText="1"/>
    </xf>
    <xf numFmtId="0" fontId="20" fillId="0" borderId="0" xfId="9" quotePrefix="1" applyFont="1" applyBorder="1" applyAlignment="1">
      <alignment horizontal="left" vertical="top" wrapText="1"/>
    </xf>
    <xf numFmtId="165" fontId="4" fillId="0" borderId="0" xfId="1" applyNumberFormat="1" applyFont="1" applyBorder="1" applyAlignment="1">
      <alignment wrapText="1"/>
    </xf>
    <xf numFmtId="0" fontId="16" fillId="0" borderId="0" xfId="2" applyFont="1" applyAlignment="1">
      <alignment horizontal="left"/>
    </xf>
    <xf numFmtId="0" fontId="15" fillId="0" borderId="0" xfId="2" applyFont="1" applyAlignment="1">
      <alignment horizontal="left"/>
    </xf>
    <xf numFmtId="0" fontId="21" fillId="0" borderId="0" xfId="0" applyFont="1" applyAlignment="1">
      <alignment horizontal="left" vertical="top"/>
    </xf>
    <xf numFmtId="0" fontId="22" fillId="3" borderId="14" xfId="0" applyFont="1" applyFill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3" fillId="0" borderId="0" xfId="0" applyFont="1"/>
    <xf numFmtId="0" fontId="21" fillId="0" borderId="0" xfId="0" applyFont="1" applyAlignment="1">
      <alignment horizontal="left"/>
    </xf>
    <xf numFmtId="0" fontId="23" fillId="0" borderId="0" xfId="0" applyFont="1" applyAlignment="1"/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20" fillId="0" borderId="0" xfId="9" quotePrefix="1" applyFont="1" applyBorder="1" applyAlignment="1">
      <alignment horizontal="left" vertical="top" wrapText="1"/>
    </xf>
    <xf numFmtId="0" fontId="4" fillId="0" borderId="0" xfId="0" applyFont="1" applyFill="1" applyAlignment="1"/>
    <xf numFmtId="0" fontId="15" fillId="0" borderId="7" xfId="0" applyFont="1" applyFill="1" applyBorder="1" applyAlignment="1">
      <alignment vertical="top" wrapText="1"/>
    </xf>
    <xf numFmtId="0" fontId="15" fillId="0" borderId="1" xfId="0" applyFont="1" applyFill="1" applyBorder="1" applyAlignment="1">
      <alignment horizontal="center" vertical="center"/>
    </xf>
    <xf numFmtId="166" fontId="15" fillId="0" borderId="1" xfId="0" applyNumberFormat="1" applyFont="1" applyFill="1" applyBorder="1" applyAlignment="1">
      <alignment horizontal="center" vertical="center"/>
    </xf>
    <xf numFmtId="167" fontId="15" fillId="0" borderId="1" xfId="0" applyNumberFormat="1" applyFont="1" applyFill="1" applyBorder="1" applyAlignment="1">
      <alignment horizontal="center" vertical="center"/>
    </xf>
    <xf numFmtId="168" fontId="15" fillId="0" borderId="1" xfId="0" applyNumberFormat="1" applyFont="1" applyFill="1" applyBorder="1" applyAlignment="1">
      <alignment horizontal="center" vertical="center"/>
    </xf>
    <xf numFmtId="169" fontId="15" fillId="0" borderId="1" xfId="0" applyNumberFormat="1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vertical="top" wrapText="1"/>
    </xf>
    <xf numFmtId="0" fontId="14" fillId="0" borderId="1" xfId="0" applyFont="1" applyFill="1" applyBorder="1" applyAlignment="1">
      <alignment horizontal="center" vertical="center" wrapText="1"/>
    </xf>
    <xf numFmtId="0" fontId="13" fillId="0" borderId="0" xfId="0" applyFont="1" applyFill="1" applyAlignment="1"/>
    <xf numFmtId="2" fontId="15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164" fontId="21" fillId="0" borderId="18" xfId="1" applyFont="1" applyBorder="1" applyAlignment="1">
      <alignment horizontal="center" vertical="top" wrapText="1"/>
    </xf>
    <xf numFmtId="164" fontId="24" fillId="0" borderId="19" xfId="1" applyFont="1" applyFill="1" applyBorder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2" fillId="0" borderId="0" xfId="0" applyFont="1" applyAlignment="1">
      <alignment horizontal="left" vertical="top"/>
    </xf>
    <xf numFmtId="164" fontId="22" fillId="0" borderId="18" xfId="1" applyFont="1" applyBorder="1" applyAlignment="1">
      <alignment horizontal="center" vertical="top"/>
    </xf>
    <xf numFmtId="0" fontId="22" fillId="4" borderId="0" xfId="0" applyFont="1" applyFill="1" applyAlignment="1">
      <alignment horizontal="left" vertical="top"/>
    </xf>
    <xf numFmtId="164" fontId="22" fillId="0" borderId="18" xfId="1" applyFont="1" applyBorder="1" applyAlignment="1">
      <alignment horizontal="center" vertical="top" wrapText="1"/>
    </xf>
    <xf numFmtId="0" fontId="25" fillId="0" borderId="0" xfId="0" applyFont="1"/>
    <xf numFmtId="0" fontId="20" fillId="0" borderId="0" xfId="5" quotePrefix="1" applyFont="1" applyBorder="1" applyAlignment="1">
      <alignment horizontal="left" vertical="top" wrapText="1"/>
    </xf>
    <xf numFmtId="0" fontId="20" fillId="0" borderId="0" xfId="6" quotePrefix="1" applyFont="1" applyBorder="1" applyAlignment="1">
      <alignment horizontal="left" vertical="top" wrapText="1"/>
    </xf>
    <xf numFmtId="0" fontId="20" fillId="2" borderId="0" xfId="7" applyNumberFormat="1" applyFont="1" applyBorder="1" applyAlignment="1">
      <alignment horizontal="left" vertical="top" wrapText="1"/>
    </xf>
    <xf numFmtId="0" fontId="20" fillId="0" borderId="0" xfId="8" applyNumberFormat="1" applyFont="1" applyBorder="1" applyAlignment="1">
      <alignment horizontal="left" vertical="top" wrapText="1"/>
    </xf>
    <xf numFmtId="0" fontId="15" fillId="0" borderId="0" xfId="2" applyFont="1" applyAlignment="1">
      <alignment horizontal="left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5" fillId="0" borderId="0" xfId="2" applyFont="1" applyAlignment="1">
      <alignment horizontal="left"/>
    </xf>
    <xf numFmtId="0" fontId="15" fillId="0" borderId="0" xfId="0" applyFont="1" applyFill="1" applyAlignment="1">
      <alignment horizontal="justify" vertical="center"/>
    </xf>
    <xf numFmtId="0" fontId="0" fillId="0" borderId="0" xfId="0" applyFill="1" applyAlignment="1"/>
    <xf numFmtId="0" fontId="15" fillId="0" borderId="0" xfId="0" applyFont="1" applyFill="1" applyAlignment="1">
      <alignment horizontal="center" vertical="center"/>
    </xf>
    <xf numFmtId="164" fontId="15" fillId="0" borderId="1" xfId="1" applyNumberFormat="1" applyFont="1" applyFill="1" applyBorder="1" applyAlignment="1">
      <alignment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 wrapText="1"/>
    </xf>
    <xf numFmtId="164" fontId="14" fillId="0" borderId="1" xfId="1" applyNumberFormat="1" applyFont="1" applyFill="1" applyBorder="1" applyAlignment="1">
      <alignment vertical="center" wrapText="1"/>
    </xf>
    <xf numFmtId="164" fontId="14" fillId="0" borderId="1" xfId="1" applyNumberFormat="1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justify" vertical="center"/>
    </xf>
    <xf numFmtId="164" fontId="24" fillId="0" borderId="1" xfId="1" applyNumberFormat="1" applyFont="1" applyFill="1" applyBorder="1" applyAlignment="1">
      <alignment vertical="center"/>
    </xf>
    <xf numFmtId="164" fontId="24" fillId="0" borderId="1" xfId="1" applyNumberFormat="1" applyFont="1" applyFill="1" applyBorder="1" applyAlignment="1">
      <alignment horizontal="center" vertical="center"/>
    </xf>
    <xf numFmtId="164" fontId="24" fillId="0" borderId="1" xfId="1" applyNumberFormat="1" applyFont="1" applyFill="1" applyBorder="1" applyAlignment="1">
      <alignment horizontal="center" vertical="center" wrapText="1"/>
    </xf>
    <xf numFmtId="0" fontId="20" fillId="0" borderId="0" xfId="7" applyNumberFormat="1" applyFont="1" applyFill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0" xfId="2" applyFont="1" applyAlignment="1">
      <alignment horizontal="left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164" fontId="16" fillId="0" borderId="1" xfId="1" applyFont="1" applyFill="1" applyBorder="1" applyAlignment="1">
      <alignment horizontal="center" vertical="center" wrapText="1"/>
    </xf>
    <xf numFmtId="164" fontId="15" fillId="0" borderId="1" xfId="1" applyFont="1" applyFill="1" applyBorder="1" applyAlignment="1">
      <alignment horizontal="center" vertical="center"/>
    </xf>
    <xf numFmtId="164" fontId="16" fillId="0" borderId="1" xfId="1" applyFont="1" applyBorder="1" applyAlignment="1">
      <alignment horizontal="center" vertical="center" wrapText="1"/>
    </xf>
    <xf numFmtId="164" fontId="24" fillId="0" borderId="1" xfId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vertical="center"/>
    </xf>
    <xf numFmtId="0" fontId="14" fillId="0" borderId="1" xfId="0" applyFont="1" applyFill="1" applyBorder="1" applyAlignment="1">
      <alignment vertical="center" wrapText="1"/>
    </xf>
    <xf numFmtId="0" fontId="15" fillId="0" borderId="0" xfId="0" applyFont="1" applyAlignment="1">
      <alignment horizontal="justify" vertical="center"/>
    </xf>
    <xf numFmtId="0" fontId="22" fillId="5" borderId="0" xfId="0" applyFont="1" applyFill="1" applyAlignment="1">
      <alignment horizontal="left" vertical="top"/>
    </xf>
    <xf numFmtId="0" fontId="15" fillId="0" borderId="21" xfId="0" applyFont="1" applyBorder="1" applyAlignment="1">
      <alignment horizontal="centerContinuous" vertical="center" wrapText="1"/>
    </xf>
    <xf numFmtId="0" fontId="15" fillId="0" borderId="23" xfId="0" applyFont="1" applyBorder="1" applyAlignment="1">
      <alignment horizontal="left" vertical="center"/>
    </xf>
    <xf numFmtId="0" fontId="15" fillId="0" borderId="20" xfId="0" applyFont="1" applyBorder="1" applyAlignment="1">
      <alignment horizontal="center" vertical="center" wrapText="1"/>
    </xf>
    <xf numFmtId="0" fontId="16" fillId="0" borderId="28" xfId="0" applyFont="1" applyBorder="1" applyAlignment="1">
      <alignment vertical="center" wrapText="1"/>
    </xf>
    <xf numFmtId="166" fontId="15" fillId="0" borderId="0" xfId="0" applyNumberFormat="1" applyFont="1" applyAlignment="1">
      <alignment horizontal="justify" vertical="center"/>
    </xf>
    <xf numFmtId="164" fontId="24" fillId="5" borderId="0" xfId="0" applyNumberFormat="1" applyFont="1" applyFill="1" applyAlignment="1">
      <alignment vertical="center" wrapText="1"/>
    </xf>
    <xf numFmtId="164" fontId="15" fillId="5" borderId="0" xfId="0" applyNumberFormat="1" applyFont="1" applyFill="1" applyAlignment="1">
      <alignment vertical="center" wrapText="1"/>
    </xf>
    <xf numFmtId="0" fontId="15" fillId="5" borderId="0" xfId="0" applyFont="1" applyFill="1" applyAlignment="1">
      <alignment horizontal="justify" vertical="center"/>
    </xf>
    <xf numFmtId="0" fontId="15" fillId="5" borderId="0" xfId="0" applyFont="1" applyFill="1" applyAlignment="1">
      <alignment horizontal="justify" vertical="center" wrapText="1"/>
    </xf>
    <xf numFmtId="0" fontId="15" fillId="5" borderId="0" xfId="0" applyFont="1" applyFill="1" applyAlignment="1">
      <alignment vertical="center" wrapText="1"/>
    </xf>
    <xf numFmtId="0" fontId="15" fillId="5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0" fontId="15" fillId="5" borderId="22" xfId="0" applyFont="1" applyFill="1" applyBorder="1" applyAlignment="1">
      <alignment horizontal="left" vertical="center" wrapText="1"/>
    </xf>
    <xf numFmtId="0" fontId="15" fillId="5" borderId="25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2" fontId="15" fillId="5" borderId="1" xfId="0" applyNumberFormat="1" applyFont="1" applyFill="1" applyBorder="1" applyAlignment="1">
      <alignment horizontal="center" vertical="center"/>
    </xf>
    <xf numFmtId="2" fontId="15" fillId="5" borderId="29" xfId="0" applyNumberFormat="1" applyFont="1" applyFill="1" applyBorder="1" applyAlignment="1">
      <alignment horizontal="center" vertical="center"/>
    </xf>
    <xf numFmtId="2" fontId="16" fillId="5" borderId="24" xfId="0" applyNumberFormat="1" applyFont="1" applyFill="1" applyBorder="1" applyAlignment="1">
      <alignment horizontal="center" vertical="center" wrapText="1"/>
    </xf>
    <xf numFmtId="169" fontId="15" fillId="5" borderId="25" xfId="0" applyNumberFormat="1" applyFont="1" applyFill="1" applyBorder="1" applyAlignment="1">
      <alignment horizontal="center" vertical="center"/>
    </xf>
    <xf numFmtId="167" fontId="15" fillId="5" borderId="25" xfId="0" applyNumberFormat="1" applyFont="1" applyFill="1" applyBorder="1" applyAlignment="1">
      <alignment horizontal="center" vertical="center"/>
    </xf>
    <xf numFmtId="166" fontId="15" fillId="5" borderId="25" xfId="0" applyNumberFormat="1" applyFont="1" applyFill="1" applyBorder="1" applyAlignment="1">
      <alignment horizontal="center" vertical="center"/>
    </xf>
    <xf numFmtId="168" fontId="15" fillId="5" borderId="25" xfId="0" applyNumberFormat="1" applyFont="1" applyFill="1" applyBorder="1" applyAlignment="1">
      <alignment horizontal="center" vertical="center"/>
    </xf>
    <xf numFmtId="0" fontId="20" fillId="0" borderId="0" xfId="10" quotePrefix="1" applyFont="1" applyBorder="1" applyAlignment="1">
      <alignment vertical="top" wrapText="1"/>
    </xf>
    <xf numFmtId="0" fontId="15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left" vertical="top"/>
    </xf>
    <xf numFmtId="0" fontId="20" fillId="0" borderId="0" xfId="9" quotePrefix="1" applyFont="1" applyBorder="1" applyAlignment="1">
      <alignment vertical="top" wrapText="1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164" fontId="12" fillId="0" borderId="2" xfId="1" applyFont="1" applyBorder="1" applyAlignment="1">
      <alignment horizontal="right" vertical="center"/>
    </xf>
    <xf numFmtId="164" fontId="12" fillId="0" borderId="4" xfId="1" applyFont="1" applyBorder="1" applyAlignment="1">
      <alignment horizontal="right" vertical="center"/>
    </xf>
    <xf numFmtId="164" fontId="12" fillId="0" borderId="3" xfId="1" applyFont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0" fontId="24" fillId="0" borderId="0" xfId="2" applyFont="1" applyAlignment="1">
      <alignment horizontal="left"/>
    </xf>
    <xf numFmtId="0" fontId="22" fillId="0" borderId="15" xfId="0" applyFont="1" applyBorder="1" applyAlignment="1">
      <alignment horizontal="left" vertical="top" wrapText="1"/>
    </xf>
    <xf numFmtId="0" fontId="22" fillId="0" borderId="16" xfId="0" applyFont="1" applyBorder="1" applyAlignment="1">
      <alignment horizontal="left" vertical="top" wrapText="1"/>
    </xf>
    <xf numFmtId="0" fontId="22" fillId="0" borderId="17" xfId="0" applyFont="1" applyBorder="1" applyAlignment="1">
      <alignment horizontal="left" vertical="top" wrapText="1"/>
    </xf>
    <xf numFmtId="49" fontId="21" fillId="0" borderId="15" xfId="0" applyNumberFormat="1" applyFont="1" applyBorder="1" applyAlignment="1">
      <alignment horizontal="left" vertical="top" wrapText="1"/>
    </xf>
    <xf numFmtId="49" fontId="21" fillId="0" borderId="16" xfId="0" applyNumberFormat="1" applyFont="1" applyBorder="1" applyAlignment="1">
      <alignment horizontal="left" vertical="top" wrapText="1"/>
    </xf>
    <xf numFmtId="49" fontId="21" fillId="0" borderId="17" xfId="0" applyNumberFormat="1" applyFont="1" applyBorder="1" applyAlignment="1">
      <alignment horizontal="left" vertical="top" wrapText="1"/>
    </xf>
    <xf numFmtId="0" fontId="15" fillId="0" borderId="0" xfId="2" applyFont="1" applyAlignment="1">
      <alignment horizontal="left"/>
    </xf>
    <xf numFmtId="0" fontId="18" fillId="0" borderId="0" xfId="3" quotePrefix="1" applyFont="1" applyBorder="1" applyAlignment="1">
      <alignment horizontal="center" vertical="center" wrapText="1"/>
    </xf>
    <xf numFmtId="0" fontId="20" fillId="0" borderId="0" xfId="9" quotePrefix="1" applyFont="1" applyAlignment="1">
      <alignment horizontal="left" vertical="top" wrapText="1"/>
    </xf>
    <xf numFmtId="0" fontId="20" fillId="0" borderId="9" xfId="9" quotePrefix="1" applyFont="1" applyBorder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22" fillId="3" borderId="11" xfId="0" applyFont="1" applyFill="1" applyBorder="1" applyAlignment="1">
      <alignment horizontal="left" vertical="center"/>
    </xf>
    <xf numFmtId="0" fontId="22" fillId="3" borderId="12" xfId="0" applyFont="1" applyFill="1" applyBorder="1" applyAlignment="1">
      <alignment horizontal="left" vertical="center"/>
    </xf>
    <xf numFmtId="0" fontId="22" fillId="3" borderId="13" xfId="0" applyFont="1" applyFill="1" applyBorder="1" applyAlignment="1">
      <alignment horizontal="left" vertical="center"/>
    </xf>
    <xf numFmtId="0" fontId="24" fillId="0" borderId="15" xfId="0" applyFont="1" applyFill="1" applyBorder="1" applyAlignment="1">
      <alignment horizontal="left" vertical="center"/>
    </xf>
    <xf numFmtId="0" fontId="22" fillId="0" borderId="16" xfId="0" applyFont="1" applyFill="1" applyBorder="1" applyAlignment="1">
      <alignment horizontal="left" vertical="center"/>
    </xf>
    <xf numFmtId="0" fontId="22" fillId="0" borderId="17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15" fillId="0" borderId="0" xfId="0" applyFont="1" applyFill="1" applyAlignment="1">
      <alignment horizontal="justify"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left" vertical="center"/>
    </xf>
    <xf numFmtId="0" fontId="15" fillId="0" borderId="0" xfId="0" applyFont="1" applyFill="1" applyAlignment="1">
      <alignment horizontal="justify" vertical="center" wrapText="1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justify" vertical="center" wrapText="1"/>
    </xf>
    <xf numFmtId="0" fontId="15" fillId="0" borderId="0" xfId="0" applyFont="1" applyAlignment="1">
      <alignment horizontal="center" vertical="center"/>
    </xf>
    <xf numFmtId="0" fontId="15" fillId="5" borderId="0" xfId="0" applyFont="1" applyFill="1" applyAlignment="1">
      <alignment horizontal="left" vertical="center" wrapText="1"/>
    </xf>
    <xf numFmtId="0" fontId="24" fillId="5" borderId="0" xfId="0" applyFont="1" applyFill="1" applyAlignment="1">
      <alignment horizontal="left" vertical="center" wrapText="1"/>
    </xf>
    <xf numFmtId="0" fontId="14" fillId="6" borderId="6" xfId="0" applyFont="1" applyFill="1" applyBorder="1" applyAlignment="1">
      <alignment horizontal="left" vertical="top" wrapText="1"/>
    </xf>
    <xf numFmtId="0" fontId="14" fillId="6" borderId="4" xfId="0" applyFont="1" applyFill="1" applyBorder="1" applyAlignment="1">
      <alignment horizontal="left" vertical="top" wrapText="1"/>
    </xf>
    <xf numFmtId="0" fontId="14" fillId="6" borderId="3" xfId="0" applyFont="1" applyFill="1" applyBorder="1" applyAlignment="1">
      <alignment horizontal="left" vertical="top" wrapText="1"/>
    </xf>
    <xf numFmtId="0" fontId="14" fillId="5" borderId="6" xfId="0" applyFont="1" applyFill="1" applyBorder="1" applyAlignment="1">
      <alignment horizontal="left" vertical="center" wrapText="1"/>
    </xf>
    <xf numFmtId="0" fontId="14" fillId="5" borderId="4" xfId="0" applyFont="1" applyFill="1" applyBorder="1" applyAlignment="1">
      <alignment horizontal="left" vertical="center" wrapText="1"/>
    </xf>
    <xf numFmtId="0" fontId="14" fillId="5" borderId="3" xfId="0" applyFont="1" applyFill="1" applyBorder="1" applyAlignment="1">
      <alignment horizontal="left" vertical="center" wrapText="1"/>
    </xf>
    <xf numFmtId="0" fontId="14" fillId="0" borderId="26" xfId="0" applyFont="1" applyBorder="1" applyAlignment="1">
      <alignment horizontal="left" vertical="center" wrapText="1"/>
    </xf>
    <xf numFmtId="0" fontId="14" fillId="0" borderId="27" xfId="0" applyFont="1" applyBorder="1" applyAlignment="1">
      <alignment horizontal="left" vertical="center" wrapText="1"/>
    </xf>
  </cellXfs>
  <cellStyles count="11">
    <cellStyle name="S10 2" xfId="10"/>
    <cellStyle name="S12 2" xfId="5"/>
    <cellStyle name="S13 2" xfId="6"/>
    <cellStyle name="S14 2" xfId="7"/>
    <cellStyle name="S15 2" xfId="8"/>
    <cellStyle name="S7 2" xfId="3"/>
    <cellStyle name="S9 2" xfId="9"/>
    <cellStyle name="Обычный" xfId="0" builtinId="0"/>
    <cellStyle name="Обычный 2" xfId="2"/>
    <cellStyle name="Обычный 3" xfId="4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NUM2TEX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NUM2TEXT"/>
    </sheetNames>
    <definedNames>
      <definedName name="Сумма_прописью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2"/>
  <sheetViews>
    <sheetView view="pageBreakPreview" topLeftCell="A37" zoomScaleNormal="100" zoomScaleSheetLayoutView="100" workbookViewId="0">
      <selection activeCell="A60" sqref="A60"/>
    </sheetView>
  </sheetViews>
  <sheetFormatPr defaultColWidth="9.140625"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140625" style="1" bestFit="1" customWidth="1"/>
    <col min="7" max="16384" width="9.140625" style="1"/>
  </cols>
  <sheetData>
    <row r="1" spans="1:9" ht="14.25" x14ac:dyDescent="0.2">
      <c r="A1" s="167" t="s">
        <v>89</v>
      </c>
      <c r="B1" s="167"/>
      <c r="C1" s="167"/>
      <c r="D1" s="167"/>
      <c r="E1" s="167"/>
      <c r="I1" s="3"/>
    </row>
    <row r="2" spans="1:9" ht="31.5" customHeight="1" x14ac:dyDescent="0.2">
      <c r="A2" s="166" t="s">
        <v>90</v>
      </c>
      <c r="B2" s="166"/>
      <c r="C2" s="166"/>
      <c r="D2" s="166"/>
      <c r="E2" s="166"/>
      <c r="I2" s="3"/>
    </row>
    <row r="3" spans="1:9" ht="14.25" x14ac:dyDescent="0.2">
      <c r="A3" s="21" t="s">
        <v>6</v>
      </c>
      <c r="B3" s="22"/>
      <c r="C3" s="22"/>
      <c r="D3" s="168" t="s">
        <v>7</v>
      </c>
      <c r="E3" s="168"/>
      <c r="I3" s="3" t="s">
        <v>5</v>
      </c>
    </row>
    <row r="4" spans="1:9" x14ac:dyDescent="0.2">
      <c r="A4" s="17"/>
      <c r="B4" s="18"/>
      <c r="C4" s="18"/>
      <c r="D4" s="19"/>
      <c r="E4" s="19"/>
      <c r="I4" s="3"/>
    </row>
    <row r="5" spans="1:9" s="20" customFormat="1" ht="120" x14ac:dyDescent="0.2">
      <c r="A5" s="23" t="s">
        <v>2</v>
      </c>
      <c r="B5" s="23" t="s">
        <v>3</v>
      </c>
      <c r="C5" s="23" t="s">
        <v>0</v>
      </c>
      <c r="D5" s="23" t="s">
        <v>4</v>
      </c>
      <c r="E5" s="23" t="s">
        <v>1</v>
      </c>
      <c r="I5" s="3"/>
    </row>
    <row r="6" spans="1:9" s="36" customFormat="1" ht="15" x14ac:dyDescent="0.25">
      <c r="A6" s="34" t="s">
        <v>8</v>
      </c>
      <c r="B6" s="40"/>
      <c r="C6" s="40"/>
      <c r="D6" s="40"/>
      <c r="E6" s="40"/>
    </row>
    <row r="7" spans="1:9" s="37" customFormat="1" ht="15" x14ac:dyDescent="0.25">
      <c r="A7" s="35" t="s">
        <v>55</v>
      </c>
      <c r="B7" s="40" t="s">
        <v>22</v>
      </c>
      <c r="C7" s="40" t="s">
        <v>11</v>
      </c>
      <c r="D7" s="41">
        <f>E7</f>
        <v>1372.33</v>
      </c>
      <c r="E7" s="40">
        <v>1372.33</v>
      </c>
    </row>
    <row r="8" spans="1:9" s="36" customFormat="1" ht="15" x14ac:dyDescent="0.25">
      <c r="A8" s="34" t="s">
        <v>39</v>
      </c>
      <c r="B8" s="41"/>
      <c r="C8" s="41"/>
      <c r="D8" s="41"/>
      <c r="E8" s="41"/>
    </row>
    <row r="9" spans="1:9" s="37" customFormat="1" ht="15" x14ac:dyDescent="0.25">
      <c r="A9" s="35" t="s">
        <v>56</v>
      </c>
      <c r="B9" s="40">
        <v>1000</v>
      </c>
      <c r="C9" s="40" t="s">
        <v>12</v>
      </c>
      <c r="D9" s="40">
        <f>E9/B9</f>
        <v>3.95</v>
      </c>
      <c r="E9" s="40">
        <v>3950</v>
      </c>
    </row>
    <row r="10" spans="1:9" s="37" customFormat="1" ht="15" x14ac:dyDescent="0.25">
      <c r="A10" s="35" t="s">
        <v>107</v>
      </c>
      <c r="B10" s="40">
        <v>1</v>
      </c>
      <c r="C10" s="40" t="s">
        <v>11</v>
      </c>
      <c r="D10" s="40">
        <f>E10/B10</f>
        <v>1200</v>
      </c>
      <c r="E10" s="40">
        <v>1200</v>
      </c>
    </row>
    <row r="11" spans="1:9" s="37" customFormat="1" ht="15" x14ac:dyDescent="0.25">
      <c r="A11" s="35" t="s">
        <v>91</v>
      </c>
      <c r="B11" s="40">
        <v>1</v>
      </c>
      <c r="C11" s="40" t="s">
        <v>86</v>
      </c>
      <c r="D11" s="40">
        <f>E11/B11</f>
        <v>798.32</v>
      </c>
      <c r="E11" s="40">
        <v>798.32</v>
      </c>
    </row>
    <row r="12" spans="1:9" s="37" customFormat="1" ht="15" x14ac:dyDescent="0.25">
      <c r="A12" s="42" t="s">
        <v>54</v>
      </c>
      <c r="B12" s="41"/>
      <c r="C12" s="41"/>
      <c r="D12" s="41"/>
      <c r="E12" s="41"/>
    </row>
    <row r="13" spans="1:9" s="37" customFormat="1" ht="30" x14ac:dyDescent="0.25">
      <c r="A13" s="35" t="s">
        <v>57</v>
      </c>
      <c r="B13" s="40" t="s">
        <v>22</v>
      </c>
      <c r="C13" s="40" t="s">
        <v>11</v>
      </c>
      <c r="D13" s="41">
        <f>E13</f>
        <v>24772.35</v>
      </c>
      <c r="E13" s="40">
        <v>24772.35</v>
      </c>
    </row>
    <row r="14" spans="1:9" s="37" customFormat="1" ht="15" x14ac:dyDescent="0.25">
      <c r="A14" s="42" t="s">
        <v>40</v>
      </c>
      <c r="B14" s="41"/>
      <c r="C14" s="41"/>
      <c r="D14" s="41"/>
      <c r="E14" s="41"/>
    </row>
    <row r="15" spans="1:9" s="37" customFormat="1" ht="30" x14ac:dyDescent="0.25">
      <c r="A15" s="35" t="s">
        <v>58</v>
      </c>
      <c r="B15" s="40" t="s">
        <v>24</v>
      </c>
      <c r="C15" s="40" t="s">
        <v>11</v>
      </c>
      <c r="D15" s="40">
        <f>E15</f>
        <v>2391.17</v>
      </c>
      <c r="E15" s="40">
        <v>2391.17</v>
      </c>
    </row>
    <row r="16" spans="1:9" s="37" customFormat="1" ht="15" x14ac:dyDescent="0.25">
      <c r="A16" s="34" t="s">
        <v>41</v>
      </c>
      <c r="B16" s="40"/>
      <c r="C16" s="40"/>
      <c r="D16" s="40"/>
      <c r="E16" s="40"/>
    </row>
    <row r="17" spans="1:5" s="37" customFormat="1" ht="15" x14ac:dyDescent="0.25">
      <c r="A17" s="35" t="s">
        <v>92</v>
      </c>
      <c r="B17" s="40">
        <v>1</v>
      </c>
      <c r="C17" s="40" t="s">
        <v>93</v>
      </c>
      <c r="D17" s="40">
        <f t="shared" ref="D17:D33" si="0">E17/B17</f>
        <v>79.55</v>
      </c>
      <c r="E17" s="40">
        <v>79.55</v>
      </c>
    </row>
    <row r="18" spans="1:5" s="37" customFormat="1" ht="15" x14ac:dyDescent="0.25">
      <c r="A18" s="35" t="s">
        <v>59</v>
      </c>
      <c r="B18" s="41">
        <v>1</v>
      </c>
      <c r="C18" s="41" t="s">
        <v>14</v>
      </c>
      <c r="D18" s="40">
        <f t="shared" si="0"/>
        <v>796.94</v>
      </c>
      <c r="E18" s="41">
        <v>796.94</v>
      </c>
    </row>
    <row r="19" spans="1:5" s="37" customFormat="1" ht="15" x14ac:dyDescent="0.25">
      <c r="A19" s="35" t="s">
        <v>60</v>
      </c>
      <c r="B19" s="40">
        <v>7.0000000000000007E-2</v>
      </c>
      <c r="C19" s="40" t="s">
        <v>15</v>
      </c>
      <c r="D19" s="40">
        <f t="shared" si="0"/>
        <v>3731</v>
      </c>
      <c r="E19" s="40">
        <v>261.17</v>
      </c>
    </row>
    <row r="20" spans="1:5" s="37" customFormat="1" ht="30" x14ac:dyDescent="0.25">
      <c r="A20" s="35" t="s">
        <v>94</v>
      </c>
      <c r="B20" s="40">
        <v>0.54</v>
      </c>
      <c r="C20" s="40" t="s">
        <v>16</v>
      </c>
      <c r="D20" s="40">
        <f t="shared" si="0"/>
        <v>1281.9074074074074</v>
      </c>
      <c r="E20" s="40">
        <v>692.23</v>
      </c>
    </row>
    <row r="21" spans="1:5" s="37" customFormat="1" ht="45" x14ac:dyDescent="0.25">
      <c r="A21" s="35" t="s">
        <v>61</v>
      </c>
      <c r="B21" s="41">
        <v>0.27</v>
      </c>
      <c r="C21" s="41" t="s">
        <v>16</v>
      </c>
      <c r="D21" s="40">
        <f t="shared" si="0"/>
        <v>1593.5185185185185</v>
      </c>
      <c r="E21" s="41">
        <v>430.25</v>
      </c>
    </row>
    <row r="22" spans="1:5" s="37" customFormat="1" ht="15" x14ac:dyDescent="0.25">
      <c r="A22" s="35" t="s">
        <v>80</v>
      </c>
      <c r="B22" s="40">
        <v>0.03</v>
      </c>
      <c r="C22" s="40" t="s">
        <v>81</v>
      </c>
      <c r="D22" s="40">
        <f t="shared" si="0"/>
        <v>23278.333333333336</v>
      </c>
      <c r="E22" s="40">
        <v>698.35</v>
      </c>
    </row>
    <row r="23" spans="1:5" s="37" customFormat="1" ht="30" x14ac:dyDescent="0.25">
      <c r="A23" s="35" t="s">
        <v>62</v>
      </c>
      <c r="B23" s="41">
        <v>0.9</v>
      </c>
      <c r="C23" s="41" t="s">
        <v>16</v>
      </c>
      <c r="D23" s="40">
        <f t="shared" si="0"/>
        <v>1559.1111111111111</v>
      </c>
      <c r="E23" s="41">
        <v>1403.2</v>
      </c>
    </row>
    <row r="24" spans="1:5" s="37" customFormat="1" ht="15" x14ac:dyDescent="0.25">
      <c r="A24" s="35" t="s">
        <v>63</v>
      </c>
      <c r="B24" s="40">
        <v>0.02</v>
      </c>
      <c r="C24" s="40" t="s">
        <v>17</v>
      </c>
      <c r="D24" s="40">
        <f t="shared" si="0"/>
        <v>22494.5</v>
      </c>
      <c r="E24" s="40">
        <v>449.89</v>
      </c>
    </row>
    <row r="25" spans="1:5" s="37" customFormat="1" ht="30" x14ac:dyDescent="0.25">
      <c r="A25" s="35" t="s">
        <v>64</v>
      </c>
      <c r="B25" s="40">
        <v>1</v>
      </c>
      <c r="C25" s="40" t="s">
        <v>14</v>
      </c>
      <c r="D25" s="40">
        <f t="shared" si="0"/>
        <v>384.58</v>
      </c>
      <c r="E25" s="40">
        <v>384.58</v>
      </c>
    </row>
    <row r="26" spans="1:5" s="37" customFormat="1" ht="15" x14ac:dyDescent="0.25">
      <c r="A26" s="35" t="s">
        <v>82</v>
      </c>
      <c r="B26" s="40">
        <v>0.2</v>
      </c>
      <c r="C26" s="40" t="s">
        <v>15</v>
      </c>
      <c r="D26" s="40">
        <f t="shared" si="0"/>
        <v>14206.5</v>
      </c>
      <c r="E26" s="40">
        <v>2841.3</v>
      </c>
    </row>
    <row r="27" spans="1:5" s="37" customFormat="1" ht="30" x14ac:dyDescent="0.25">
      <c r="A27" s="35" t="s">
        <v>65</v>
      </c>
      <c r="B27" s="41">
        <v>4</v>
      </c>
      <c r="C27" s="41" t="s">
        <v>18</v>
      </c>
      <c r="D27" s="40">
        <f t="shared" si="0"/>
        <v>160.43</v>
      </c>
      <c r="E27" s="41">
        <v>641.72</v>
      </c>
    </row>
    <row r="28" spans="1:5" s="37" customFormat="1" ht="15" x14ac:dyDescent="0.25">
      <c r="A28" s="35" t="s">
        <v>95</v>
      </c>
      <c r="B28" s="40">
        <v>1</v>
      </c>
      <c r="C28" s="40" t="s">
        <v>93</v>
      </c>
      <c r="D28" s="40">
        <f t="shared" si="0"/>
        <v>64.180000000000007</v>
      </c>
      <c r="E28" s="40">
        <v>64.180000000000007</v>
      </c>
    </row>
    <row r="29" spans="1:5" s="37" customFormat="1" ht="15" x14ac:dyDescent="0.25">
      <c r="A29" s="35" t="s">
        <v>66</v>
      </c>
      <c r="B29" s="40">
        <v>1</v>
      </c>
      <c r="C29" s="40" t="s">
        <v>13</v>
      </c>
      <c r="D29" s="40">
        <f t="shared" si="0"/>
        <v>2918.24</v>
      </c>
      <c r="E29" s="40">
        <v>2918.24</v>
      </c>
    </row>
    <row r="30" spans="1:5" s="37" customFormat="1" ht="15" x14ac:dyDescent="0.25">
      <c r="A30" s="35" t="s">
        <v>67</v>
      </c>
      <c r="B30" s="41">
        <v>4164</v>
      </c>
      <c r="C30" s="41" t="s">
        <v>19</v>
      </c>
      <c r="D30" s="40">
        <f t="shared" si="0"/>
        <v>1.1837968299711816</v>
      </c>
      <c r="E30" s="41">
        <v>4929.33</v>
      </c>
    </row>
    <row r="31" spans="1:5" s="37" customFormat="1" ht="15" x14ac:dyDescent="0.25">
      <c r="A31" s="35" t="s">
        <v>68</v>
      </c>
      <c r="B31" s="40">
        <v>1</v>
      </c>
      <c r="C31" s="40" t="s">
        <v>13</v>
      </c>
      <c r="D31" s="40">
        <f t="shared" si="0"/>
        <v>387.91</v>
      </c>
      <c r="E31" s="40">
        <v>387.91</v>
      </c>
    </row>
    <row r="32" spans="1:5" s="37" customFormat="1" ht="30" x14ac:dyDescent="0.25">
      <c r="A32" s="35" t="s">
        <v>69</v>
      </c>
      <c r="B32" s="41">
        <v>1</v>
      </c>
      <c r="C32" s="41" t="s">
        <v>20</v>
      </c>
      <c r="D32" s="40">
        <f t="shared" si="0"/>
        <v>438.91</v>
      </c>
      <c r="E32" s="41">
        <v>438.91</v>
      </c>
    </row>
    <row r="33" spans="1:5" s="37" customFormat="1" ht="15" x14ac:dyDescent="0.25">
      <c r="A33" s="35" t="s">
        <v>70</v>
      </c>
      <c r="B33" s="40">
        <v>28</v>
      </c>
      <c r="C33" s="40" t="s">
        <v>20</v>
      </c>
      <c r="D33" s="40">
        <f t="shared" si="0"/>
        <v>228.12357142857144</v>
      </c>
      <c r="E33" s="40">
        <v>6387.46</v>
      </c>
    </row>
    <row r="34" spans="1:5" s="37" customFormat="1" ht="15" x14ac:dyDescent="0.25">
      <c r="A34" s="34" t="s">
        <v>42</v>
      </c>
      <c r="B34" s="40"/>
      <c r="C34" s="40"/>
      <c r="D34" s="40"/>
      <c r="E34" s="40"/>
    </row>
    <row r="35" spans="1:5" s="37" customFormat="1" ht="15" x14ac:dyDescent="0.25">
      <c r="A35" s="35" t="s">
        <v>96</v>
      </c>
      <c r="B35" s="40">
        <v>4.2000000000000003E-2</v>
      </c>
      <c r="C35" s="40" t="s">
        <v>97</v>
      </c>
      <c r="D35" s="40">
        <f t="shared" ref="D35:D38" si="1">E35/B35</f>
        <v>2789.7619047619046</v>
      </c>
      <c r="E35" s="40">
        <v>117.17</v>
      </c>
    </row>
    <row r="36" spans="1:5" s="37" customFormat="1" ht="30" x14ac:dyDescent="0.25">
      <c r="A36" s="35" t="s">
        <v>71</v>
      </c>
      <c r="B36" s="41">
        <v>0.94499999999999995</v>
      </c>
      <c r="C36" s="41" t="s">
        <v>16</v>
      </c>
      <c r="D36" s="40">
        <f t="shared" si="1"/>
        <v>1705.3333333333335</v>
      </c>
      <c r="E36" s="41">
        <v>1611.54</v>
      </c>
    </row>
    <row r="37" spans="1:5" s="37" customFormat="1" ht="30" x14ac:dyDescent="0.25">
      <c r="A37" s="35" t="s">
        <v>62</v>
      </c>
      <c r="B37" s="40">
        <v>0.94</v>
      </c>
      <c r="C37" s="40" t="s">
        <v>16</v>
      </c>
      <c r="D37" s="40">
        <f t="shared" si="1"/>
        <v>1613.6276595744682</v>
      </c>
      <c r="E37" s="40">
        <v>1516.81</v>
      </c>
    </row>
    <row r="38" spans="1:5" s="37" customFormat="1" ht="30" x14ac:dyDescent="0.25">
      <c r="A38" s="35" t="s">
        <v>72</v>
      </c>
      <c r="B38" s="40">
        <v>110</v>
      </c>
      <c r="C38" s="40" t="s">
        <v>87</v>
      </c>
      <c r="D38" s="40">
        <f t="shared" si="1"/>
        <v>35.298999999999999</v>
      </c>
      <c r="E38" s="40">
        <v>3882.89</v>
      </c>
    </row>
    <row r="39" spans="1:5" s="37" customFormat="1" ht="15" x14ac:dyDescent="0.25">
      <c r="A39" s="34" t="s">
        <v>43</v>
      </c>
      <c r="B39" s="41"/>
      <c r="C39" s="41"/>
      <c r="D39" s="41"/>
      <c r="E39" s="41"/>
    </row>
    <row r="40" spans="1:5" s="37" customFormat="1" ht="15" x14ac:dyDescent="0.25">
      <c r="A40" s="35" t="s">
        <v>73</v>
      </c>
      <c r="B40" s="40">
        <v>2</v>
      </c>
      <c r="C40" s="40" t="s">
        <v>13</v>
      </c>
      <c r="D40" s="40">
        <f t="shared" ref="D40:D44" si="2">E40/B40</f>
        <v>936.9</v>
      </c>
      <c r="E40" s="40">
        <v>1873.8</v>
      </c>
    </row>
    <row r="41" spans="1:5" s="37" customFormat="1" ht="30" x14ac:dyDescent="0.25">
      <c r="A41" s="35" t="s">
        <v>98</v>
      </c>
      <c r="B41" s="40">
        <v>0.02</v>
      </c>
      <c r="C41" s="40" t="s">
        <v>15</v>
      </c>
      <c r="D41" s="40">
        <f t="shared" si="2"/>
        <v>69417</v>
      </c>
      <c r="E41" s="40">
        <v>1388.34</v>
      </c>
    </row>
    <row r="42" spans="1:5" s="37" customFormat="1" ht="15" x14ac:dyDescent="0.25">
      <c r="A42" s="35" t="s">
        <v>99</v>
      </c>
      <c r="B42" s="40" t="s">
        <v>23</v>
      </c>
      <c r="C42" s="40" t="s">
        <v>11</v>
      </c>
      <c r="D42" s="40">
        <f>E42</f>
        <v>6328</v>
      </c>
      <c r="E42" s="40">
        <v>6328</v>
      </c>
    </row>
    <row r="43" spans="1:5" s="37" customFormat="1" ht="30" x14ac:dyDescent="0.25">
      <c r="A43" s="35" t="s">
        <v>100</v>
      </c>
      <c r="B43" s="41">
        <v>0.02</v>
      </c>
      <c r="C43" s="41" t="s">
        <v>15</v>
      </c>
      <c r="D43" s="40">
        <f t="shared" si="2"/>
        <v>33249</v>
      </c>
      <c r="E43" s="41">
        <v>664.98</v>
      </c>
    </row>
    <row r="44" spans="1:5" s="37" customFormat="1" ht="45" x14ac:dyDescent="0.25">
      <c r="A44" s="35" t="s">
        <v>101</v>
      </c>
      <c r="B44" s="40">
        <v>1</v>
      </c>
      <c r="C44" s="40" t="s">
        <v>102</v>
      </c>
      <c r="D44" s="40">
        <f t="shared" si="2"/>
        <v>901.41</v>
      </c>
      <c r="E44" s="40">
        <v>901.41</v>
      </c>
    </row>
    <row r="45" spans="1:5" s="37" customFormat="1" ht="15" x14ac:dyDescent="0.25">
      <c r="A45" s="42" t="s">
        <v>83</v>
      </c>
      <c r="B45" s="40"/>
      <c r="C45" s="40"/>
      <c r="D45" s="40"/>
      <c r="E45" s="40"/>
    </row>
    <row r="46" spans="1:5" s="37" customFormat="1" ht="15" x14ac:dyDescent="0.25">
      <c r="A46" s="35" t="s">
        <v>103</v>
      </c>
      <c r="B46" s="41">
        <v>0.01</v>
      </c>
      <c r="C46" s="41" t="s">
        <v>84</v>
      </c>
      <c r="D46" s="40">
        <f t="shared" ref="D46:D49" si="3">E46/B46</f>
        <v>28358.999999999996</v>
      </c>
      <c r="E46" s="41">
        <v>283.58999999999997</v>
      </c>
    </row>
    <row r="47" spans="1:5" s="37" customFormat="1" ht="15" x14ac:dyDescent="0.25">
      <c r="A47" s="35" t="s">
        <v>104</v>
      </c>
      <c r="B47" s="40">
        <v>0.02</v>
      </c>
      <c r="C47" s="40" t="s">
        <v>84</v>
      </c>
      <c r="D47" s="40">
        <f t="shared" si="3"/>
        <v>45141.5</v>
      </c>
      <c r="E47" s="40">
        <v>902.83</v>
      </c>
    </row>
    <row r="48" spans="1:5" s="37" customFormat="1" ht="30" x14ac:dyDescent="0.25">
      <c r="A48" s="35" t="s">
        <v>85</v>
      </c>
      <c r="B48" s="41">
        <v>0.04</v>
      </c>
      <c r="C48" s="41" t="s">
        <v>17</v>
      </c>
      <c r="D48" s="40">
        <f t="shared" si="3"/>
        <v>39729.25</v>
      </c>
      <c r="E48" s="41">
        <v>1589.17</v>
      </c>
    </row>
    <row r="49" spans="1:5" s="37" customFormat="1" ht="15" x14ac:dyDescent="0.25">
      <c r="A49" s="35" t="s">
        <v>105</v>
      </c>
      <c r="B49" s="40">
        <v>0.01</v>
      </c>
      <c r="C49" s="40" t="s">
        <v>17</v>
      </c>
      <c r="D49" s="40">
        <f t="shared" si="3"/>
        <v>42805</v>
      </c>
      <c r="E49" s="40">
        <v>428.05</v>
      </c>
    </row>
    <row r="50" spans="1:5" s="37" customFormat="1" ht="15" x14ac:dyDescent="0.25">
      <c r="A50" s="34" t="s">
        <v>44</v>
      </c>
      <c r="B50" s="40"/>
      <c r="C50" s="40"/>
      <c r="D50" s="40"/>
      <c r="E50" s="40"/>
    </row>
    <row r="51" spans="1:5" s="37" customFormat="1" ht="15" x14ac:dyDescent="0.25">
      <c r="A51" s="35" t="s">
        <v>74</v>
      </c>
      <c r="B51" s="40" t="s">
        <v>23</v>
      </c>
      <c r="C51" s="40" t="s">
        <v>11</v>
      </c>
      <c r="D51" s="41">
        <f>E51</f>
        <v>2817.46</v>
      </c>
      <c r="E51" s="40">
        <v>2817.46</v>
      </c>
    </row>
    <row r="52" spans="1:5" s="37" customFormat="1" ht="15" x14ac:dyDescent="0.25">
      <c r="A52" s="34" t="s">
        <v>9</v>
      </c>
      <c r="B52" s="41"/>
      <c r="C52" s="41"/>
      <c r="D52" s="41"/>
      <c r="E52" s="41"/>
    </row>
    <row r="53" spans="1:5" s="37" customFormat="1" ht="15" x14ac:dyDescent="0.25">
      <c r="A53" s="35" t="s">
        <v>75</v>
      </c>
      <c r="B53" s="40" t="s">
        <v>25</v>
      </c>
      <c r="C53" s="40" t="s">
        <v>12</v>
      </c>
      <c r="D53" s="41">
        <f>E53</f>
        <v>37123.339999999997</v>
      </c>
      <c r="E53" s="40">
        <v>37123.339999999997</v>
      </c>
    </row>
    <row r="54" spans="1:5" s="37" customFormat="1" ht="15" x14ac:dyDescent="0.25">
      <c r="A54" s="34" t="s">
        <v>10</v>
      </c>
      <c r="B54" s="40"/>
      <c r="C54" s="40"/>
      <c r="D54" s="40"/>
      <c r="E54" s="40"/>
    </row>
    <row r="55" spans="1:5" s="37" customFormat="1" ht="15" x14ac:dyDescent="0.25">
      <c r="A55" s="35" t="s">
        <v>76</v>
      </c>
      <c r="B55" s="41" t="s">
        <v>22</v>
      </c>
      <c r="C55" s="41" t="s">
        <v>11</v>
      </c>
      <c r="D55" s="41">
        <f>E55</f>
        <v>13628.3</v>
      </c>
      <c r="E55" s="41">
        <v>13628.3</v>
      </c>
    </row>
    <row r="56" spans="1:5" ht="14.25" customHeight="1" x14ac:dyDescent="0.2">
      <c r="A56" s="29" t="s">
        <v>26</v>
      </c>
      <c r="B56" s="33" t="s">
        <v>21</v>
      </c>
      <c r="C56" s="30"/>
      <c r="D56" s="33"/>
      <c r="E56" s="31">
        <f>SUM(E6:E55)</f>
        <v>133347.06</v>
      </c>
    </row>
    <row r="57" spans="1:5" ht="15" customHeight="1" x14ac:dyDescent="0.2">
      <c r="D57" s="13"/>
    </row>
    <row r="58" spans="1:5" ht="15" customHeight="1" x14ac:dyDescent="0.2">
      <c r="A58" s="13" t="s">
        <v>32</v>
      </c>
      <c r="B58" s="13"/>
      <c r="C58" s="13"/>
      <c r="D58" s="13"/>
      <c r="E58" s="13"/>
    </row>
    <row r="59" spans="1:5" ht="15" x14ac:dyDescent="0.2">
      <c r="A59" s="13" t="s">
        <v>108</v>
      </c>
      <c r="B59" s="13"/>
      <c r="C59" s="13"/>
      <c r="D59" s="13"/>
      <c r="E59" s="13"/>
    </row>
    <row r="60" spans="1:5" ht="15" x14ac:dyDescent="0.2">
      <c r="A60" s="13" t="s">
        <v>33</v>
      </c>
      <c r="B60" s="13"/>
      <c r="C60" s="13"/>
      <c r="D60" s="13"/>
      <c r="E60" s="13"/>
    </row>
    <row r="61" spans="1:5" ht="15" customHeight="1" x14ac:dyDescent="0.2">
      <c r="A61" s="13" t="s">
        <v>34</v>
      </c>
      <c r="B61" s="13"/>
      <c r="C61" s="13"/>
      <c r="D61" s="14"/>
      <c r="E61" s="13"/>
    </row>
    <row r="62" spans="1:5" ht="15" customHeight="1" x14ac:dyDescent="0.2">
      <c r="A62" s="32" t="s">
        <v>78</v>
      </c>
      <c r="B62" s="14"/>
      <c r="C62" s="14"/>
      <c r="E62" s="14"/>
    </row>
    <row r="63" spans="1:5" ht="15" customHeight="1" x14ac:dyDescent="0.25">
      <c r="A63" s="32" t="s">
        <v>79</v>
      </c>
      <c r="D63" s="2"/>
    </row>
    <row r="64" spans="1:5" ht="15" customHeight="1" x14ac:dyDescent="0.25">
      <c r="A64" s="32"/>
      <c r="D64" s="2"/>
    </row>
    <row r="65" spans="1:5" ht="15" x14ac:dyDescent="0.25">
      <c r="A65" s="6" t="s">
        <v>27</v>
      </c>
      <c r="B65" s="2"/>
      <c r="C65" s="2"/>
      <c r="D65" s="2"/>
      <c r="E65" s="2"/>
    </row>
    <row r="66" spans="1:5" ht="15" customHeight="1" x14ac:dyDescent="0.25">
      <c r="A66" s="6"/>
      <c r="B66" s="2"/>
      <c r="C66" s="2"/>
      <c r="D66" s="15"/>
      <c r="E66" s="2"/>
    </row>
    <row r="67" spans="1:5" ht="15" x14ac:dyDescent="0.25">
      <c r="A67" s="165" t="s">
        <v>51</v>
      </c>
      <c r="B67" s="165"/>
      <c r="C67" s="15" t="s">
        <v>31</v>
      </c>
      <c r="D67" s="4"/>
      <c r="E67" s="5"/>
    </row>
    <row r="68" spans="1:5" ht="15" customHeight="1" x14ac:dyDescent="0.25">
      <c r="A68" s="169" t="s">
        <v>52</v>
      </c>
      <c r="B68" s="169"/>
      <c r="C68" s="4" t="s">
        <v>28</v>
      </c>
      <c r="D68" s="2"/>
      <c r="E68" s="2"/>
    </row>
    <row r="69" spans="1:5" ht="15" x14ac:dyDescent="0.25">
      <c r="A69" s="6"/>
      <c r="B69" s="2"/>
      <c r="C69" s="2"/>
      <c r="D69" s="15"/>
      <c r="E69" s="2"/>
    </row>
    <row r="70" spans="1:5" ht="15" customHeight="1" x14ac:dyDescent="0.25">
      <c r="A70" s="165" t="s">
        <v>30</v>
      </c>
      <c r="B70" s="165"/>
      <c r="C70" s="15" t="s">
        <v>31</v>
      </c>
      <c r="D70" s="4"/>
      <c r="E70" s="2"/>
    </row>
    <row r="71" spans="1:5" ht="15" x14ac:dyDescent="0.25">
      <c r="A71" s="16" t="s">
        <v>29</v>
      </c>
      <c r="B71" s="5"/>
      <c r="C71" s="4" t="s">
        <v>28</v>
      </c>
      <c r="D71" s="2"/>
      <c r="E71" s="2"/>
    </row>
    <row r="72" spans="1:5" ht="15" x14ac:dyDescent="0.25">
      <c r="A72" s="2"/>
      <c r="B72" s="2"/>
      <c r="C72" s="2"/>
      <c r="E72" s="2"/>
    </row>
  </sheetData>
  <mergeCells count="6">
    <mergeCell ref="A70:B70"/>
    <mergeCell ref="A2:E2"/>
    <mergeCell ref="A1:E1"/>
    <mergeCell ref="D3:E3"/>
    <mergeCell ref="A68:B68"/>
    <mergeCell ref="A67:B67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view="pageBreakPreview" zoomScale="90" zoomScaleNormal="100" zoomScaleSheetLayoutView="90" workbookViewId="0">
      <selection activeCell="B21" sqref="B21:D21"/>
    </sheetView>
  </sheetViews>
  <sheetFormatPr defaultColWidth="9.140625" defaultRowHeight="15" x14ac:dyDescent="0.25"/>
  <cols>
    <col min="1" max="1" width="50.140625" style="2" customWidth="1"/>
    <col min="2" max="2" width="12.42578125" style="2" bestFit="1" customWidth="1"/>
    <col min="3" max="4" width="13.28515625" style="2" bestFit="1" customWidth="1"/>
    <col min="5" max="5" width="12.7109375" style="2" bestFit="1" customWidth="1"/>
    <col min="6" max="16384" width="9.140625" style="2"/>
  </cols>
  <sheetData>
    <row r="1" spans="1:4" ht="20.25" x14ac:dyDescent="0.3">
      <c r="A1" s="170" t="s">
        <v>88</v>
      </c>
      <c r="B1" s="170"/>
      <c r="C1" s="170"/>
      <c r="D1" s="170"/>
    </row>
    <row r="2" spans="1:4" x14ac:dyDescent="0.25">
      <c r="A2" s="7"/>
      <c r="B2" s="7"/>
      <c r="C2" s="7"/>
      <c r="D2" s="7"/>
    </row>
    <row r="3" spans="1:4" x14ac:dyDescent="0.25">
      <c r="A3" s="8" t="s">
        <v>50</v>
      </c>
      <c r="B3" s="9"/>
      <c r="C3" s="177"/>
      <c r="D3" s="177"/>
    </row>
    <row r="4" spans="1:4" x14ac:dyDescent="0.25">
      <c r="A4" s="8"/>
      <c r="B4" s="9"/>
      <c r="C4" s="12"/>
      <c r="D4" s="12"/>
    </row>
    <row r="5" spans="1:4" x14ac:dyDescent="0.25">
      <c r="A5" s="24" t="s">
        <v>35</v>
      </c>
      <c r="B5" s="24" t="s">
        <v>36</v>
      </c>
      <c r="C5" s="25" t="s">
        <v>37</v>
      </c>
      <c r="D5" s="25" t="s">
        <v>38</v>
      </c>
    </row>
    <row r="6" spans="1:4" x14ac:dyDescent="0.25">
      <c r="A6" s="27" t="s">
        <v>77</v>
      </c>
      <c r="B6" s="171">
        <v>50811</v>
      </c>
      <c r="C6" s="172"/>
      <c r="D6" s="173"/>
    </row>
    <row r="7" spans="1:4" x14ac:dyDescent="0.25">
      <c r="A7" s="38" t="s">
        <v>49</v>
      </c>
      <c r="B7" s="39" t="s">
        <v>21</v>
      </c>
      <c r="C7" s="39">
        <v>109680.96000000001</v>
      </c>
      <c r="D7" s="39">
        <v>110143.31</v>
      </c>
    </row>
    <row r="8" spans="1:4" x14ac:dyDescent="0.25">
      <c r="A8" s="38" t="s">
        <v>53</v>
      </c>
      <c r="B8" s="39" t="s">
        <v>21</v>
      </c>
      <c r="C8" s="39">
        <v>26602.080000000002</v>
      </c>
      <c r="D8" s="39">
        <v>28393.200000000001</v>
      </c>
    </row>
    <row r="9" spans="1:4" x14ac:dyDescent="0.25">
      <c r="A9" s="38" t="s">
        <v>109</v>
      </c>
      <c r="B9" s="39"/>
      <c r="C9" s="39"/>
      <c r="D9" s="39">
        <v>21600</v>
      </c>
    </row>
    <row r="10" spans="1:4" x14ac:dyDescent="0.25">
      <c r="A10" s="38" t="s">
        <v>8</v>
      </c>
      <c r="B10" s="39">
        <f>Акт!E7</f>
        <v>1372.33</v>
      </c>
      <c r="C10" s="39" t="s">
        <v>21</v>
      </c>
      <c r="D10" s="39" t="s">
        <v>21</v>
      </c>
    </row>
    <row r="11" spans="1:4" x14ac:dyDescent="0.25">
      <c r="A11" s="38" t="s">
        <v>39</v>
      </c>
      <c r="B11" s="39">
        <f>SUM(Акт!E9:E11)</f>
        <v>5948.32</v>
      </c>
      <c r="C11" s="39" t="s">
        <v>21</v>
      </c>
      <c r="D11" s="39" t="s">
        <v>21</v>
      </c>
    </row>
    <row r="12" spans="1:4" ht="30" x14ac:dyDescent="0.25">
      <c r="A12" s="38" t="s">
        <v>54</v>
      </c>
      <c r="B12" s="39">
        <f>Акт!E13</f>
        <v>24772.35</v>
      </c>
      <c r="C12" s="39" t="s">
        <v>21</v>
      </c>
      <c r="D12" s="39" t="s">
        <v>21</v>
      </c>
    </row>
    <row r="13" spans="1:4" ht="30" x14ac:dyDescent="0.25">
      <c r="A13" s="38" t="s">
        <v>40</v>
      </c>
      <c r="B13" s="39">
        <f>Акт!E15</f>
        <v>2391.17</v>
      </c>
      <c r="C13" s="39" t="s">
        <v>21</v>
      </c>
      <c r="D13" s="39" t="s">
        <v>21</v>
      </c>
    </row>
    <row r="14" spans="1:4" x14ac:dyDescent="0.25">
      <c r="A14" s="38" t="s">
        <v>41</v>
      </c>
      <c r="B14" s="39">
        <f>SUM(Акт!E17:E33)</f>
        <v>23805.21</v>
      </c>
      <c r="C14" s="39" t="s">
        <v>21</v>
      </c>
      <c r="D14" s="39" t="s">
        <v>21</v>
      </c>
    </row>
    <row r="15" spans="1:4" x14ac:dyDescent="0.25">
      <c r="A15" s="38" t="s">
        <v>42</v>
      </c>
      <c r="B15" s="39">
        <f>SUM(Акт!E35:E38)</f>
        <v>7128.41</v>
      </c>
      <c r="C15" s="39" t="s">
        <v>21</v>
      </c>
      <c r="D15" s="39" t="s">
        <v>21</v>
      </c>
    </row>
    <row r="16" spans="1:4" x14ac:dyDescent="0.25">
      <c r="A16" s="38" t="s">
        <v>43</v>
      </c>
      <c r="B16" s="39">
        <f>SUM(Акт!E40:E44)</f>
        <v>11156.529999999999</v>
      </c>
      <c r="C16" s="39" t="s">
        <v>21</v>
      </c>
      <c r="D16" s="39" t="s">
        <v>21</v>
      </c>
    </row>
    <row r="17" spans="1:5" ht="30" x14ac:dyDescent="0.25">
      <c r="A17" s="38" t="s">
        <v>83</v>
      </c>
      <c r="B17" s="39">
        <f>SUM(Акт!E46:E49)</f>
        <v>3203.6400000000003</v>
      </c>
      <c r="C17" s="39" t="s">
        <v>21</v>
      </c>
      <c r="D17" s="39" t="s">
        <v>21</v>
      </c>
    </row>
    <row r="18" spans="1:5" x14ac:dyDescent="0.25">
      <c r="A18" s="38" t="s">
        <v>44</v>
      </c>
      <c r="B18" s="39">
        <f>Акт!E51</f>
        <v>2817.46</v>
      </c>
      <c r="C18" s="39" t="s">
        <v>21</v>
      </c>
      <c r="D18" s="39" t="s">
        <v>21</v>
      </c>
    </row>
    <row r="19" spans="1:5" x14ac:dyDescent="0.25">
      <c r="A19" s="38" t="s">
        <v>9</v>
      </c>
      <c r="B19" s="39">
        <f>Акт!E53</f>
        <v>37123.339999999997</v>
      </c>
      <c r="C19" s="39" t="s">
        <v>21</v>
      </c>
      <c r="D19" s="39" t="s">
        <v>21</v>
      </c>
    </row>
    <row r="20" spans="1:5" x14ac:dyDescent="0.25">
      <c r="A20" s="38" t="s">
        <v>10</v>
      </c>
      <c r="B20" s="39">
        <f>Акт!E55</f>
        <v>13628.3</v>
      </c>
      <c r="C20" s="39" t="s">
        <v>21</v>
      </c>
      <c r="D20" s="39" t="s">
        <v>21</v>
      </c>
    </row>
    <row r="21" spans="1:5" x14ac:dyDescent="0.25">
      <c r="A21" s="26" t="s">
        <v>26</v>
      </c>
      <c r="B21" s="28">
        <f t="shared" ref="B21:C21" si="0">SUM(B7:B20)</f>
        <v>133347.06</v>
      </c>
      <c r="C21" s="28">
        <f t="shared" si="0"/>
        <v>136283.04</v>
      </c>
      <c r="D21" s="28">
        <f>SUM(D7:D20)</f>
        <v>160136.51</v>
      </c>
    </row>
    <row r="22" spans="1:5" s="11" customFormat="1" ht="24.75" customHeight="1" x14ac:dyDescent="0.25">
      <c r="A22" s="174" t="s">
        <v>110</v>
      </c>
      <c r="B22" s="175"/>
      <c r="C22" s="175"/>
      <c r="D22" s="176"/>
      <c r="E22" s="43">
        <f>D21-B6-B21</f>
        <v>-24021.549999999988</v>
      </c>
    </row>
    <row r="23" spans="1:5" s="11" customFormat="1" ht="24.75" customHeight="1" x14ac:dyDescent="0.25">
      <c r="A23" s="174" t="s">
        <v>106</v>
      </c>
      <c r="B23" s="175"/>
      <c r="C23" s="175"/>
      <c r="D23" s="176"/>
    </row>
    <row r="24" spans="1:5" s="11" customFormat="1" ht="24.75" customHeight="1" x14ac:dyDescent="0.25">
      <c r="A24" s="2"/>
      <c r="B24" s="2"/>
      <c r="C24" s="2"/>
      <c r="D24" s="2"/>
    </row>
    <row r="25" spans="1:5" ht="15" customHeight="1" x14ac:dyDescent="0.25">
      <c r="A25" s="10" t="s">
        <v>47</v>
      </c>
      <c r="B25" s="9"/>
      <c r="C25" s="9"/>
      <c r="D25" s="7"/>
    </row>
    <row r="26" spans="1:5" ht="22.5" customHeight="1" x14ac:dyDescent="0.25">
      <c r="A26" s="9" t="s">
        <v>48</v>
      </c>
      <c r="B26" s="9"/>
      <c r="C26" s="9"/>
      <c r="D26" s="7"/>
    </row>
    <row r="27" spans="1:5" ht="22.5" customHeight="1" x14ac:dyDescent="0.25">
      <c r="A27" s="10" t="s">
        <v>45</v>
      </c>
      <c r="B27" s="9"/>
      <c r="C27" s="9"/>
      <c r="D27" s="7"/>
    </row>
    <row r="28" spans="1:5" ht="22.5" customHeight="1" x14ac:dyDescent="0.25">
      <c r="A28" s="10" t="s">
        <v>46</v>
      </c>
      <c r="B28" s="9"/>
      <c r="C28" s="9"/>
      <c r="D28" s="7"/>
    </row>
    <row r="29" spans="1:5" ht="22.5" customHeight="1" x14ac:dyDescent="0.25">
      <c r="A29" s="1"/>
      <c r="B29" s="1"/>
      <c r="C29" s="1"/>
    </row>
  </sheetData>
  <mergeCells count="5">
    <mergeCell ref="A1:D1"/>
    <mergeCell ref="B6:D6"/>
    <mergeCell ref="A22:D22"/>
    <mergeCell ref="A23:D23"/>
    <mergeCell ref="C3:D3"/>
  </mergeCells>
  <pageMargins left="0.7" right="0.7" top="0.75" bottom="0.75" header="0.3" footer="0.3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view="pageBreakPreview" zoomScale="60" zoomScaleNormal="100" workbookViewId="0">
      <selection activeCell="A13" sqref="A13:E13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70" t="s">
        <v>137</v>
      </c>
      <c r="B1" s="170"/>
      <c r="C1" s="170"/>
      <c r="D1" s="170"/>
      <c r="E1" s="170"/>
      <c r="F1" s="170"/>
    </row>
    <row r="2" spans="1:19" s="2" customFormat="1" x14ac:dyDescent="0.25">
      <c r="A2" s="44"/>
      <c r="B2" s="44"/>
      <c r="C2" s="44"/>
      <c r="D2" s="44"/>
      <c r="E2" s="44"/>
      <c r="F2" s="44"/>
    </row>
    <row r="3" spans="1:19" s="2" customFormat="1" ht="19.5" customHeight="1" x14ac:dyDescent="0.25">
      <c r="A3" s="45" t="s">
        <v>111</v>
      </c>
      <c r="B3" s="45"/>
      <c r="C3" s="45"/>
      <c r="D3" s="45"/>
      <c r="E3" s="45"/>
      <c r="F3" s="46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</row>
    <row r="4" spans="1:19" s="2" customFormat="1" ht="19.5" customHeight="1" x14ac:dyDescent="0.25">
      <c r="A4" s="45"/>
      <c r="B4" s="45"/>
      <c r="C4" s="45"/>
      <c r="D4" s="45"/>
      <c r="E4" s="45"/>
      <c r="F4" s="46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</row>
    <row r="5" spans="1:19" s="2" customFormat="1" ht="36.75" customHeight="1" x14ac:dyDescent="0.25">
      <c r="A5" s="186" t="s">
        <v>112</v>
      </c>
      <c r="B5" s="186"/>
      <c r="C5" s="186"/>
      <c r="D5" s="186"/>
      <c r="E5" s="186"/>
      <c r="F5" s="186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</row>
    <row r="6" spans="1:19" s="57" customFormat="1" ht="27.75" customHeight="1" x14ac:dyDescent="0.25">
      <c r="A6" s="100" t="s">
        <v>113</v>
      </c>
      <c r="B6" s="101">
        <v>2</v>
      </c>
      <c r="C6" s="100" t="s">
        <v>114</v>
      </c>
      <c r="D6" s="102">
        <v>879.7</v>
      </c>
      <c r="E6" s="100" t="s">
        <v>115</v>
      </c>
      <c r="F6" s="103">
        <v>820.1</v>
      </c>
      <c r="G6" s="48"/>
      <c r="H6" s="50"/>
      <c r="I6" s="51"/>
      <c r="J6" s="52"/>
      <c r="K6" s="53"/>
      <c r="L6" s="54"/>
      <c r="M6" s="54"/>
      <c r="N6" s="54"/>
      <c r="O6" s="54"/>
      <c r="P6" s="55"/>
      <c r="Q6" s="187"/>
      <c r="R6" s="188"/>
      <c r="S6" s="56"/>
    </row>
    <row r="7" spans="1:19" s="59" customFormat="1" ht="32.25" customHeight="1" x14ac:dyDescent="0.25">
      <c r="A7" s="100" t="s">
        <v>116</v>
      </c>
      <c r="B7" s="101">
        <v>2</v>
      </c>
      <c r="C7" s="100" t="s">
        <v>117</v>
      </c>
      <c r="D7" s="102">
        <v>0</v>
      </c>
      <c r="E7" s="100" t="s">
        <v>118</v>
      </c>
      <c r="F7" s="103">
        <v>529.1</v>
      </c>
      <c r="G7" s="48"/>
      <c r="H7" s="50"/>
      <c r="I7" s="51"/>
      <c r="J7" s="52"/>
      <c r="K7" s="53"/>
      <c r="L7" s="54"/>
      <c r="M7" s="54"/>
      <c r="N7" s="54"/>
      <c r="O7" s="54"/>
      <c r="P7" s="55"/>
      <c r="Q7" s="187"/>
      <c r="R7" s="189"/>
      <c r="S7" s="58"/>
    </row>
    <row r="8" spans="1:19" s="59" customFormat="1" ht="33.75" customHeight="1" x14ac:dyDescent="0.25">
      <c r="A8" s="77" t="s">
        <v>119</v>
      </c>
      <c r="B8" s="101">
        <v>12</v>
      </c>
      <c r="C8" s="100" t="s">
        <v>120</v>
      </c>
      <c r="D8" s="103">
        <v>79.400000000000006</v>
      </c>
      <c r="E8" s="100" t="s">
        <v>121</v>
      </c>
      <c r="F8" s="103">
        <v>340.5</v>
      </c>
      <c r="G8" s="48"/>
      <c r="H8" s="50"/>
      <c r="I8" s="51"/>
      <c r="J8" s="52"/>
      <c r="K8" s="61"/>
      <c r="L8" s="54"/>
      <c r="M8" s="54"/>
      <c r="N8" s="54"/>
      <c r="O8" s="54"/>
      <c r="P8" s="55"/>
      <c r="Q8" s="187"/>
      <c r="R8" s="188"/>
      <c r="S8" s="58"/>
    </row>
    <row r="9" spans="1:19" s="59" customFormat="1" ht="33.75" customHeight="1" x14ac:dyDescent="0.25">
      <c r="A9" s="60"/>
      <c r="B9" s="52"/>
      <c r="C9" s="49"/>
      <c r="D9" s="62"/>
      <c r="E9" s="63"/>
      <c r="F9" s="64"/>
      <c r="G9" s="48"/>
      <c r="H9" s="50"/>
      <c r="I9" s="51"/>
      <c r="J9" s="52"/>
      <c r="K9" s="61"/>
      <c r="L9" s="54"/>
      <c r="M9" s="54"/>
      <c r="N9" s="54"/>
      <c r="O9" s="54"/>
      <c r="P9" s="48"/>
      <c r="Q9" s="61"/>
      <c r="R9" s="65"/>
      <c r="S9" s="66"/>
    </row>
    <row r="10" spans="1:19" s="69" customFormat="1" ht="15" customHeight="1" thickBot="1" x14ac:dyDescent="0.3">
      <c r="A10" s="67"/>
      <c r="B10" s="67"/>
      <c r="C10" s="67"/>
      <c r="D10" s="67"/>
      <c r="E10" s="67"/>
      <c r="F10" s="68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69" customFormat="1" ht="30" customHeight="1" x14ac:dyDescent="0.25">
      <c r="A11" s="190" t="s">
        <v>122</v>
      </c>
      <c r="B11" s="191"/>
      <c r="C11" s="191"/>
      <c r="D11" s="191"/>
      <c r="E11" s="192"/>
      <c r="F11" s="70" t="s">
        <v>123</v>
      </c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</row>
    <row r="12" spans="1:19" s="95" customFormat="1" ht="30" customHeight="1" x14ac:dyDescent="0.25">
      <c r="A12" s="193" t="s">
        <v>180</v>
      </c>
      <c r="B12" s="194"/>
      <c r="C12" s="194"/>
      <c r="D12" s="194"/>
      <c r="E12" s="195"/>
      <c r="F12" s="93">
        <v>24021.55</v>
      </c>
      <c r="G12" s="94"/>
      <c r="H12" s="94"/>
      <c r="I12" s="94"/>
      <c r="J12" s="94"/>
      <c r="K12" s="94"/>
      <c r="L12" s="94"/>
      <c r="M12" s="94"/>
      <c r="N12" s="94"/>
      <c r="O12" s="94"/>
      <c r="P12" s="94"/>
      <c r="Q12" s="94"/>
      <c r="R12" s="94"/>
      <c r="S12" s="94"/>
    </row>
    <row r="13" spans="1:19" s="95" customFormat="1" ht="30" customHeight="1" x14ac:dyDescent="0.25">
      <c r="A13" s="179" t="s">
        <v>124</v>
      </c>
      <c r="B13" s="180"/>
      <c r="C13" s="180"/>
      <c r="D13" s="180"/>
      <c r="E13" s="181"/>
      <c r="F13" s="96">
        <f>-24021.55+F12</f>
        <v>0</v>
      </c>
      <c r="G13" s="97"/>
    </row>
    <row r="14" spans="1:19" s="95" customFormat="1" ht="30" customHeight="1" x14ac:dyDescent="0.25">
      <c r="A14" s="179" t="s">
        <v>125</v>
      </c>
      <c r="B14" s="180"/>
      <c r="C14" s="180"/>
      <c r="D14" s="180"/>
      <c r="E14" s="181"/>
      <c r="F14" s="96">
        <v>13692.98</v>
      </c>
    </row>
    <row r="15" spans="1:19" s="95" customFormat="1" ht="30" customHeight="1" x14ac:dyDescent="0.25">
      <c r="A15" s="179" t="s">
        <v>126</v>
      </c>
      <c r="B15" s="180"/>
      <c r="C15" s="180"/>
      <c r="D15" s="180"/>
      <c r="E15" s="181"/>
      <c r="F15" s="98">
        <f>SUM(F16:F18)</f>
        <v>136283.16</v>
      </c>
    </row>
    <row r="16" spans="1:19" s="69" customFormat="1" ht="27.75" customHeight="1" x14ac:dyDescent="0.25">
      <c r="A16" s="182" t="s">
        <v>127</v>
      </c>
      <c r="B16" s="183"/>
      <c r="C16" s="183"/>
      <c r="D16" s="183"/>
      <c r="E16" s="184"/>
      <c r="F16" s="92">
        <v>136283.16</v>
      </c>
    </row>
    <row r="17" spans="1:19" s="69" customFormat="1" ht="24.75" hidden="1" customHeight="1" x14ac:dyDescent="0.25">
      <c r="A17" s="182" t="s">
        <v>128</v>
      </c>
      <c r="B17" s="183"/>
      <c r="C17" s="183"/>
      <c r="D17" s="183"/>
      <c r="E17" s="184"/>
      <c r="F17" s="92"/>
    </row>
    <row r="18" spans="1:19" s="69" customFormat="1" ht="30" hidden="1" customHeight="1" x14ac:dyDescent="0.25">
      <c r="A18" s="182" t="s">
        <v>129</v>
      </c>
      <c r="B18" s="183"/>
      <c r="C18" s="183"/>
      <c r="D18" s="183"/>
      <c r="E18" s="184"/>
      <c r="F18" s="92"/>
    </row>
    <row r="19" spans="1:19" s="95" customFormat="1" ht="30" customHeight="1" x14ac:dyDescent="0.25">
      <c r="A19" s="179" t="s">
        <v>130</v>
      </c>
      <c r="B19" s="180"/>
      <c r="C19" s="180"/>
      <c r="D19" s="180"/>
      <c r="E19" s="181"/>
      <c r="F19" s="98">
        <f>SUM(F20:F22)</f>
        <v>136570.89000000001</v>
      </c>
    </row>
    <row r="20" spans="1:19" s="69" customFormat="1" ht="30" customHeight="1" x14ac:dyDescent="0.25">
      <c r="A20" s="182" t="s">
        <v>127</v>
      </c>
      <c r="B20" s="183"/>
      <c r="C20" s="183"/>
      <c r="D20" s="183"/>
      <c r="E20" s="184"/>
      <c r="F20" s="92">
        <v>136570.89000000001</v>
      </c>
    </row>
    <row r="21" spans="1:19" s="69" customFormat="1" ht="30" hidden="1" customHeight="1" x14ac:dyDescent="0.25">
      <c r="A21" s="182" t="s">
        <v>128</v>
      </c>
      <c r="B21" s="183"/>
      <c r="C21" s="183"/>
      <c r="D21" s="183"/>
      <c r="E21" s="184"/>
      <c r="F21" s="92"/>
    </row>
    <row r="22" spans="1:19" s="72" customFormat="1" ht="30" hidden="1" customHeight="1" x14ac:dyDescent="0.2">
      <c r="A22" s="182" t="s">
        <v>129</v>
      </c>
      <c r="B22" s="183"/>
      <c r="C22" s="183"/>
      <c r="D22" s="183"/>
      <c r="E22" s="184"/>
      <c r="F22" s="92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</row>
    <row r="23" spans="1:19" s="99" customFormat="1" ht="30" customHeight="1" x14ac:dyDescent="0.25">
      <c r="A23" s="179" t="s">
        <v>131</v>
      </c>
      <c r="B23" s="180"/>
      <c r="C23" s="180"/>
      <c r="D23" s="180"/>
      <c r="E23" s="181"/>
      <c r="F23" s="98">
        <f>F13+F19</f>
        <v>136570.89000000001</v>
      </c>
      <c r="G23" s="95"/>
      <c r="H23" s="95"/>
      <c r="I23" s="95"/>
      <c r="J23" s="95"/>
      <c r="K23" s="95"/>
      <c r="L23" s="95"/>
      <c r="M23" s="95"/>
      <c r="N23" s="95"/>
      <c r="O23" s="95"/>
      <c r="P23" s="95"/>
      <c r="Q23" s="95"/>
      <c r="R23" s="95"/>
      <c r="S23" s="95"/>
    </row>
    <row r="24" spans="1:19" s="99" customFormat="1" ht="30" customHeight="1" x14ac:dyDescent="0.25">
      <c r="A24" s="179" t="s">
        <v>132</v>
      </c>
      <c r="B24" s="180"/>
      <c r="C24" s="180"/>
      <c r="D24" s="180"/>
      <c r="E24" s="181"/>
      <c r="F24" s="98">
        <f>'Акт (2)'!E60</f>
        <v>141139.35</v>
      </c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</row>
    <row r="25" spans="1:19" s="99" customFormat="1" ht="30" customHeight="1" x14ac:dyDescent="0.25">
      <c r="A25" s="179" t="s">
        <v>133</v>
      </c>
      <c r="B25" s="180"/>
      <c r="C25" s="180"/>
      <c r="D25" s="180"/>
      <c r="E25" s="181"/>
      <c r="F25" s="98">
        <f>F23-F24</f>
        <v>-4568.4599999999919</v>
      </c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</row>
    <row r="26" spans="1:19" s="99" customFormat="1" ht="30" customHeight="1" x14ac:dyDescent="0.25">
      <c r="A26" s="179" t="s">
        <v>134</v>
      </c>
      <c r="B26" s="180"/>
      <c r="C26" s="180"/>
      <c r="D26" s="180"/>
      <c r="E26" s="181"/>
      <c r="F26" s="96">
        <f>F14+F15-F19</f>
        <v>13405.25</v>
      </c>
      <c r="G26" s="95"/>
      <c r="H26" s="95"/>
      <c r="I26" s="95"/>
      <c r="J26" s="95"/>
      <c r="K26" s="95"/>
      <c r="L26" s="95"/>
      <c r="M26" s="95"/>
      <c r="N26" s="95"/>
      <c r="O26" s="95"/>
      <c r="P26" s="95"/>
      <c r="Q26" s="95"/>
      <c r="R26" s="95"/>
      <c r="S26" s="95"/>
    </row>
    <row r="27" spans="1:19" s="72" customFormat="1" ht="11.45" customHeight="1" x14ac:dyDescent="0.25">
      <c r="A27" s="73"/>
      <c r="B27" s="73"/>
      <c r="C27" s="73"/>
      <c r="D27" s="73"/>
      <c r="E27" s="73"/>
      <c r="F27" s="73"/>
    </row>
    <row r="28" spans="1:19" s="74" customFormat="1" ht="64.5" customHeight="1" x14ac:dyDescent="0.2">
      <c r="A28" s="178" t="s">
        <v>135</v>
      </c>
      <c r="B28" s="178"/>
      <c r="C28" s="178"/>
      <c r="D28" s="178"/>
    </row>
    <row r="29" spans="1:19" s="2" customFormat="1" ht="21.75" customHeight="1" x14ac:dyDescent="0.25">
      <c r="A29" s="185" t="s">
        <v>136</v>
      </c>
      <c r="B29" s="185"/>
      <c r="C29" s="185"/>
      <c r="D29" s="185"/>
    </row>
    <row r="30" spans="1:19" s="2" customFormat="1" ht="22.5" customHeight="1" x14ac:dyDescent="0.25">
      <c r="A30" s="178" t="s">
        <v>45</v>
      </c>
      <c r="B30" s="178"/>
      <c r="C30" s="178"/>
      <c r="D30" s="178"/>
    </row>
    <row r="31" spans="1:19" s="2" customFormat="1" ht="22.5" customHeight="1" x14ac:dyDescent="0.25">
      <c r="A31" s="178" t="s">
        <v>46</v>
      </c>
      <c r="B31" s="178"/>
      <c r="C31" s="178"/>
      <c r="D31" s="44"/>
    </row>
  </sheetData>
  <mergeCells count="25">
    <mergeCell ref="A18:E18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17:E17"/>
    <mergeCell ref="A31:C31"/>
    <mergeCell ref="A19:E19"/>
    <mergeCell ref="A20:E20"/>
    <mergeCell ref="A21:E21"/>
    <mergeCell ref="A22:E22"/>
    <mergeCell ref="A23:E23"/>
    <mergeCell ref="A24:E24"/>
    <mergeCell ref="A25:E25"/>
    <mergeCell ref="A26:E26"/>
    <mergeCell ref="A28:D28"/>
    <mergeCell ref="A29:D29"/>
    <mergeCell ref="A30:D30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6"/>
  <sheetViews>
    <sheetView view="pageBreakPreview" topLeftCell="A28" zoomScaleNormal="100" zoomScaleSheetLayoutView="100" workbookViewId="0">
      <selection activeCell="A58" sqref="A58:XFD59"/>
    </sheetView>
  </sheetViews>
  <sheetFormatPr defaultColWidth="9.140625"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140625" style="1" bestFit="1" customWidth="1"/>
    <col min="7" max="16384" width="9.140625" style="1"/>
  </cols>
  <sheetData>
    <row r="1" spans="1:9" ht="14.25" x14ac:dyDescent="0.2">
      <c r="A1" s="167" t="s">
        <v>173</v>
      </c>
      <c r="B1" s="167"/>
      <c r="C1" s="167"/>
      <c r="D1" s="167"/>
      <c r="E1" s="167"/>
      <c r="I1" s="3"/>
    </row>
    <row r="2" spans="1:9" ht="31.5" customHeight="1" x14ac:dyDescent="0.2">
      <c r="A2" s="166" t="s">
        <v>90</v>
      </c>
      <c r="B2" s="166"/>
      <c r="C2" s="166"/>
      <c r="D2" s="166"/>
      <c r="E2" s="166"/>
      <c r="I2" s="3"/>
    </row>
    <row r="3" spans="1:9" ht="14.25" x14ac:dyDescent="0.2">
      <c r="A3" s="21" t="s">
        <v>6</v>
      </c>
      <c r="B3" s="75"/>
      <c r="C3" s="75"/>
      <c r="D3" s="168" t="s">
        <v>174</v>
      </c>
      <c r="E3" s="168"/>
      <c r="I3" s="3" t="s">
        <v>5</v>
      </c>
    </row>
    <row r="4" spans="1:9" x14ac:dyDescent="0.2">
      <c r="A4" s="17"/>
      <c r="B4" s="18"/>
      <c r="C4" s="18"/>
      <c r="D4" s="19"/>
      <c r="E4" s="19"/>
      <c r="I4" s="3"/>
    </row>
    <row r="5" spans="1:9" s="20" customFormat="1" ht="120" x14ac:dyDescent="0.2">
      <c r="A5" s="23" t="s">
        <v>2</v>
      </c>
      <c r="B5" s="23" t="s">
        <v>3</v>
      </c>
      <c r="C5" s="23" t="s">
        <v>0</v>
      </c>
      <c r="D5" s="23" t="s">
        <v>4</v>
      </c>
      <c r="E5" s="23" t="s">
        <v>1</v>
      </c>
      <c r="I5" s="3"/>
    </row>
    <row r="6" spans="1:9" s="87" customFormat="1" ht="14.25" x14ac:dyDescent="0.2">
      <c r="A6" s="85" t="s">
        <v>8</v>
      </c>
      <c r="B6" s="86"/>
      <c r="C6" s="86"/>
      <c r="D6" s="86"/>
      <c r="E6" s="86"/>
    </row>
    <row r="7" spans="1:9" s="78" customFormat="1" ht="15" x14ac:dyDescent="0.25">
      <c r="A7" s="79" t="s">
        <v>55</v>
      </c>
      <c r="B7" s="80" t="s">
        <v>22</v>
      </c>
      <c r="C7" s="80" t="s">
        <v>11</v>
      </c>
      <c r="D7" s="81">
        <f>E7</f>
        <v>1372.33</v>
      </c>
      <c r="E7" s="81">
        <v>1372.33</v>
      </c>
    </row>
    <row r="8" spans="1:9" s="87" customFormat="1" ht="14.25" x14ac:dyDescent="0.2">
      <c r="A8" s="85" t="s">
        <v>39</v>
      </c>
      <c r="B8" s="86"/>
      <c r="C8" s="86"/>
      <c r="D8" s="86"/>
      <c r="E8" s="86"/>
    </row>
    <row r="9" spans="1:9" s="78" customFormat="1" ht="45" x14ac:dyDescent="0.25">
      <c r="A9" s="79" t="s">
        <v>138</v>
      </c>
      <c r="B9" s="82">
        <v>1</v>
      </c>
      <c r="C9" s="80" t="s">
        <v>139</v>
      </c>
      <c r="D9" s="88">
        <f>E9/B9</f>
        <v>3512.9</v>
      </c>
      <c r="E9" s="81">
        <v>3512.9</v>
      </c>
    </row>
    <row r="10" spans="1:9" s="78" customFormat="1" ht="30" x14ac:dyDescent="0.25">
      <c r="A10" s="79" t="s">
        <v>140</v>
      </c>
      <c r="B10" s="81">
        <v>0.71</v>
      </c>
      <c r="C10" s="80" t="s">
        <v>141</v>
      </c>
      <c r="D10" s="88">
        <f t="shared" ref="D10:D52" si="0">E10/B10</f>
        <v>740.33802816901414</v>
      </c>
      <c r="E10" s="81">
        <v>525.64</v>
      </c>
    </row>
    <row r="11" spans="1:9" s="78" customFormat="1" ht="15" x14ac:dyDescent="0.25">
      <c r="A11" s="79" t="s">
        <v>142</v>
      </c>
      <c r="B11" s="80" t="s">
        <v>21</v>
      </c>
      <c r="C11" s="80" t="s">
        <v>21</v>
      </c>
      <c r="D11" s="88">
        <f>E11</f>
        <v>375</v>
      </c>
      <c r="E11" s="81">
        <v>375</v>
      </c>
    </row>
    <row r="12" spans="1:9" s="78" customFormat="1" ht="30" x14ac:dyDescent="0.25">
      <c r="A12" s="79" t="s">
        <v>143</v>
      </c>
      <c r="B12" s="83">
        <v>0.224</v>
      </c>
      <c r="C12" s="80" t="s">
        <v>144</v>
      </c>
      <c r="D12" s="88">
        <f t="shared" si="0"/>
        <v>4715.3125</v>
      </c>
      <c r="E12" s="81">
        <v>1056.23</v>
      </c>
    </row>
    <row r="13" spans="1:9" s="78" customFormat="1" ht="15" x14ac:dyDescent="0.25">
      <c r="A13" s="79" t="s">
        <v>145</v>
      </c>
      <c r="B13" s="82">
        <v>1</v>
      </c>
      <c r="C13" s="80" t="s">
        <v>13</v>
      </c>
      <c r="D13" s="88">
        <f t="shared" si="0"/>
        <v>323.76</v>
      </c>
      <c r="E13" s="81">
        <v>323.76</v>
      </c>
    </row>
    <row r="14" spans="1:9" s="78" customFormat="1" ht="15" x14ac:dyDescent="0.25">
      <c r="A14" s="79" t="s">
        <v>146</v>
      </c>
      <c r="B14" s="81">
        <v>0.71</v>
      </c>
      <c r="C14" s="80" t="s">
        <v>141</v>
      </c>
      <c r="D14" s="88">
        <f t="shared" si="0"/>
        <v>518.74647887323943</v>
      </c>
      <c r="E14" s="81">
        <v>368.31</v>
      </c>
    </row>
    <row r="15" spans="1:9" s="78" customFormat="1" ht="15" x14ac:dyDescent="0.25">
      <c r="A15" s="79" t="s">
        <v>147</v>
      </c>
      <c r="B15" s="81">
        <v>0.71</v>
      </c>
      <c r="C15" s="80" t="s">
        <v>141</v>
      </c>
      <c r="D15" s="88">
        <f t="shared" si="0"/>
        <v>1284.2535211267607</v>
      </c>
      <c r="E15" s="81">
        <v>911.82</v>
      </c>
    </row>
    <row r="16" spans="1:9" s="87" customFormat="1" ht="28.5" x14ac:dyDescent="0.2">
      <c r="A16" s="85" t="s">
        <v>54</v>
      </c>
      <c r="B16" s="86"/>
      <c r="C16" s="86"/>
      <c r="D16" s="80"/>
      <c r="E16" s="86"/>
    </row>
    <row r="17" spans="1:5" s="78" customFormat="1" ht="30" x14ac:dyDescent="0.25">
      <c r="A17" s="79" t="s">
        <v>148</v>
      </c>
      <c r="B17" s="80" t="s">
        <v>22</v>
      </c>
      <c r="C17" s="80" t="s">
        <v>11</v>
      </c>
      <c r="D17" s="81">
        <f>E17</f>
        <v>21112.799999999999</v>
      </c>
      <c r="E17" s="81">
        <v>21112.799999999999</v>
      </c>
    </row>
    <row r="18" spans="1:5" s="87" customFormat="1" ht="28.5" x14ac:dyDescent="0.2">
      <c r="A18" s="85" t="s">
        <v>40</v>
      </c>
      <c r="B18" s="86"/>
      <c r="C18" s="86"/>
      <c r="D18" s="80"/>
      <c r="E18" s="86"/>
    </row>
    <row r="19" spans="1:5" s="78" customFormat="1" ht="30" x14ac:dyDescent="0.25">
      <c r="A19" s="79" t="s">
        <v>58</v>
      </c>
      <c r="B19" s="80" t="s">
        <v>24</v>
      </c>
      <c r="C19" s="80" t="s">
        <v>11</v>
      </c>
      <c r="D19" s="81">
        <f>E19</f>
        <v>2490.1799999999998</v>
      </c>
      <c r="E19" s="81">
        <f>327.52+2162.66</f>
        <v>2490.1799999999998</v>
      </c>
    </row>
    <row r="20" spans="1:5" s="87" customFormat="1" ht="15" x14ac:dyDescent="0.2">
      <c r="A20" s="85" t="s">
        <v>41</v>
      </c>
      <c r="B20" s="86"/>
      <c r="C20" s="86"/>
      <c r="D20" s="80"/>
      <c r="E20" s="86"/>
    </row>
    <row r="21" spans="1:5" s="78" customFormat="1" ht="15" x14ac:dyDescent="0.25">
      <c r="A21" s="79" t="s">
        <v>92</v>
      </c>
      <c r="B21" s="82">
        <v>1</v>
      </c>
      <c r="C21" s="80" t="s">
        <v>93</v>
      </c>
      <c r="D21" s="88">
        <f t="shared" si="0"/>
        <v>83.75</v>
      </c>
      <c r="E21" s="81">
        <v>83.75</v>
      </c>
    </row>
    <row r="22" spans="1:5" s="78" customFormat="1" ht="15" x14ac:dyDescent="0.25">
      <c r="A22" s="79" t="s">
        <v>59</v>
      </c>
      <c r="B22" s="82">
        <v>1</v>
      </c>
      <c r="C22" s="80" t="s">
        <v>14</v>
      </c>
      <c r="D22" s="88">
        <f t="shared" si="0"/>
        <v>839.52</v>
      </c>
      <c r="E22" s="81">
        <v>839.52</v>
      </c>
    </row>
    <row r="23" spans="1:5" s="78" customFormat="1" ht="15" x14ac:dyDescent="0.25">
      <c r="A23" s="79" t="s">
        <v>60</v>
      </c>
      <c r="B23" s="81">
        <v>7.0000000000000007E-2</v>
      </c>
      <c r="C23" s="80" t="s">
        <v>15</v>
      </c>
      <c r="D23" s="88">
        <f t="shared" si="0"/>
        <v>6095.4285714285706</v>
      </c>
      <c r="E23" s="81">
        <v>426.68</v>
      </c>
    </row>
    <row r="24" spans="1:5" s="78" customFormat="1" ht="30" x14ac:dyDescent="0.25">
      <c r="A24" s="79" t="s">
        <v>149</v>
      </c>
      <c r="B24" s="82">
        <v>2</v>
      </c>
      <c r="C24" s="80" t="s">
        <v>14</v>
      </c>
      <c r="D24" s="88">
        <f t="shared" si="0"/>
        <v>258.49</v>
      </c>
      <c r="E24" s="81">
        <v>516.98</v>
      </c>
    </row>
    <row r="25" spans="1:5" s="78" customFormat="1" ht="15" x14ac:dyDescent="0.25">
      <c r="A25" s="79" t="s">
        <v>80</v>
      </c>
      <c r="B25" s="81">
        <v>0.06</v>
      </c>
      <c r="C25" s="80" t="s">
        <v>81</v>
      </c>
      <c r="D25" s="88">
        <f t="shared" si="0"/>
        <v>25648.500000000004</v>
      </c>
      <c r="E25" s="81">
        <v>1538.91</v>
      </c>
    </row>
    <row r="26" spans="1:5" s="78" customFormat="1" ht="30" x14ac:dyDescent="0.25">
      <c r="A26" s="79" t="s">
        <v>62</v>
      </c>
      <c r="B26" s="83">
        <v>2.4260000000000002</v>
      </c>
      <c r="C26" s="80" t="s">
        <v>16</v>
      </c>
      <c r="D26" s="88">
        <f t="shared" si="0"/>
        <v>1679.7238252267107</v>
      </c>
      <c r="E26" s="81">
        <v>4075.01</v>
      </c>
    </row>
    <row r="27" spans="1:5" s="78" customFormat="1" ht="30" x14ac:dyDescent="0.25">
      <c r="A27" s="79" t="s">
        <v>64</v>
      </c>
      <c r="B27" s="82">
        <v>1</v>
      </c>
      <c r="C27" s="80" t="s">
        <v>14</v>
      </c>
      <c r="D27" s="88">
        <f t="shared" si="0"/>
        <v>503.4</v>
      </c>
      <c r="E27" s="81">
        <v>503.4</v>
      </c>
    </row>
    <row r="28" spans="1:5" s="78" customFormat="1" ht="30" x14ac:dyDescent="0.25">
      <c r="A28" s="79" t="s">
        <v>65</v>
      </c>
      <c r="B28" s="82">
        <v>3</v>
      </c>
      <c r="C28" s="80" t="s">
        <v>18</v>
      </c>
      <c r="D28" s="88">
        <f t="shared" si="0"/>
        <v>215.50333333333333</v>
      </c>
      <c r="E28" s="81">
        <v>646.51</v>
      </c>
    </row>
    <row r="29" spans="1:5" s="78" customFormat="1" ht="15" x14ac:dyDescent="0.25">
      <c r="A29" s="79" t="s">
        <v>95</v>
      </c>
      <c r="B29" s="82">
        <v>1</v>
      </c>
      <c r="C29" s="80" t="s">
        <v>93</v>
      </c>
      <c r="D29" s="88">
        <f t="shared" si="0"/>
        <v>67.25</v>
      </c>
      <c r="E29" s="81">
        <v>67.25</v>
      </c>
    </row>
    <row r="30" spans="1:5" s="78" customFormat="1" ht="15" x14ac:dyDescent="0.25">
      <c r="A30" s="79" t="s">
        <v>66</v>
      </c>
      <c r="B30" s="82">
        <v>1</v>
      </c>
      <c r="C30" s="80" t="s">
        <v>13</v>
      </c>
      <c r="D30" s="88">
        <f t="shared" si="0"/>
        <v>3731.3</v>
      </c>
      <c r="E30" s="81">
        <v>3731.3</v>
      </c>
    </row>
    <row r="31" spans="1:5" s="78" customFormat="1" ht="15" x14ac:dyDescent="0.25">
      <c r="A31" s="79" t="s">
        <v>67</v>
      </c>
      <c r="B31" s="82">
        <v>4164</v>
      </c>
      <c r="C31" s="80" t="s">
        <v>19</v>
      </c>
      <c r="D31" s="88">
        <f t="shared" si="0"/>
        <v>1.2219428434197888</v>
      </c>
      <c r="E31" s="81">
        <v>5088.17</v>
      </c>
    </row>
    <row r="32" spans="1:5" s="78" customFormat="1" ht="15" x14ac:dyDescent="0.25">
      <c r="A32" s="79" t="s">
        <v>70</v>
      </c>
      <c r="B32" s="82">
        <v>29</v>
      </c>
      <c r="C32" s="80" t="s">
        <v>20</v>
      </c>
      <c r="D32" s="88">
        <f t="shared" si="0"/>
        <v>254.47068965517241</v>
      </c>
      <c r="E32" s="81">
        <v>7379.65</v>
      </c>
    </row>
    <row r="33" spans="1:5" s="87" customFormat="1" ht="15" x14ac:dyDescent="0.2">
      <c r="A33" s="85" t="s">
        <v>42</v>
      </c>
      <c r="B33" s="86"/>
      <c r="C33" s="86"/>
      <c r="D33" s="80"/>
      <c r="E33" s="86"/>
    </row>
    <row r="34" spans="1:5" s="78" customFormat="1" ht="15" x14ac:dyDescent="0.25">
      <c r="A34" s="79" t="s">
        <v>96</v>
      </c>
      <c r="B34" s="81">
        <v>0.04</v>
      </c>
      <c r="C34" s="80" t="s">
        <v>97</v>
      </c>
      <c r="D34" s="88">
        <f t="shared" si="0"/>
        <v>1863.25</v>
      </c>
      <c r="E34" s="81">
        <v>74.53</v>
      </c>
    </row>
    <row r="35" spans="1:5" s="78" customFormat="1" ht="15" x14ac:dyDescent="0.25">
      <c r="A35" s="79" t="s">
        <v>150</v>
      </c>
      <c r="B35" s="84">
        <v>0.1</v>
      </c>
      <c r="C35" s="80" t="s">
        <v>151</v>
      </c>
      <c r="D35" s="88">
        <f t="shared" si="0"/>
        <v>1888.8999999999999</v>
      </c>
      <c r="E35" s="81">
        <v>188.89</v>
      </c>
    </row>
    <row r="36" spans="1:5" s="78" customFormat="1" ht="30" x14ac:dyDescent="0.25">
      <c r="A36" s="79" t="s">
        <v>152</v>
      </c>
      <c r="B36" s="83">
        <v>0.94799999999999995</v>
      </c>
      <c r="C36" s="80" t="s">
        <v>16</v>
      </c>
      <c r="D36" s="88">
        <f t="shared" si="0"/>
        <v>1651.2763713080171</v>
      </c>
      <c r="E36" s="81">
        <v>1565.41</v>
      </c>
    </row>
    <row r="37" spans="1:5" s="78" customFormat="1" ht="30" x14ac:dyDescent="0.25">
      <c r="A37" s="79" t="s">
        <v>153</v>
      </c>
      <c r="B37" s="80" t="s">
        <v>21</v>
      </c>
      <c r="C37" s="80" t="s">
        <v>12</v>
      </c>
      <c r="D37" s="88">
        <f>E37</f>
        <v>2088.38</v>
      </c>
      <c r="E37" s="81">
        <v>2088.38</v>
      </c>
    </row>
    <row r="38" spans="1:5" s="87" customFormat="1" ht="15" x14ac:dyDescent="0.2">
      <c r="A38" s="85" t="s">
        <v>154</v>
      </c>
      <c r="B38" s="86"/>
      <c r="C38" s="86"/>
      <c r="D38" s="88"/>
      <c r="E38" s="86"/>
    </row>
    <row r="39" spans="1:5" s="78" customFormat="1" ht="15" x14ac:dyDescent="0.25">
      <c r="A39" s="79" t="s">
        <v>155</v>
      </c>
      <c r="B39" s="80" t="s">
        <v>175</v>
      </c>
      <c r="C39" s="80" t="s">
        <v>11</v>
      </c>
      <c r="D39" s="88">
        <f>E39</f>
        <v>10250</v>
      </c>
      <c r="E39" s="81">
        <v>10250</v>
      </c>
    </row>
    <row r="40" spans="1:5" s="87" customFormat="1" ht="28.5" x14ac:dyDescent="0.2">
      <c r="A40" s="85" t="s">
        <v>156</v>
      </c>
      <c r="B40" s="86"/>
      <c r="C40" s="86"/>
      <c r="D40" s="88"/>
      <c r="E40" s="86"/>
    </row>
    <row r="41" spans="1:5" s="78" customFormat="1" ht="15" x14ac:dyDescent="0.25">
      <c r="A41" s="79" t="s">
        <v>157</v>
      </c>
      <c r="B41" s="80" t="s">
        <v>23</v>
      </c>
      <c r="C41" s="80" t="s">
        <v>11</v>
      </c>
      <c r="D41" s="88">
        <f>E41</f>
        <v>290.92</v>
      </c>
      <c r="E41" s="81">
        <v>290.92</v>
      </c>
    </row>
    <row r="42" spans="1:5" s="87" customFormat="1" ht="15" x14ac:dyDescent="0.2">
      <c r="A42" s="85" t="s">
        <v>43</v>
      </c>
      <c r="B42" s="86"/>
      <c r="C42" s="86"/>
      <c r="D42" s="88"/>
      <c r="E42" s="86"/>
    </row>
    <row r="43" spans="1:5" s="78" customFormat="1" ht="15" x14ac:dyDescent="0.25">
      <c r="A43" s="79" t="s">
        <v>158</v>
      </c>
      <c r="B43" s="82">
        <v>2</v>
      </c>
      <c r="C43" s="80" t="s">
        <v>13</v>
      </c>
      <c r="D43" s="88">
        <f t="shared" si="0"/>
        <v>468.21499999999997</v>
      </c>
      <c r="E43" s="81">
        <v>936.43</v>
      </c>
    </row>
    <row r="44" spans="1:5" s="78" customFormat="1" ht="15" x14ac:dyDescent="0.25">
      <c r="A44" s="79" t="s">
        <v>159</v>
      </c>
      <c r="B44" s="82">
        <v>6</v>
      </c>
      <c r="C44" s="80" t="s">
        <v>160</v>
      </c>
      <c r="D44" s="88">
        <f t="shared" si="0"/>
        <v>826.57333333333327</v>
      </c>
      <c r="E44" s="81">
        <v>4959.4399999999996</v>
      </c>
    </row>
    <row r="45" spans="1:5" s="78" customFormat="1" ht="15" x14ac:dyDescent="0.25">
      <c r="A45" s="79" t="s">
        <v>161</v>
      </c>
      <c r="B45" s="81">
        <v>0.01</v>
      </c>
      <c r="C45" s="80" t="s">
        <v>162</v>
      </c>
      <c r="D45" s="88">
        <f t="shared" si="0"/>
        <v>25297</v>
      </c>
      <c r="E45" s="81">
        <v>252.97</v>
      </c>
    </row>
    <row r="46" spans="1:5" s="78" customFormat="1" ht="15" x14ac:dyDescent="0.25">
      <c r="A46" s="79" t="s">
        <v>163</v>
      </c>
      <c r="B46" s="81">
        <v>0.01</v>
      </c>
      <c r="C46" s="80" t="s">
        <v>17</v>
      </c>
      <c r="D46" s="88">
        <f t="shared" si="0"/>
        <v>238663.99999999997</v>
      </c>
      <c r="E46" s="81">
        <v>2386.64</v>
      </c>
    </row>
    <row r="47" spans="1:5" s="78" customFormat="1" ht="15" x14ac:dyDescent="0.25">
      <c r="A47" s="79" t="s">
        <v>164</v>
      </c>
      <c r="B47" s="82">
        <v>2</v>
      </c>
      <c r="C47" s="80" t="s">
        <v>165</v>
      </c>
      <c r="D47" s="88">
        <f t="shared" si="0"/>
        <v>198.405</v>
      </c>
      <c r="E47" s="81">
        <v>396.81</v>
      </c>
    </row>
    <row r="48" spans="1:5" s="87" customFormat="1" ht="28.5" x14ac:dyDescent="0.2">
      <c r="A48" s="85" t="s">
        <v>83</v>
      </c>
      <c r="B48" s="86"/>
      <c r="C48" s="86"/>
      <c r="D48" s="88"/>
      <c r="E48" s="86"/>
    </row>
    <row r="49" spans="1:5" s="78" customFormat="1" ht="15" x14ac:dyDescent="0.25">
      <c r="A49" s="79" t="s">
        <v>166</v>
      </c>
      <c r="B49" s="83">
        <v>1.4E-2</v>
      </c>
      <c r="C49" s="80" t="s">
        <v>144</v>
      </c>
      <c r="D49" s="88">
        <f t="shared" si="0"/>
        <v>6227.1428571428578</v>
      </c>
      <c r="E49" s="81">
        <v>87.18</v>
      </c>
    </row>
    <row r="50" spans="1:5" s="78" customFormat="1" ht="30" x14ac:dyDescent="0.25">
      <c r="A50" s="79" t="s">
        <v>167</v>
      </c>
      <c r="B50" s="83">
        <v>1E-3</v>
      </c>
      <c r="C50" s="80" t="s">
        <v>168</v>
      </c>
      <c r="D50" s="88">
        <f t="shared" si="0"/>
        <v>304420</v>
      </c>
      <c r="E50" s="81">
        <v>304.42</v>
      </c>
    </row>
    <row r="51" spans="1:5" s="78" customFormat="1" ht="15" x14ac:dyDescent="0.25">
      <c r="A51" s="79" t="s">
        <v>169</v>
      </c>
      <c r="B51" s="83">
        <v>1.2E-2</v>
      </c>
      <c r="C51" s="80" t="s">
        <v>144</v>
      </c>
      <c r="D51" s="88">
        <f t="shared" si="0"/>
        <v>64334.166666666664</v>
      </c>
      <c r="E51" s="81">
        <v>772.01</v>
      </c>
    </row>
    <row r="52" spans="1:5" s="78" customFormat="1" ht="30" x14ac:dyDescent="0.25">
      <c r="A52" s="79" t="s">
        <v>170</v>
      </c>
      <c r="B52" s="81">
        <v>0.02</v>
      </c>
      <c r="C52" s="80" t="s">
        <v>171</v>
      </c>
      <c r="D52" s="88">
        <f t="shared" si="0"/>
        <v>60678.499999999993</v>
      </c>
      <c r="E52" s="81">
        <v>1213.57</v>
      </c>
    </row>
    <row r="53" spans="1:5" s="87" customFormat="1" ht="14.25" x14ac:dyDescent="0.2">
      <c r="A53" s="85" t="s">
        <v>44</v>
      </c>
      <c r="B53" s="86"/>
      <c r="C53" s="86"/>
      <c r="D53" s="86"/>
      <c r="E53" s="86"/>
    </row>
    <row r="54" spans="1:5" s="78" customFormat="1" ht="15" x14ac:dyDescent="0.25">
      <c r="A54" s="79" t="s">
        <v>74</v>
      </c>
      <c r="B54" s="80" t="s">
        <v>23</v>
      </c>
      <c r="C54" s="80" t="s">
        <v>11</v>
      </c>
      <c r="D54" s="81">
        <f>E54</f>
        <v>2358.5700000000002</v>
      </c>
      <c r="E54" s="81">
        <v>2358.5700000000002</v>
      </c>
    </row>
    <row r="55" spans="1:5" s="87" customFormat="1" ht="15" x14ac:dyDescent="0.2">
      <c r="A55" s="85" t="s">
        <v>9</v>
      </c>
      <c r="B55" s="86"/>
      <c r="C55" s="86"/>
      <c r="D55" s="81"/>
      <c r="E55" s="86"/>
    </row>
    <row r="56" spans="1:5" s="78" customFormat="1" ht="15" x14ac:dyDescent="0.25">
      <c r="A56" s="79" t="s">
        <v>75</v>
      </c>
      <c r="B56" s="80" t="s">
        <v>176</v>
      </c>
      <c r="C56" s="80" t="s">
        <v>12</v>
      </c>
      <c r="D56" s="81">
        <f t="shared" ref="D56:D57" si="1">E56</f>
        <v>42331.16</v>
      </c>
      <c r="E56" s="81">
        <v>42331.16</v>
      </c>
    </row>
    <row r="57" spans="1:5" s="78" customFormat="1" ht="30" x14ac:dyDescent="0.25">
      <c r="A57" s="79" t="s">
        <v>172</v>
      </c>
      <c r="B57" s="80" t="s">
        <v>23</v>
      </c>
      <c r="C57" s="80" t="s">
        <v>11</v>
      </c>
      <c r="D57" s="81">
        <f t="shared" si="1"/>
        <v>905.07</v>
      </c>
      <c r="E57" s="81">
        <v>905.07</v>
      </c>
    </row>
    <row r="58" spans="1:5" s="37" customFormat="1" ht="15" x14ac:dyDescent="0.25">
      <c r="A58" s="34" t="s">
        <v>10</v>
      </c>
      <c r="B58" s="40"/>
      <c r="C58" s="40"/>
      <c r="D58" s="40"/>
      <c r="E58" s="40"/>
    </row>
    <row r="59" spans="1:5" s="37" customFormat="1" ht="15" x14ac:dyDescent="0.25">
      <c r="A59" s="35" t="s">
        <v>76</v>
      </c>
      <c r="B59" s="41" t="s">
        <v>22</v>
      </c>
      <c r="C59" s="41" t="s">
        <v>11</v>
      </c>
      <c r="D59" s="41">
        <f>E59</f>
        <v>12830.850000000002</v>
      </c>
      <c r="E59" s="41">
        <f>SUM(E7:E57)*10%</f>
        <v>12830.850000000002</v>
      </c>
    </row>
    <row r="60" spans="1:5" ht="14.25" customHeight="1" x14ac:dyDescent="0.2">
      <c r="A60" s="29" t="s">
        <v>26</v>
      </c>
      <c r="B60" s="33" t="s">
        <v>21</v>
      </c>
      <c r="C60" s="30"/>
      <c r="D60" s="33"/>
      <c r="E60" s="31">
        <f>SUM(E7:E59)</f>
        <v>141139.35</v>
      </c>
    </row>
    <row r="61" spans="1:5" ht="15" customHeight="1" x14ac:dyDescent="0.2">
      <c r="D61" s="13"/>
    </row>
    <row r="62" spans="1:5" ht="15" customHeight="1" x14ac:dyDescent="0.2">
      <c r="A62" s="197" t="s">
        <v>179</v>
      </c>
      <c r="B62" s="197"/>
      <c r="C62" s="197"/>
      <c r="D62" s="197"/>
      <c r="E62" s="197"/>
    </row>
    <row r="63" spans="1:5" ht="15" customHeight="1" x14ac:dyDescent="0.2">
      <c r="A63" s="197"/>
      <c r="B63" s="197"/>
      <c r="C63" s="197"/>
      <c r="D63" s="197"/>
      <c r="E63" s="197"/>
    </row>
    <row r="64" spans="1:5" ht="15" customHeight="1" x14ac:dyDescent="0.2">
      <c r="A64" s="198" t="s">
        <v>33</v>
      </c>
      <c r="B64" s="198"/>
      <c r="C64" s="198"/>
      <c r="D64" s="198"/>
      <c r="E64" s="198"/>
    </row>
    <row r="65" spans="1:5" ht="15" customHeight="1" x14ac:dyDescent="0.2">
      <c r="A65" s="198" t="s">
        <v>34</v>
      </c>
      <c r="B65" s="198"/>
      <c r="C65" s="198"/>
      <c r="D65" s="198"/>
      <c r="E65" s="198"/>
    </row>
    <row r="66" spans="1:5" ht="15" customHeight="1" x14ac:dyDescent="0.2">
      <c r="A66" s="199" t="s">
        <v>177</v>
      </c>
      <c r="B66" s="199"/>
      <c r="C66" s="199"/>
      <c r="D66" s="199"/>
      <c r="E66" s="199"/>
    </row>
    <row r="67" spans="1:5" ht="15" customHeight="1" x14ac:dyDescent="0.2">
      <c r="A67" s="199"/>
      <c r="B67" s="199"/>
      <c r="C67" s="199"/>
      <c r="D67" s="199"/>
      <c r="E67" s="199"/>
    </row>
    <row r="68" spans="1:5" ht="15" customHeight="1" x14ac:dyDescent="0.2">
      <c r="A68" s="196"/>
      <c r="B68" s="196"/>
      <c r="C68" s="196"/>
      <c r="D68" s="196"/>
      <c r="E68" s="196"/>
    </row>
    <row r="69" spans="1:5" ht="15" x14ac:dyDescent="0.2">
      <c r="A69" s="14"/>
      <c r="B69" s="89"/>
      <c r="C69" s="89"/>
      <c r="D69" s="90"/>
      <c r="E69" s="89"/>
    </row>
    <row r="70" spans="1:5" ht="15" customHeight="1" x14ac:dyDescent="0.2">
      <c r="A70" s="6" t="s">
        <v>27</v>
      </c>
      <c r="B70" s="76"/>
      <c r="C70" s="76"/>
      <c r="D70" s="91"/>
      <c r="E70" s="76"/>
    </row>
    <row r="71" spans="1:5" ht="15" x14ac:dyDescent="0.2">
      <c r="A71" s="6"/>
      <c r="B71" s="76"/>
      <c r="C71" s="76" t="s">
        <v>21</v>
      </c>
      <c r="D71" s="91" t="s">
        <v>21</v>
      </c>
      <c r="E71" s="76"/>
    </row>
    <row r="72" spans="1:5" ht="15" customHeight="1" x14ac:dyDescent="0.2">
      <c r="A72" s="165" t="s">
        <v>178</v>
      </c>
      <c r="B72" s="165"/>
      <c r="C72" s="169" t="s">
        <v>31</v>
      </c>
      <c r="D72" s="169"/>
      <c r="E72" s="76"/>
    </row>
    <row r="73" spans="1:5" ht="15" customHeight="1" x14ac:dyDescent="0.2">
      <c r="A73" s="169" t="s">
        <v>52</v>
      </c>
      <c r="B73" s="169"/>
      <c r="C73" s="169" t="s">
        <v>28</v>
      </c>
      <c r="D73" s="169"/>
      <c r="E73" s="76"/>
    </row>
    <row r="74" spans="1:5" ht="15" customHeight="1" x14ac:dyDescent="0.2">
      <c r="A74" s="6"/>
      <c r="B74" s="76"/>
      <c r="C74" s="76"/>
      <c r="D74" s="91"/>
      <c r="E74" s="76"/>
    </row>
    <row r="75" spans="1:5" ht="15" customHeight="1" x14ac:dyDescent="0.2">
      <c r="A75" s="165" t="s">
        <v>30</v>
      </c>
      <c r="B75" s="165"/>
      <c r="C75" s="169" t="s">
        <v>31</v>
      </c>
      <c r="D75" s="169"/>
      <c r="E75" s="76"/>
    </row>
    <row r="76" spans="1:5" ht="15" x14ac:dyDescent="0.2">
      <c r="A76" s="16" t="s">
        <v>29</v>
      </c>
      <c r="B76" s="76"/>
      <c r="C76" s="169" t="s">
        <v>28</v>
      </c>
      <c r="D76" s="169"/>
      <c r="E76" s="76"/>
    </row>
  </sheetData>
  <mergeCells count="15">
    <mergeCell ref="A1:E1"/>
    <mergeCell ref="A2:E2"/>
    <mergeCell ref="D3:E3"/>
    <mergeCell ref="A72:B72"/>
    <mergeCell ref="A62:E63"/>
    <mergeCell ref="A64:E64"/>
    <mergeCell ref="A65:E65"/>
    <mergeCell ref="A66:E67"/>
    <mergeCell ref="C76:D76"/>
    <mergeCell ref="A68:E68"/>
    <mergeCell ref="C72:D72"/>
    <mergeCell ref="A73:B73"/>
    <mergeCell ref="C73:D73"/>
    <mergeCell ref="A75:B75"/>
    <mergeCell ref="C75:D75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zoomScaleNormal="100" workbookViewId="0">
      <selection activeCell="F24" sqref="F24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70" t="s">
        <v>230</v>
      </c>
      <c r="B1" s="170"/>
      <c r="C1" s="170"/>
      <c r="D1" s="170"/>
      <c r="E1" s="170"/>
      <c r="F1" s="170"/>
    </row>
    <row r="2" spans="1:19" s="2" customFormat="1" x14ac:dyDescent="0.25">
      <c r="A2" s="44"/>
      <c r="B2" s="44"/>
      <c r="C2" s="44"/>
      <c r="D2" s="44"/>
      <c r="E2" s="44"/>
      <c r="F2" s="44"/>
    </row>
    <row r="3" spans="1:19" s="2" customFormat="1" ht="19.5" customHeight="1" x14ac:dyDescent="0.25">
      <c r="A3" s="45" t="s">
        <v>231</v>
      </c>
      <c r="B3" s="45"/>
      <c r="C3" s="45"/>
      <c r="D3" s="45"/>
      <c r="E3" s="45"/>
      <c r="F3" s="46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</row>
    <row r="4" spans="1:19" s="2" customFormat="1" ht="19.5" customHeight="1" x14ac:dyDescent="0.25">
      <c r="A4" s="45"/>
      <c r="B4" s="45"/>
      <c r="C4" s="45"/>
      <c r="D4" s="45"/>
      <c r="E4" s="45"/>
      <c r="F4" s="46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</row>
    <row r="5" spans="1:19" s="2" customFormat="1" ht="36.75" customHeight="1" x14ac:dyDescent="0.25">
      <c r="A5" s="186" t="s">
        <v>112</v>
      </c>
      <c r="B5" s="186"/>
      <c r="C5" s="186"/>
      <c r="D5" s="186"/>
      <c r="E5" s="186"/>
      <c r="F5" s="186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</row>
    <row r="6" spans="1:19" s="57" customFormat="1" ht="27.75" customHeight="1" x14ac:dyDescent="0.25">
      <c r="A6" s="100" t="s">
        <v>113</v>
      </c>
      <c r="B6" s="101">
        <v>2</v>
      </c>
      <c r="C6" s="100" t="s">
        <v>114</v>
      </c>
      <c r="D6" s="123">
        <v>879.7</v>
      </c>
      <c r="E6" s="100" t="s">
        <v>115</v>
      </c>
      <c r="F6" s="103">
        <v>820.1</v>
      </c>
      <c r="G6" s="48"/>
      <c r="H6" s="50"/>
      <c r="I6" s="51"/>
      <c r="J6" s="52"/>
      <c r="K6" s="53"/>
      <c r="L6" s="54"/>
      <c r="M6" s="54"/>
      <c r="N6" s="54"/>
      <c r="O6" s="54"/>
      <c r="P6" s="55"/>
      <c r="Q6" s="187"/>
      <c r="R6" s="188"/>
      <c r="S6" s="56"/>
    </row>
    <row r="7" spans="1:19" s="59" customFormat="1" ht="32.25" customHeight="1" x14ac:dyDescent="0.25">
      <c r="A7" s="100" t="s">
        <v>116</v>
      </c>
      <c r="B7" s="101">
        <v>2</v>
      </c>
      <c r="C7" s="100" t="s">
        <v>117</v>
      </c>
      <c r="D7" s="123">
        <v>0</v>
      </c>
      <c r="E7" s="100" t="s">
        <v>118</v>
      </c>
      <c r="F7" s="103">
        <v>529.1</v>
      </c>
      <c r="G7" s="48"/>
      <c r="H7" s="50"/>
      <c r="I7" s="51"/>
      <c r="J7" s="52"/>
      <c r="K7" s="53"/>
      <c r="L7" s="54"/>
      <c r="M7" s="54"/>
      <c r="N7" s="54"/>
      <c r="O7" s="54"/>
      <c r="P7" s="55"/>
      <c r="Q7" s="187"/>
      <c r="R7" s="189"/>
      <c r="S7" s="58"/>
    </row>
    <row r="8" spans="1:19" s="59" customFormat="1" ht="54" customHeight="1" x14ac:dyDescent="0.25">
      <c r="A8" s="106" t="s">
        <v>119</v>
      </c>
      <c r="B8" s="101">
        <v>12</v>
      </c>
      <c r="C8" s="100" t="s">
        <v>120</v>
      </c>
      <c r="D8" s="103">
        <v>79.400000000000006</v>
      </c>
      <c r="E8" s="100" t="s">
        <v>121</v>
      </c>
      <c r="F8" s="103">
        <v>340.5</v>
      </c>
      <c r="G8" s="48"/>
      <c r="H8" s="50"/>
      <c r="I8" s="51"/>
      <c r="J8" s="52"/>
      <c r="K8" s="105"/>
      <c r="L8" s="54"/>
      <c r="M8" s="54"/>
      <c r="N8" s="54"/>
      <c r="O8" s="54"/>
      <c r="P8" s="55"/>
      <c r="Q8" s="187"/>
      <c r="R8" s="188"/>
      <c r="S8" s="58"/>
    </row>
    <row r="9" spans="1:19" s="59" customFormat="1" ht="33.75" customHeight="1" x14ac:dyDescent="0.25">
      <c r="A9" s="60"/>
      <c r="B9" s="52"/>
      <c r="C9" s="49"/>
      <c r="D9" s="62"/>
      <c r="E9" s="63"/>
      <c r="F9" s="64"/>
      <c r="G9" s="48"/>
      <c r="H9" s="50"/>
      <c r="I9" s="51"/>
      <c r="J9" s="52"/>
      <c r="K9" s="105"/>
      <c r="L9" s="54"/>
      <c r="M9" s="54"/>
      <c r="N9" s="54"/>
      <c r="O9" s="54"/>
      <c r="P9" s="48"/>
      <c r="Q9" s="105"/>
      <c r="R9" s="106"/>
      <c r="S9" s="66"/>
    </row>
    <row r="10" spans="1:19" s="69" customFormat="1" ht="15" customHeight="1" thickBot="1" x14ac:dyDescent="0.3">
      <c r="A10" s="67"/>
      <c r="B10" s="67"/>
      <c r="C10" s="67"/>
      <c r="D10" s="67"/>
      <c r="E10" s="67"/>
      <c r="F10" s="104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69" customFormat="1" ht="30" customHeight="1" x14ac:dyDescent="0.25">
      <c r="A11" s="190" t="s">
        <v>122</v>
      </c>
      <c r="B11" s="191"/>
      <c r="C11" s="191"/>
      <c r="D11" s="191"/>
      <c r="E11" s="192"/>
      <c r="F11" s="70" t="s">
        <v>123</v>
      </c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</row>
    <row r="12" spans="1:19" s="95" customFormat="1" ht="30" customHeight="1" x14ac:dyDescent="0.25">
      <c r="A12" s="179" t="s">
        <v>124</v>
      </c>
      <c r="B12" s="180"/>
      <c r="C12" s="180"/>
      <c r="D12" s="180"/>
      <c r="E12" s="181"/>
      <c r="F12" s="96">
        <v>-4568.4599999999919</v>
      </c>
      <c r="G12" s="97"/>
    </row>
    <row r="13" spans="1:19" s="95" customFormat="1" ht="30" customHeight="1" x14ac:dyDescent="0.25">
      <c r="A13" s="179" t="s">
        <v>125</v>
      </c>
      <c r="B13" s="180"/>
      <c r="C13" s="180"/>
      <c r="D13" s="180"/>
      <c r="E13" s="181"/>
      <c r="F13" s="96">
        <v>13405.25</v>
      </c>
    </row>
    <row r="14" spans="1:19" s="95" customFormat="1" ht="30" customHeight="1" x14ac:dyDescent="0.25">
      <c r="A14" s="179" t="s">
        <v>126</v>
      </c>
      <c r="B14" s="180"/>
      <c r="C14" s="180"/>
      <c r="D14" s="180"/>
      <c r="E14" s="181"/>
      <c r="F14" s="98">
        <f>SUM(F15:F17)</f>
        <v>130794.51</v>
      </c>
    </row>
    <row r="15" spans="1:19" s="69" customFormat="1" ht="27.75" customHeight="1" x14ac:dyDescent="0.25">
      <c r="A15" s="182" t="s">
        <v>127</v>
      </c>
      <c r="B15" s="183"/>
      <c r="C15" s="183"/>
      <c r="D15" s="183"/>
      <c r="E15" s="184"/>
      <c r="F15" s="92">
        <f>290.92+117070.56+13433.03</f>
        <v>130794.51</v>
      </c>
    </row>
    <row r="16" spans="1:19" s="69" customFormat="1" ht="24.75" hidden="1" customHeight="1" x14ac:dyDescent="0.25">
      <c r="A16" s="182" t="s">
        <v>128</v>
      </c>
      <c r="B16" s="183"/>
      <c r="C16" s="183"/>
      <c r="D16" s="183"/>
      <c r="E16" s="184"/>
      <c r="F16" s="92"/>
    </row>
    <row r="17" spans="1:19" s="69" customFormat="1" ht="30" hidden="1" customHeight="1" x14ac:dyDescent="0.25">
      <c r="A17" s="182" t="s">
        <v>129</v>
      </c>
      <c r="B17" s="183"/>
      <c r="C17" s="183"/>
      <c r="D17" s="183"/>
      <c r="E17" s="184"/>
      <c r="F17" s="92"/>
    </row>
    <row r="18" spans="1:19" s="95" customFormat="1" ht="30" customHeight="1" x14ac:dyDescent="0.25">
      <c r="A18" s="179" t="s">
        <v>130</v>
      </c>
      <c r="B18" s="180"/>
      <c r="C18" s="180"/>
      <c r="D18" s="180"/>
      <c r="E18" s="181"/>
      <c r="F18" s="98">
        <f>SUM(F19:F21)</f>
        <v>132993.46000000002</v>
      </c>
    </row>
    <row r="19" spans="1:19" s="69" customFormat="1" ht="30" customHeight="1" x14ac:dyDescent="0.25">
      <c r="A19" s="182" t="s">
        <v>127</v>
      </c>
      <c r="B19" s="183"/>
      <c r="C19" s="183"/>
      <c r="D19" s="183"/>
      <c r="E19" s="184"/>
      <c r="F19" s="92">
        <f>290.92+132702.54</f>
        <v>132993.46000000002</v>
      </c>
    </row>
    <row r="20" spans="1:19" s="69" customFormat="1" ht="30" hidden="1" customHeight="1" x14ac:dyDescent="0.25">
      <c r="A20" s="182" t="s">
        <v>128</v>
      </c>
      <c r="B20" s="183"/>
      <c r="C20" s="183"/>
      <c r="D20" s="183"/>
      <c r="E20" s="184"/>
      <c r="F20" s="92"/>
    </row>
    <row r="21" spans="1:19" s="72" customFormat="1" ht="30" hidden="1" customHeight="1" x14ac:dyDescent="0.2">
      <c r="A21" s="182" t="s">
        <v>129</v>
      </c>
      <c r="B21" s="183"/>
      <c r="C21" s="183"/>
      <c r="D21" s="183"/>
      <c r="E21" s="184"/>
      <c r="F21" s="92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</row>
    <row r="22" spans="1:19" s="99" customFormat="1" ht="30" customHeight="1" x14ac:dyDescent="0.25">
      <c r="A22" s="179" t="s">
        <v>131</v>
      </c>
      <c r="B22" s="180"/>
      <c r="C22" s="180"/>
      <c r="D22" s="180"/>
      <c r="E22" s="181"/>
      <c r="F22" s="98">
        <f>F12+F18</f>
        <v>128425.00000000003</v>
      </c>
      <c r="G22" s="95"/>
      <c r="H22" s="95"/>
      <c r="I22" s="95"/>
      <c r="J22" s="95"/>
      <c r="K22" s="95"/>
      <c r="L22" s="95"/>
      <c r="M22" s="95"/>
      <c r="N22" s="95"/>
      <c r="O22" s="95"/>
      <c r="P22" s="95"/>
      <c r="Q22" s="95"/>
      <c r="R22" s="95"/>
      <c r="S22" s="95"/>
    </row>
    <row r="23" spans="1:19" s="99" customFormat="1" ht="30" customHeight="1" x14ac:dyDescent="0.25">
      <c r="A23" s="179" t="s">
        <v>132</v>
      </c>
      <c r="B23" s="180"/>
      <c r="C23" s="180"/>
      <c r="D23" s="180"/>
      <c r="E23" s="181"/>
      <c r="F23" s="98">
        <f>Лист3!E61</f>
        <v>117988.68399999998</v>
      </c>
      <c r="G23" s="95"/>
      <c r="H23" s="95"/>
      <c r="I23" s="95"/>
      <c r="J23" s="95"/>
      <c r="K23" s="95"/>
      <c r="L23" s="95"/>
      <c r="M23" s="95"/>
      <c r="N23" s="95"/>
      <c r="O23" s="95"/>
      <c r="P23" s="95"/>
      <c r="Q23" s="95"/>
      <c r="R23" s="95"/>
      <c r="S23" s="95"/>
    </row>
    <row r="24" spans="1:19" s="99" customFormat="1" ht="30" customHeight="1" x14ac:dyDescent="0.25">
      <c r="A24" s="179" t="s">
        <v>133</v>
      </c>
      <c r="B24" s="180"/>
      <c r="C24" s="180"/>
      <c r="D24" s="180"/>
      <c r="E24" s="181"/>
      <c r="F24" s="98">
        <f>F22-F23</f>
        <v>10436.31600000005</v>
      </c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</row>
    <row r="25" spans="1:19" s="99" customFormat="1" ht="30" customHeight="1" x14ac:dyDescent="0.25">
      <c r="A25" s="179" t="s">
        <v>134</v>
      </c>
      <c r="B25" s="180"/>
      <c r="C25" s="180"/>
      <c r="D25" s="180"/>
      <c r="E25" s="181"/>
      <c r="F25" s="96">
        <f>F13+F14-F18</f>
        <v>11206.299999999988</v>
      </c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</row>
    <row r="26" spans="1:19" s="72" customFormat="1" ht="11.45" customHeight="1" x14ac:dyDescent="0.25">
      <c r="A26" s="73"/>
      <c r="B26" s="73"/>
      <c r="C26" s="73"/>
      <c r="D26" s="73"/>
      <c r="E26" s="73"/>
      <c r="F26" s="73"/>
    </row>
    <row r="27" spans="1:19" s="74" customFormat="1" ht="64.5" customHeight="1" x14ac:dyDescent="0.2">
      <c r="A27" s="178" t="s">
        <v>135</v>
      </c>
      <c r="B27" s="178"/>
      <c r="C27" s="178"/>
      <c r="D27" s="178"/>
    </row>
    <row r="28" spans="1:19" s="2" customFormat="1" ht="21.75" customHeight="1" x14ac:dyDescent="0.25">
      <c r="A28" s="185" t="s">
        <v>136</v>
      </c>
      <c r="B28" s="185"/>
      <c r="C28" s="185"/>
      <c r="D28" s="185"/>
    </row>
    <row r="29" spans="1:19" s="2" customFormat="1" ht="22.5" customHeight="1" x14ac:dyDescent="0.25">
      <c r="A29" s="178" t="s">
        <v>45</v>
      </c>
      <c r="B29" s="178"/>
      <c r="C29" s="178"/>
      <c r="D29" s="178"/>
    </row>
    <row r="30" spans="1:19" s="2" customFormat="1" ht="22.5" customHeight="1" x14ac:dyDescent="0.25">
      <c r="A30" s="178" t="s">
        <v>46</v>
      </c>
      <c r="B30" s="178"/>
      <c r="C30" s="178"/>
      <c r="D30" s="44"/>
    </row>
  </sheetData>
  <mergeCells count="24">
    <mergeCell ref="A11:E11"/>
    <mergeCell ref="A1:F1"/>
    <mergeCell ref="A5:F5"/>
    <mergeCell ref="Q6:R6"/>
    <mergeCell ref="Q7:R7"/>
    <mergeCell ref="Q8:R8"/>
    <mergeCell ref="A22:E22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30:C30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6"/>
  <sheetViews>
    <sheetView view="pageBreakPreview" topLeftCell="A28" zoomScale="60" zoomScaleNormal="100" workbookViewId="0">
      <selection activeCell="A59" sqref="A59:XFD60"/>
    </sheetView>
  </sheetViews>
  <sheetFormatPr defaultRowHeight="15" x14ac:dyDescent="0.25"/>
  <cols>
    <col min="1" max="1" width="54" style="110" customWidth="1"/>
    <col min="2" max="2" width="13.85546875" style="112" customWidth="1"/>
    <col min="3" max="3" width="12" style="116" customWidth="1"/>
    <col min="4" max="4" width="17.5703125" style="112" customWidth="1"/>
    <col min="5" max="5" width="14.7109375" style="112" customWidth="1"/>
    <col min="6" max="255" width="8.140625" style="110" customWidth="1"/>
    <col min="256" max="256" width="8.7109375" style="111" customWidth="1"/>
    <col min="257" max="257" width="31.5703125" style="111" customWidth="1"/>
    <col min="258" max="258" width="13.85546875" style="111" customWidth="1"/>
    <col min="259" max="259" width="19.140625" style="111" customWidth="1"/>
    <col min="260" max="260" width="17.5703125" style="111" customWidth="1"/>
    <col min="261" max="261" width="14.7109375" style="111" customWidth="1"/>
    <col min="262" max="511" width="8.140625" style="111" customWidth="1"/>
    <col min="512" max="512" width="8.7109375" style="111" customWidth="1"/>
    <col min="513" max="513" width="31.5703125" style="111" customWidth="1"/>
    <col min="514" max="514" width="13.85546875" style="111" customWidth="1"/>
    <col min="515" max="515" width="19.140625" style="111" customWidth="1"/>
    <col min="516" max="516" width="17.5703125" style="111" customWidth="1"/>
    <col min="517" max="517" width="14.7109375" style="111" customWidth="1"/>
    <col min="518" max="767" width="8.140625" style="111" customWidth="1"/>
    <col min="768" max="768" width="8.7109375" style="111" customWidth="1"/>
    <col min="769" max="769" width="31.5703125" style="111" customWidth="1"/>
    <col min="770" max="770" width="13.85546875" style="111" customWidth="1"/>
    <col min="771" max="771" width="19.140625" style="111" customWidth="1"/>
    <col min="772" max="772" width="17.5703125" style="111" customWidth="1"/>
    <col min="773" max="773" width="14.7109375" style="111" customWidth="1"/>
    <col min="774" max="1023" width="8.140625" style="111" customWidth="1"/>
    <col min="1024" max="1024" width="8.7109375" style="111" customWidth="1"/>
    <col min="1025" max="1025" width="31.5703125" style="111" customWidth="1"/>
    <col min="1026" max="1026" width="13.85546875" style="111" customWidth="1"/>
    <col min="1027" max="1027" width="19.140625" style="111" customWidth="1"/>
    <col min="1028" max="1028" width="17.5703125" style="111" customWidth="1"/>
    <col min="1029" max="1029" width="14.7109375" style="111" customWidth="1"/>
    <col min="1030" max="1279" width="8.140625" style="111" customWidth="1"/>
    <col min="1280" max="1280" width="8.7109375" style="111" customWidth="1"/>
    <col min="1281" max="1281" width="31.5703125" style="111" customWidth="1"/>
    <col min="1282" max="1282" width="13.85546875" style="111" customWidth="1"/>
    <col min="1283" max="1283" width="19.140625" style="111" customWidth="1"/>
    <col min="1284" max="1284" width="17.5703125" style="111" customWidth="1"/>
    <col min="1285" max="1285" width="14.7109375" style="111" customWidth="1"/>
    <col min="1286" max="1535" width="8.140625" style="111" customWidth="1"/>
    <col min="1536" max="1536" width="8.7109375" style="111" customWidth="1"/>
    <col min="1537" max="1537" width="31.5703125" style="111" customWidth="1"/>
    <col min="1538" max="1538" width="13.85546875" style="111" customWidth="1"/>
    <col min="1539" max="1539" width="19.140625" style="111" customWidth="1"/>
    <col min="1540" max="1540" width="17.5703125" style="111" customWidth="1"/>
    <col min="1541" max="1541" width="14.7109375" style="111" customWidth="1"/>
    <col min="1542" max="1791" width="8.140625" style="111" customWidth="1"/>
    <col min="1792" max="1792" width="8.7109375" style="111" customWidth="1"/>
    <col min="1793" max="1793" width="31.5703125" style="111" customWidth="1"/>
    <col min="1794" max="1794" width="13.85546875" style="111" customWidth="1"/>
    <col min="1795" max="1795" width="19.140625" style="111" customWidth="1"/>
    <col min="1796" max="1796" width="17.5703125" style="111" customWidth="1"/>
    <col min="1797" max="1797" width="14.7109375" style="111" customWidth="1"/>
    <col min="1798" max="2047" width="8.140625" style="111" customWidth="1"/>
    <col min="2048" max="2048" width="8.7109375" style="111" customWidth="1"/>
    <col min="2049" max="2049" width="31.5703125" style="111" customWidth="1"/>
    <col min="2050" max="2050" width="13.85546875" style="111" customWidth="1"/>
    <col min="2051" max="2051" width="19.140625" style="111" customWidth="1"/>
    <col min="2052" max="2052" width="17.5703125" style="111" customWidth="1"/>
    <col min="2053" max="2053" width="14.7109375" style="111" customWidth="1"/>
    <col min="2054" max="2303" width="8.140625" style="111" customWidth="1"/>
    <col min="2304" max="2304" width="8.7109375" style="111" customWidth="1"/>
    <col min="2305" max="2305" width="31.5703125" style="111" customWidth="1"/>
    <col min="2306" max="2306" width="13.85546875" style="111" customWidth="1"/>
    <col min="2307" max="2307" width="19.140625" style="111" customWidth="1"/>
    <col min="2308" max="2308" width="17.5703125" style="111" customWidth="1"/>
    <col min="2309" max="2309" width="14.7109375" style="111" customWidth="1"/>
    <col min="2310" max="2559" width="8.140625" style="111" customWidth="1"/>
    <col min="2560" max="2560" width="8.7109375" style="111" customWidth="1"/>
    <col min="2561" max="2561" width="31.5703125" style="111" customWidth="1"/>
    <col min="2562" max="2562" width="13.85546875" style="111" customWidth="1"/>
    <col min="2563" max="2563" width="19.140625" style="111" customWidth="1"/>
    <col min="2564" max="2564" width="17.5703125" style="111" customWidth="1"/>
    <col min="2565" max="2565" width="14.7109375" style="111" customWidth="1"/>
    <col min="2566" max="2815" width="8.140625" style="111" customWidth="1"/>
    <col min="2816" max="2816" width="8.7109375" style="111" customWidth="1"/>
    <col min="2817" max="2817" width="31.5703125" style="111" customWidth="1"/>
    <col min="2818" max="2818" width="13.85546875" style="111" customWidth="1"/>
    <col min="2819" max="2819" width="19.140625" style="111" customWidth="1"/>
    <col min="2820" max="2820" width="17.5703125" style="111" customWidth="1"/>
    <col min="2821" max="2821" width="14.7109375" style="111" customWidth="1"/>
    <col min="2822" max="3071" width="8.140625" style="111" customWidth="1"/>
    <col min="3072" max="3072" width="8.7109375" style="111" customWidth="1"/>
    <col min="3073" max="3073" width="31.5703125" style="111" customWidth="1"/>
    <col min="3074" max="3074" width="13.85546875" style="111" customWidth="1"/>
    <col min="3075" max="3075" width="19.140625" style="111" customWidth="1"/>
    <col min="3076" max="3076" width="17.5703125" style="111" customWidth="1"/>
    <col min="3077" max="3077" width="14.7109375" style="111" customWidth="1"/>
    <col min="3078" max="3327" width="8.140625" style="111" customWidth="1"/>
    <col min="3328" max="3328" width="8.7109375" style="111" customWidth="1"/>
    <col min="3329" max="3329" width="31.5703125" style="111" customWidth="1"/>
    <col min="3330" max="3330" width="13.85546875" style="111" customWidth="1"/>
    <col min="3331" max="3331" width="19.140625" style="111" customWidth="1"/>
    <col min="3332" max="3332" width="17.5703125" style="111" customWidth="1"/>
    <col min="3333" max="3333" width="14.7109375" style="111" customWidth="1"/>
    <col min="3334" max="3583" width="8.140625" style="111" customWidth="1"/>
    <col min="3584" max="3584" width="8.7109375" style="111" customWidth="1"/>
    <col min="3585" max="3585" width="31.5703125" style="111" customWidth="1"/>
    <col min="3586" max="3586" width="13.85546875" style="111" customWidth="1"/>
    <col min="3587" max="3587" width="19.140625" style="111" customWidth="1"/>
    <col min="3588" max="3588" width="17.5703125" style="111" customWidth="1"/>
    <col min="3589" max="3589" width="14.7109375" style="111" customWidth="1"/>
    <col min="3590" max="3839" width="8.140625" style="111" customWidth="1"/>
    <col min="3840" max="3840" width="8.7109375" style="111" customWidth="1"/>
    <col min="3841" max="3841" width="31.5703125" style="111" customWidth="1"/>
    <col min="3842" max="3842" width="13.85546875" style="111" customWidth="1"/>
    <col min="3843" max="3843" width="19.140625" style="111" customWidth="1"/>
    <col min="3844" max="3844" width="17.5703125" style="111" customWidth="1"/>
    <col min="3845" max="3845" width="14.7109375" style="111" customWidth="1"/>
    <col min="3846" max="4095" width="8.140625" style="111" customWidth="1"/>
    <col min="4096" max="4096" width="8.7109375" style="111" customWidth="1"/>
    <col min="4097" max="4097" width="31.5703125" style="111" customWidth="1"/>
    <col min="4098" max="4098" width="13.85546875" style="111" customWidth="1"/>
    <col min="4099" max="4099" width="19.140625" style="111" customWidth="1"/>
    <col min="4100" max="4100" width="17.5703125" style="111" customWidth="1"/>
    <col min="4101" max="4101" width="14.7109375" style="111" customWidth="1"/>
    <col min="4102" max="4351" width="8.140625" style="111" customWidth="1"/>
    <col min="4352" max="4352" width="8.7109375" style="111" customWidth="1"/>
    <col min="4353" max="4353" width="31.5703125" style="111" customWidth="1"/>
    <col min="4354" max="4354" width="13.85546875" style="111" customWidth="1"/>
    <col min="4355" max="4355" width="19.140625" style="111" customWidth="1"/>
    <col min="4356" max="4356" width="17.5703125" style="111" customWidth="1"/>
    <col min="4357" max="4357" width="14.7109375" style="111" customWidth="1"/>
    <col min="4358" max="4607" width="8.140625" style="111" customWidth="1"/>
    <col min="4608" max="4608" width="8.7109375" style="111" customWidth="1"/>
    <col min="4609" max="4609" width="31.5703125" style="111" customWidth="1"/>
    <col min="4610" max="4610" width="13.85546875" style="111" customWidth="1"/>
    <col min="4611" max="4611" width="19.140625" style="111" customWidth="1"/>
    <col min="4612" max="4612" width="17.5703125" style="111" customWidth="1"/>
    <col min="4613" max="4613" width="14.7109375" style="111" customWidth="1"/>
    <col min="4614" max="4863" width="8.140625" style="111" customWidth="1"/>
    <col min="4864" max="4864" width="8.7109375" style="111" customWidth="1"/>
    <col min="4865" max="4865" width="31.5703125" style="111" customWidth="1"/>
    <col min="4866" max="4866" width="13.85546875" style="111" customWidth="1"/>
    <col min="4867" max="4867" width="19.140625" style="111" customWidth="1"/>
    <col min="4868" max="4868" width="17.5703125" style="111" customWidth="1"/>
    <col min="4869" max="4869" width="14.7109375" style="111" customWidth="1"/>
    <col min="4870" max="5119" width="8.140625" style="111" customWidth="1"/>
    <col min="5120" max="5120" width="8.7109375" style="111" customWidth="1"/>
    <col min="5121" max="5121" width="31.5703125" style="111" customWidth="1"/>
    <col min="5122" max="5122" width="13.85546875" style="111" customWidth="1"/>
    <col min="5123" max="5123" width="19.140625" style="111" customWidth="1"/>
    <col min="5124" max="5124" width="17.5703125" style="111" customWidth="1"/>
    <col min="5125" max="5125" width="14.7109375" style="111" customWidth="1"/>
    <col min="5126" max="5375" width="8.140625" style="111" customWidth="1"/>
    <col min="5376" max="5376" width="8.7109375" style="111" customWidth="1"/>
    <col min="5377" max="5377" width="31.5703125" style="111" customWidth="1"/>
    <col min="5378" max="5378" width="13.85546875" style="111" customWidth="1"/>
    <col min="5379" max="5379" width="19.140625" style="111" customWidth="1"/>
    <col min="5380" max="5380" width="17.5703125" style="111" customWidth="1"/>
    <col min="5381" max="5381" width="14.7109375" style="111" customWidth="1"/>
    <col min="5382" max="5631" width="8.140625" style="111" customWidth="1"/>
    <col min="5632" max="5632" width="8.7109375" style="111" customWidth="1"/>
    <col min="5633" max="5633" width="31.5703125" style="111" customWidth="1"/>
    <col min="5634" max="5634" width="13.85546875" style="111" customWidth="1"/>
    <col min="5635" max="5635" width="19.140625" style="111" customWidth="1"/>
    <col min="5636" max="5636" width="17.5703125" style="111" customWidth="1"/>
    <col min="5637" max="5637" width="14.7109375" style="111" customWidth="1"/>
    <col min="5638" max="5887" width="8.140625" style="111" customWidth="1"/>
    <col min="5888" max="5888" width="8.7109375" style="111" customWidth="1"/>
    <col min="5889" max="5889" width="31.5703125" style="111" customWidth="1"/>
    <col min="5890" max="5890" width="13.85546875" style="111" customWidth="1"/>
    <col min="5891" max="5891" width="19.140625" style="111" customWidth="1"/>
    <col min="5892" max="5892" width="17.5703125" style="111" customWidth="1"/>
    <col min="5893" max="5893" width="14.7109375" style="111" customWidth="1"/>
    <col min="5894" max="6143" width="8.140625" style="111" customWidth="1"/>
    <col min="6144" max="6144" width="8.7109375" style="111" customWidth="1"/>
    <col min="6145" max="6145" width="31.5703125" style="111" customWidth="1"/>
    <col min="6146" max="6146" width="13.85546875" style="111" customWidth="1"/>
    <col min="6147" max="6147" width="19.140625" style="111" customWidth="1"/>
    <col min="6148" max="6148" width="17.5703125" style="111" customWidth="1"/>
    <col min="6149" max="6149" width="14.7109375" style="111" customWidth="1"/>
    <col min="6150" max="6399" width="8.140625" style="111" customWidth="1"/>
    <col min="6400" max="6400" width="8.7109375" style="111" customWidth="1"/>
    <col min="6401" max="6401" width="31.5703125" style="111" customWidth="1"/>
    <col min="6402" max="6402" width="13.85546875" style="111" customWidth="1"/>
    <col min="6403" max="6403" width="19.140625" style="111" customWidth="1"/>
    <col min="6404" max="6404" width="17.5703125" style="111" customWidth="1"/>
    <col min="6405" max="6405" width="14.7109375" style="111" customWidth="1"/>
    <col min="6406" max="6655" width="8.140625" style="111" customWidth="1"/>
    <col min="6656" max="6656" width="8.7109375" style="111" customWidth="1"/>
    <col min="6657" max="6657" width="31.5703125" style="111" customWidth="1"/>
    <col min="6658" max="6658" width="13.85546875" style="111" customWidth="1"/>
    <col min="6659" max="6659" width="19.140625" style="111" customWidth="1"/>
    <col min="6660" max="6660" width="17.5703125" style="111" customWidth="1"/>
    <col min="6661" max="6661" width="14.7109375" style="111" customWidth="1"/>
    <col min="6662" max="6911" width="8.140625" style="111" customWidth="1"/>
    <col min="6912" max="6912" width="8.7109375" style="111" customWidth="1"/>
    <col min="6913" max="6913" width="31.5703125" style="111" customWidth="1"/>
    <col min="6914" max="6914" width="13.85546875" style="111" customWidth="1"/>
    <col min="6915" max="6915" width="19.140625" style="111" customWidth="1"/>
    <col min="6916" max="6916" width="17.5703125" style="111" customWidth="1"/>
    <col min="6917" max="6917" width="14.7109375" style="111" customWidth="1"/>
    <col min="6918" max="7167" width="8.140625" style="111" customWidth="1"/>
    <col min="7168" max="7168" width="8.7109375" style="111" customWidth="1"/>
    <col min="7169" max="7169" width="31.5703125" style="111" customWidth="1"/>
    <col min="7170" max="7170" width="13.85546875" style="111" customWidth="1"/>
    <col min="7171" max="7171" width="19.140625" style="111" customWidth="1"/>
    <col min="7172" max="7172" width="17.5703125" style="111" customWidth="1"/>
    <col min="7173" max="7173" width="14.7109375" style="111" customWidth="1"/>
    <col min="7174" max="7423" width="8.140625" style="111" customWidth="1"/>
    <col min="7424" max="7424" width="8.7109375" style="111" customWidth="1"/>
    <col min="7425" max="7425" width="31.5703125" style="111" customWidth="1"/>
    <col min="7426" max="7426" width="13.85546875" style="111" customWidth="1"/>
    <col min="7427" max="7427" width="19.140625" style="111" customWidth="1"/>
    <col min="7428" max="7428" width="17.5703125" style="111" customWidth="1"/>
    <col min="7429" max="7429" width="14.7109375" style="111" customWidth="1"/>
    <col min="7430" max="7679" width="8.140625" style="111" customWidth="1"/>
    <col min="7680" max="7680" width="8.7109375" style="111" customWidth="1"/>
    <col min="7681" max="7681" width="31.5703125" style="111" customWidth="1"/>
    <col min="7682" max="7682" width="13.85546875" style="111" customWidth="1"/>
    <col min="7683" max="7683" width="19.140625" style="111" customWidth="1"/>
    <col min="7684" max="7684" width="17.5703125" style="111" customWidth="1"/>
    <col min="7685" max="7685" width="14.7109375" style="111" customWidth="1"/>
    <col min="7686" max="7935" width="8.140625" style="111" customWidth="1"/>
    <col min="7936" max="7936" width="8.7109375" style="111" customWidth="1"/>
    <col min="7937" max="7937" width="31.5703125" style="111" customWidth="1"/>
    <col min="7938" max="7938" width="13.85546875" style="111" customWidth="1"/>
    <col min="7939" max="7939" width="19.140625" style="111" customWidth="1"/>
    <col min="7940" max="7940" width="17.5703125" style="111" customWidth="1"/>
    <col min="7941" max="7941" width="14.7109375" style="111" customWidth="1"/>
    <col min="7942" max="8191" width="8.140625" style="111" customWidth="1"/>
    <col min="8192" max="8192" width="8.7109375" style="111" customWidth="1"/>
    <col min="8193" max="8193" width="31.5703125" style="111" customWidth="1"/>
    <col min="8194" max="8194" width="13.85546875" style="111" customWidth="1"/>
    <col min="8195" max="8195" width="19.140625" style="111" customWidth="1"/>
    <col min="8196" max="8196" width="17.5703125" style="111" customWidth="1"/>
    <col min="8197" max="8197" width="14.7109375" style="111" customWidth="1"/>
    <col min="8198" max="8447" width="8.140625" style="111" customWidth="1"/>
    <col min="8448" max="8448" width="8.7109375" style="111" customWidth="1"/>
    <col min="8449" max="8449" width="31.5703125" style="111" customWidth="1"/>
    <col min="8450" max="8450" width="13.85546875" style="111" customWidth="1"/>
    <col min="8451" max="8451" width="19.140625" style="111" customWidth="1"/>
    <col min="8452" max="8452" width="17.5703125" style="111" customWidth="1"/>
    <col min="8453" max="8453" width="14.7109375" style="111" customWidth="1"/>
    <col min="8454" max="8703" width="8.140625" style="111" customWidth="1"/>
    <col min="8704" max="8704" width="8.7109375" style="111" customWidth="1"/>
    <col min="8705" max="8705" width="31.5703125" style="111" customWidth="1"/>
    <col min="8706" max="8706" width="13.85546875" style="111" customWidth="1"/>
    <col min="8707" max="8707" width="19.140625" style="111" customWidth="1"/>
    <col min="8708" max="8708" width="17.5703125" style="111" customWidth="1"/>
    <col min="8709" max="8709" width="14.7109375" style="111" customWidth="1"/>
    <col min="8710" max="8959" width="8.140625" style="111" customWidth="1"/>
    <col min="8960" max="8960" width="8.7109375" style="111" customWidth="1"/>
    <col min="8961" max="8961" width="31.5703125" style="111" customWidth="1"/>
    <col min="8962" max="8962" width="13.85546875" style="111" customWidth="1"/>
    <col min="8963" max="8963" width="19.140625" style="111" customWidth="1"/>
    <col min="8964" max="8964" width="17.5703125" style="111" customWidth="1"/>
    <col min="8965" max="8965" width="14.7109375" style="111" customWidth="1"/>
    <col min="8966" max="9215" width="8.140625" style="111" customWidth="1"/>
    <col min="9216" max="9216" width="8.7109375" style="111" customWidth="1"/>
    <col min="9217" max="9217" width="31.5703125" style="111" customWidth="1"/>
    <col min="9218" max="9218" width="13.85546875" style="111" customWidth="1"/>
    <col min="9219" max="9219" width="19.140625" style="111" customWidth="1"/>
    <col min="9220" max="9220" width="17.5703125" style="111" customWidth="1"/>
    <col min="9221" max="9221" width="14.7109375" style="111" customWidth="1"/>
    <col min="9222" max="9471" width="8.140625" style="111" customWidth="1"/>
    <col min="9472" max="9472" width="8.7109375" style="111" customWidth="1"/>
    <col min="9473" max="9473" width="31.5703125" style="111" customWidth="1"/>
    <col min="9474" max="9474" width="13.85546875" style="111" customWidth="1"/>
    <col min="9475" max="9475" width="19.140625" style="111" customWidth="1"/>
    <col min="9476" max="9476" width="17.5703125" style="111" customWidth="1"/>
    <col min="9477" max="9477" width="14.7109375" style="111" customWidth="1"/>
    <col min="9478" max="9727" width="8.140625" style="111" customWidth="1"/>
    <col min="9728" max="9728" width="8.7109375" style="111" customWidth="1"/>
    <col min="9729" max="9729" width="31.5703125" style="111" customWidth="1"/>
    <col min="9730" max="9730" width="13.85546875" style="111" customWidth="1"/>
    <col min="9731" max="9731" width="19.140625" style="111" customWidth="1"/>
    <col min="9732" max="9732" width="17.5703125" style="111" customWidth="1"/>
    <col min="9733" max="9733" width="14.7109375" style="111" customWidth="1"/>
    <col min="9734" max="9983" width="8.140625" style="111" customWidth="1"/>
    <col min="9984" max="9984" width="8.7109375" style="111" customWidth="1"/>
    <col min="9985" max="9985" width="31.5703125" style="111" customWidth="1"/>
    <col min="9986" max="9986" width="13.85546875" style="111" customWidth="1"/>
    <col min="9987" max="9987" width="19.140625" style="111" customWidth="1"/>
    <col min="9988" max="9988" width="17.5703125" style="111" customWidth="1"/>
    <col min="9989" max="9989" width="14.7109375" style="111" customWidth="1"/>
    <col min="9990" max="10239" width="8.140625" style="111" customWidth="1"/>
    <col min="10240" max="10240" width="8.7109375" style="111" customWidth="1"/>
    <col min="10241" max="10241" width="31.5703125" style="111" customWidth="1"/>
    <col min="10242" max="10242" width="13.85546875" style="111" customWidth="1"/>
    <col min="10243" max="10243" width="19.140625" style="111" customWidth="1"/>
    <col min="10244" max="10244" width="17.5703125" style="111" customWidth="1"/>
    <col min="10245" max="10245" width="14.7109375" style="111" customWidth="1"/>
    <col min="10246" max="10495" width="8.140625" style="111" customWidth="1"/>
    <col min="10496" max="10496" width="8.7109375" style="111" customWidth="1"/>
    <col min="10497" max="10497" width="31.5703125" style="111" customWidth="1"/>
    <col min="10498" max="10498" width="13.85546875" style="111" customWidth="1"/>
    <col min="10499" max="10499" width="19.140625" style="111" customWidth="1"/>
    <col min="10500" max="10500" width="17.5703125" style="111" customWidth="1"/>
    <col min="10501" max="10501" width="14.7109375" style="111" customWidth="1"/>
    <col min="10502" max="10751" width="8.140625" style="111" customWidth="1"/>
    <col min="10752" max="10752" width="8.7109375" style="111" customWidth="1"/>
    <col min="10753" max="10753" width="31.5703125" style="111" customWidth="1"/>
    <col min="10754" max="10754" width="13.85546875" style="111" customWidth="1"/>
    <col min="10755" max="10755" width="19.140625" style="111" customWidth="1"/>
    <col min="10756" max="10756" width="17.5703125" style="111" customWidth="1"/>
    <col min="10757" max="10757" width="14.7109375" style="111" customWidth="1"/>
    <col min="10758" max="11007" width="8.140625" style="111" customWidth="1"/>
    <col min="11008" max="11008" width="8.7109375" style="111" customWidth="1"/>
    <col min="11009" max="11009" width="31.5703125" style="111" customWidth="1"/>
    <col min="11010" max="11010" width="13.85546875" style="111" customWidth="1"/>
    <col min="11011" max="11011" width="19.140625" style="111" customWidth="1"/>
    <col min="11012" max="11012" width="17.5703125" style="111" customWidth="1"/>
    <col min="11013" max="11013" width="14.7109375" style="111" customWidth="1"/>
    <col min="11014" max="11263" width="8.140625" style="111" customWidth="1"/>
    <col min="11264" max="11264" width="8.7109375" style="111" customWidth="1"/>
    <col min="11265" max="11265" width="31.5703125" style="111" customWidth="1"/>
    <col min="11266" max="11266" width="13.85546875" style="111" customWidth="1"/>
    <col min="11267" max="11267" width="19.140625" style="111" customWidth="1"/>
    <col min="11268" max="11268" width="17.5703125" style="111" customWidth="1"/>
    <col min="11269" max="11269" width="14.7109375" style="111" customWidth="1"/>
    <col min="11270" max="11519" width="8.140625" style="111" customWidth="1"/>
    <col min="11520" max="11520" width="8.7109375" style="111" customWidth="1"/>
    <col min="11521" max="11521" width="31.5703125" style="111" customWidth="1"/>
    <col min="11522" max="11522" width="13.85546875" style="111" customWidth="1"/>
    <col min="11523" max="11523" width="19.140625" style="111" customWidth="1"/>
    <col min="11524" max="11524" width="17.5703125" style="111" customWidth="1"/>
    <col min="11525" max="11525" width="14.7109375" style="111" customWidth="1"/>
    <col min="11526" max="11775" width="8.140625" style="111" customWidth="1"/>
    <col min="11776" max="11776" width="8.7109375" style="111" customWidth="1"/>
    <col min="11777" max="11777" width="31.5703125" style="111" customWidth="1"/>
    <col min="11778" max="11778" width="13.85546875" style="111" customWidth="1"/>
    <col min="11779" max="11779" width="19.140625" style="111" customWidth="1"/>
    <col min="11780" max="11780" width="17.5703125" style="111" customWidth="1"/>
    <col min="11781" max="11781" width="14.7109375" style="111" customWidth="1"/>
    <col min="11782" max="12031" width="8.140625" style="111" customWidth="1"/>
    <col min="12032" max="12032" width="8.7109375" style="111" customWidth="1"/>
    <col min="12033" max="12033" width="31.5703125" style="111" customWidth="1"/>
    <col min="12034" max="12034" width="13.85546875" style="111" customWidth="1"/>
    <col min="12035" max="12035" width="19.140625" style="111" customWidth="1"/>
    <col min="12036" max="12036" width="17.5703125" style="111" customWidth="1"/>
    <col min="12037" max="12037" width="14.7109375" style="111" customWidth="1"/>
    <col min="12038" max="12287" width="8.140625" style="111" customWidth="1"/>
    <col min="12288" max="12288" width="8.7109375" style="111" customWidth="1"/>
    <col min="12289" max="12289" width="31.5703125" style="111" customWidth="1"/>
    <col min="12290" max="12290" width="13.85546875" style="111" customWidth="1"/>
    <col min="12291" max="12291" width="19.140625" style="111" customWidth="1"/>
    <col min="12292" max="12292" width="17.5703125" style="111" customWidth="1"/>
    <col min="12293" max="12293" width="14.7109375" style="111" customWidth="1"/>
    <col min="12294" max="12543" width="8.140625" style="111" customWidth="1"/>
    <col min="12544" max="12544" width="8.7109375" style="111" customWidth="1"/>
    <col min="12545" max="12545" width="31.5703125" style="111" customWidth="1"/>
    <col min="12546" max="12546" width="13.85546875" style="111" customWidth="1"/>
    <col min="12547" max="12547" width="19.140625" style="111" customWidth="1"/>
    <col min="12548" max="12548" width="17.5703125" style="111" customWidth="1"/>
    <col min="12549" max="12549" width="14.7109375" style="111" customWidth="1"/>
    <col min="12550" max="12799" width="8.140625" style="111" customWidth="1"/>
    <col min="12800" max="12800" width="8.7109375" style="111" customWidth="1"/>
    <col min="12801" max="12801" width="31.5703125" style="111" customWidth="1"/>
    <col min="12802" max="12802" width="13.85546875" style="111" customWidth="1"/>
    <col min="12803" max="12803" width="19.140625" style="111" customWidth="1"/>
    <col min="12804" max="12804" width="17.5703125" style="111" customWidth="1"/>
    <col min="12805" max="12805" width="14.7109375" style="111" customWidth="1"/>
    <col min="12806" max="13055" width="8.140625" style="111" customWidth="1"/>
    <col min="13056" max="13056" width="8.7109375" style="111" customWidth="1"/>
    <col min="13057" max="13057" width="31.5703125" style="111" customWidth="1"/>
    <col min="13058" max="13058" width="13.85546875" style="111" customWidth="1"/>
    <col min="13059" max="13059" width="19.140625" style="111" customWidth="1"/>
    <col min="13060" max="13060" width="17.5703125" style="111" customWidth="1"/>
    <col min="13061" max="13061" width="14.7109375" style="111" customWidth="1"/>
    <col min="13062" max="13311" width="8.140625" style="111" customWidth="1"/>
    <col min="13312" max="13312" width="8.7109375" style="111" customWidth="1"/>
    <col min="13313" max="13313" width="31.5703125" style="111" customWidth="1"/>
    <col min="13314" max="13314" width="13.85546875" style="111" customWidth="1"/>
    <col min="13315" max="13315" width="19.140625" style="111" customWidth="1"/>
    <col min="13316" max="13316" width="17.5703125" style="111" customWidth="1"/>
    <col min="13317" max="13317" width="14.7109375" style="111" customWidth="1"/>
    <col min="13318" max="13567" width="8.140625" style="111" customWidth="1"/>
    <col min="13568" max="13568" width="8.7109375" style="111" customWidth="1"/>
    <col min="13569" max="13569" width="31.5703125" style="111" customWidth="1"/>
    <col min="13570" max="13570" width="13.85546875" style="111" customWidth="1"/>
    <col min="13571" max="13571" width="19.140625" style="111" customWidth="1"/>
    <col min="13572" max="13572" width="17.5703125" style="111" customWidth="1"/>
    <col min="13573" max="13573" width="14.7109375" style="111" customWidth="1"/>
    <col min="13574" max="13823" width="8.140625" style="111" customWidth="1"/>
    <col min="13824" max="13824" width="8.7109375" style="111" customWidth="1"/>
    <col min="13825" max="13825" width="31.5703125" style="111" customWidth="1"/>
    <col min="13826" max="13826" width="13.85546875" style="111" customWidth="1"/>
    <col min="13827" max="13827" width="19.140625" style="111" customWidth="1"/>
    <col min="13828" max="13828" width="17.5703125" style="111" customWidth="1"/>
    <col min="13829" max="13829" width="14.7109375" style="111" customWidth="1"/>
    <col min="13830" max="14079" width="8.140625" style="111" customWidth="1"/>
    <col min="14080" max="14080" width="8.7109375" style="111" customWidth="1"/>
    <col min="14081" max="14081" width="31.5703125" style="111" customWidth="1"/>
    <col min="14082" max="14082" width="13.85546875" style="111" customWidth="1"/>
    <col min="14083" max="14083" width="19.140625" style="111" customWidth="1"/>
    <col min="14084" max="14084" width="17.5703125" style="111" customWidth="1"/>
    <col min="14085" max="14085" width="14.7109375" style="111" customWidth="1"/>
    <col min="14086" max="14335" width="8.140625" style="111" customWidth="1"/>
    <col min="14336" max="14336" width="8.7109375" style="111" customWidth="1"/>
    <col min="14337" max="14337" width="31.5703125" style="111" customWidth="1"/>
    <col min="14338" max="14338" width="13.85546875" style="111" customWidth="1"/>
    <col min="14339" max="14339" width="19.140625" style="111" customWidth="1"/>
    <col min="14340" max="14340" width="17.5703125" style="111" customWidth="1"/>
    <col min="14341" max="14341" width="14.7109375" style="111" customWidth="1"/>
    <col min="14342" max="14591" width="8.140625" style="111" customWidth="1"/>
    <col min="14592" max="14592" width="8.7109375" style="111" customWidth="1"/>
    <col min="14593" max="14593" width="31.5703125" style="111" customWidth="1"/>
    <col min="14594" max="14594" width="13.85546875" style="111" customWidth="1"/>
    <col min="14595" max="14595" width="19.140625" style="111" customWidth="1"/>
    <col min="14596" max="14596" width="17.5703125" style="111" customWidth="1"/>
    <col min="14597" max="14597" width="14.7109375" style="111" customWidth="1"/>
    <col min="14598" max="14847" width="8.140625" style="111" customWidth="1"/>
    <col min="14848" max="14848" width="8.7109375" style="111" customWidth="1"/>
    <col min="14849" max="14849" width="31.5703125" style="111" customWidth="1"/>
    <col min="14850" max="14850" width="13.85546875" style="111" customWidth="1"/>
    <col min="14851" max="14851" width="19.140625" style="111" customWidth="1"/>
    <col min="14852" max="14852" width="17.5703125" style="111" customWidth="1"/>
    <col min="14853" max="14853" width="14.7109375" style="111" customWidth="1"/>
    <col min="14854" max="15103" width="8.140625" style="111" customWidth="1"/>
    <col min="15104" max="15104" width="8.7109375" style="111" customWidth="1"/>
    <col min="15105" max="15105" width="31.5703125" style="111" customWidth="1"/>
    <col min="15106" max="15106" width="13.85546875" style="111" customWidth="1"/>
    <col min="15107" max="15107" width="19.140625" style="111" customWidth="1"/>
    <col min="15108" max="15108" width="17.5703125" style="111" customWidth="1"/>
    <col min="15109" max="15109" width="14.7109375" style="111" customWidth="1"/>
    <col min="15110" max="15359" width="8.140625" style="111" customWidth="1"/>
    <col min="15360" max="15360" width="8.7109375" style="111" customWidth="1"/>
    <col min="15361" max="15361" width="31.5703125" style="111" customWidth="1"/>
    <col min="15362" max="15362" width="13.85546875" style="111" customWidth="1"/>
    <col min="15363" max="15363" width="19.140625" style="111" customWidth="1"/>
    <col min="15364" max="15364" width="17.5703125" style="111" customWidth="1"/>
    <col min="15365" max="15365" width="14.7109375" style="111" customWidth="1"/>
    <col min="15366" max="15615" width="8.140625" style="111" customWidth="1"/>
    <col min="15616" max="15616" width="8.7109375" style="111" customWidth="1"/>
    <col min="15617" max="15617" width="31.5703125" style="111" customWidth="1"/>
    <col min="15618" max="15618" width="13.85546875" style="111" customWidth="1"/>
    <col min="15619" max="15619" width="19.140625" style="111" customWidth="1"/>
    <col min="15620" max="15620" width="17.5703125" style="111" customWidth="1"/>
    <col min="15621" max="15621" width="14.7109375" style="111" customWidth="1"/>
    <col min="15622" max="15871" width="8.140625" style="111" customWidth="1"/>
    <col min="15872" max="15872" width="8.7109375" style="111" customWidth="1"/>
    <col min="15873" max="15873" width="31.5703125" style="111" customWidth="1"/>
    <col min="15874" max="15874" width="13.85546875" style="111" customWidth="1"/>
    <col min="15875" max="15875" width="19.140625" style="111" customWidth="1"/>
    <col min="15876" max="15876" width="17.5703125" style="111" customWidth="1"/>
    <col min="15877" max="15877" width="14.7109375" style="111" customWidth="1"/>
    <col min="15878" max="16127" width="8.140625" style="111" customWidth="1"/>
    <col min="16128" max="16128" width="8.7109375" style="111" customWidth="1"/>
    <col min="16129" max="16129" width="31.5703125" style="111" customWidth="1"/>
    <col min="16130" max="16130" width="13.85546875" style="111" customWidth="1"/>
    <col min="16131" max="16131" width="19.140625" style="111" customWidth="1"/>
    <col min="16132" max="16132" width="17.5703125" style="111" customWidth="1"/>
    <col min="16133" max="16133" width="14.7109375" style="111" customWidth="1"/>
    <col min="16134" max="16384" width="8.140625" style="111" customWidth="1"/>
  </cols>
  <sheetData>
    <row r="1" spans="1:5" s="110" customFormat="1" ht="23.25" customHeight="1" x14ac:dyDescent="0.25">
      <c r="A1" s="200"/>
      <c r="B1" s="200"/>
      <c r="C1" s="200"/>
      <c r="D1" s="200"/>
      <c r="E1" s="200"/>
    </row>
    <row r="2" spans="1:5" s="110" customFormat="1" x14ac:dyDescent="0.25">
      <c r="A2" s="200" t="s">
        <v>181</v>
      </c>
      <c r="B2" s="200"/>
      <c r="C2" s="200"/>
      <c r="D2" s="200"/>
      <c r="E2" s="200"/>
    </row>
    <row r="3" spans="1:5" s="110" customFormat="1" ht="15.75" customHeight="1" x14ac:dyDescent="0.25">
      <c r="A3" s="201" t="s">
        <v>226</v>
      </c>
      <c r="B3" s="201"/>
      <c r="C3" s="201"/>
      <c r="D3" s="201"/>
      <c r="E3" s="201"/>
    </row>
    <row r="4" spans="1:5" s="110" customFormat="1" x14ac:dyDescent="0.25">
      <c r="A4" s="201" t="s">
        <v>182</v>
      </c>
      <c r="B4" s="201"/>
      <c r="C4" s="201"/>
      <c r="D4" s="201"/>
      <c r="E4" s="201"/>
    </row>
    <row r="5" spans="1:5" s="110" customFormat="1" x14ac:dyDescent="0.25">
      <c r="A5" s="201" t="s">
        <v>183</v>
      </c>
      <c r="B5" s="201"/>
      <c r="C5" s="201"/>
      <c r="D5" s="201"/>
      <c r="E5" s="201"/>
    </row>
    <row r="6" spans="1:5" s="110" customFormat="1" ht="26.25" customHeight="1" x14ac:dyDescent="0.25">
      <c r="A6" s="200" t="s">
        <v>184</v>
      </c>
      <c r="B6" s="200"/>
      <c r="C6" s="200"/>
      <c r="D6" s="200"/>
      <c r="E6" s="112" t="s">
        <v>185</v>
      </c>
    </row>
    <row r="7" spans="1:5" s="110" customFormat="1" x14ac:dyDescent="0.25">
      <c r="A7" s="200"/>
      <c r="B7" s="200"/>
      <c r="C7" s="200"/>
      <c r="D7" s="200"/>
      <c r="E7" s="200"/>
    </row>
    <row r="8" spans="1:5" s="110" customFormat="1" ht="28.5" customHeight="1" x14ac:dyDescent="0.25">
      <c r="A8" s="204" t="s">
        <v>186</v>
      </c>
      <c r="B8" s="204"/>
      <c r="C8" s="204"/>
      <c r="D8" s="204"/>
      <c r="E8" s="204"/>
    </row>
    <row r="9" spans="1:5" s="110" customFormat="1" ht="29.25" customHeight="1" x14ac:dyDescent="0.25">
      <c r="A9" s="204" t="s">
        <v>187</v>
      </c>
      <c r="B9" s="204"/>
      <c r="C9" s="204"/>
      <c r="D9" s="204"/>
      <c r="E9" s="204"/>
    </row>
    <row r="10" spans="1:5" s="110" customFormat="1" ht="30" customHeight="1" x14ac:dyDescent="0.25">
      <c r="A10" s="204" t="s">
        <v>188</v>
      </c>
      <c r="B10" s="204"/>
      <c r="C10" s="204"/>
      <c r="D10" s="204"/>
      <c r="E10" s="204"/>
    </row>
    <row r="11" spans="1:5" s="110" customFormat="1" ht="30" customHeight="1" x14ac:dyDescent="0.25">
      <c r="A11" s="204" t="s">
        <v>189</v>
      </c>
      <c r="B11" s="204"/>
      <c r="C11" s="204"/>
      <c r="D11" s="204"/>
      <c r="E11" s="204"/>
    </row>
    <row r="12" spans="1:5" s="110" customFormat="1" ht="29.25" customHeight="1" x14ac:dyDescent="0.25">
      <c r="A12" s="204" t="s">
        <v>190</v>
      </c>
      <c r="B12" s="204"/>
      <c r="C12" s="204"/>
      <c r="D12" s="204"/>
      <c r="E12" s="204"/>
    </row>
    <row r="13" spans="1:5" s="110" customFormat="1" ht="28.5" customHeight="1" x14ac:dyDescent="0.25">
      <c r="A13" s="204" t="s">
        <v>191</v>
      </c>
      <c r="B13" s="204"/>
      <c r="C13" s="204"/>
      <c r="D13" s="204"/>
      <c r="E13" s="204"/>
    </row>
    <row r="14" spans="1:5" s="110" customFormat="1" ht="15.75" customHeight="1" x14ac:dyDescent="0.25">
      <c r="A14" s="200"/>
      <c r="B14" s="200"/>
      <c r="C14" s="200"/>
      <c r="D14" s="200"/>
      <c r="E14" s="200"/>
    </row>
    <row r="15" spans="1:5" s="110" customFormat="1" ht="150" x14ac:dyDescent="0.25">
      <c r="A15" s="113" t="s">
        <v>2</v>
      </c>
      <c r="B15" s="114" t="s">
        <v>193</v>
      </c>
      <c r="C15" s="114" t="s">
        <v>0</v>
      </c>
      <c r="D15" s="114" t="s">
        <v>192</v>
      </c>
      <c r="E15" s="114" t="s">
        <v>1</v>
      </c>
    </row>
    <row r="16" spans="1:5" s="119" customFormat="1" ht="14.25" x14ac:dyDescent="0.25">
      <c r="A16" s="117" t="s">
        <v>8</v>
      </c>
      <c r="B16" s="118"/>
      <c r="C16" s="118"/>
      <c r="D16" s="118"/>
      <c r="E16" s="118"/>
    </row>
    <row r="17" spans="1:5" s="110" customFormat="1" x14ac:dyDescent="0.25">
      <c r="A17" s="113" t="s">
        <v>55</v>
      </c>
      <c r="B17" s="115" t="s">
        <v>22</v>
      </c>
      <c r="C17" s="114" t="s">
        <v>11</v>
      </c>
      <c r="D17" s="115">
        <v>0.13</v>
      </c>
      <c r="E17" s="115">
        <v>1372.33</v>
      </c>
    </row>
    <row r="18" spans="1:5" s="119" customFormat="1" ht="28.5" x14ac:dyDescent="0.25">
      <c r="A18" s="117" t="s">
        <v>195</v>
      </c>
      <c r="B18" s="118"/>
      <c r="C18" s="118"/>
      <c r="D18" s="118"/>
      <c r="E18" s="118"/>
    </row>
    <row r="19" spans="1:5" s="110" customFormat="1" x14ac:dyDescent="0.25">
      <c r="A19" s="113" t="s">
        <v>196</v>
      </c>
      <c r="B19" s="115" t="s">
        <v>176</v>
      </c>
      <c r="C19" s="114" t="s">
        <v>12</v>
      </c>
      <c r="D19" s="115">
        <f>E19</f>
        <v>43861.84</v>
      </c>
      <c r="E19" s="115">
        <v>43861.84</v>
      </c>
    </row>
    <row r="20" spans="1:5" s="110" customFormat="1" x14ac:dyDescent="0.25">
      <c r="A20" s="113" t="s">
        <v>197</v>
      </c>
      <c r="B20" s="115" t="s">
        <v>176</v>
      </c>
      <c r="C20" s="114" t="s">
        <v>12</v>
      </c>
      <c r="D20" s="115">
        <f t="shared" ref="D20:D21" si="0">E20</f>
        <v>1355.06</v>
      </c>
      <c r="E20" s="115">
        <v>1355.06</v>
      </c>
    </row>
    <row r="21" spans="1:5" s="110" customFormat="1" ht="30" x14ac:dyDescent="0.25">
      <c r="A21" s="113" t="s">
        <v>198</v>
      </c>
      <c r="B21" s="115" t="s">
        <v>23</v>
      </c>
      <c r="C21" s="114" t="s">
        <v>11</v>
      </c>
      <c r="D21" s="115">
        <f t="shared" si="0"/>
        <v>179.69</v>
      </c>
      <c r="E21" s="115">
        <v>179.69</v>
      </c>
    </row>
    <row r="22" spans="1:5" s="119" customFormat="1" ht="28.5" x14ac:dyDescent="0.25">
      <c r="A22" s="117" t="s">
        <v>199</v>
      </c>
      <c r="B22" s="118"/>
      <c r="C22" s="118"/>
      <c r="D22" s="118"/>
      <c r="E22" s="118"/>
    </row>
    <row r="23" spans="1:5" s="110" customFormat="1" ht="30" x14ac:dyDescent="0.25">
      <c r="A23" s="113" t="s">
        <v>200</v>
      </c>
      <c r="B23" s="115">
        <v>3</v>
      </c>
      <c r="C23" s="114" t="s">
        <v>13</v>
      </c>
      <c r="D23" s="115">
        <f>E23/B23</f>
        <v>350.95</v>
      </c>
      <c r="E23" s="115">
        <v>1052.8499999999999</v>
      </c>
    </row>
    <row r="24" spans="1:5" s="110" customFormat="1" ht="30" x14ac:dyDescent="0.25">
      <c r="A24" s="113" t="s">
        <v>201</v>
      </c>
      <c r="B24" s="115">
        <v>0.02</v>
      </c>
      <c r="C24" s="114" t="s">
        <v>15</v>
      </c>
      <c r="D24" s="115">
        <f t="shared" ref="D24:D53" si="1">E24/B24</f>
        <v>116283.5</v>
      </c>
      <c r="E24" s="115">
        <v>2325.67</v>
      </c>
    </row>
    <row r="25" spans="1:5" s="110" customFormat="1" x14ac:dyDescent="0.25">
      <c r="A25" s="113" t="s">
        <v>164</v>
      </c>
      <c r="B25" s="115">
        <v>1</v>
      </c>
      <c r="C25" s="114" t="s">
        <v>165</v>
      </c>
      <c r="D25" s="115">
        <f t="shared" si="1"/>
        <v>204.09</v>
      </c>
      <c r="E25" s="115">
        <v>204.09</v>
      </c>
    </row>
    <row r="26" spans="1:5" s="110" customFormat="1" x14ac:dyDescent="0.25">
      <c r="A26" s="113" t="s">
        <v>92</v>
      </c>
      <c r="B26" s="115">
        <v>1</v>
      </c>
      <c r="C26" s="114" t="s">
        <v>93</v>
      </c>
      <c r="D26" s="115">
        <f t="shared" si="1"/>
        <v>91.38</v>
      </c>
      <c r="E26" s="115">
        <v>91.38</v>
      </c>
    </row>
    <row r="27" spans="1:5" s="110" customFormat="1" x14ac:dyDescent="0.25">
      <c r="A27" s="113" t="s">
        <v>59</v>
      </c>
      <c r="B27" s="115">
        <v>1</v>
      </c>
      <c r="C27" s="114" t="s">
        <v>14</v>
      </c>
      <c r="D27" s="115">
        <f t="shared" si="1"/>
        <v>907.5</v>
      </c>
      <c r="E27" s="115">
        <v>907.5</v>
      </c>
    </row>
    <row r="28" spans="1:5" s="110" customFormat="1" ht="30" x14ac:dyDescent="0.25">
      <c r="A28" s="113" t="s">
        <v>202</v>
      </c>
      <c r="B28" s="115">
        <v>2</v>
      </c>
      <c r="C28" s="114" t="s">
        <v>203</v>
      </c>
      <c r="D28" s="115">
        <f t="shared" si="1"/>
        <v>666.46</v>
      </c>
      <c r="E28" s="115">
        <v>1332.92</v>
      </c>
    </row>
    <row r="29" spans="1:5" s="110" customFormat="1" x14ac:dyDescent="0.25">
      <c r="A29" s="113" t="s">
        <v>204</v>
      </c>
      <c r="B29" s="115">
        <v>1</v>
      </c>
      <c r="C29" s="114" t="s">
        <v>13</v>
      </c>
      <c r="D29" s="115">
        <f t="shared" si="1"/>
        <v>150.94</v>
      </c>
      <c r="E29" s="115">
        <v>150.94</v>
      </c>
    </row>
    <row r="30" spans="1:5" s="110" customFormat="1" ht="30" x14ac:dyDescent="0.25">
      <c r="A30" s="113" t="s">
        <v>205</v>
      </c>
      <c r="B30" s="115">
        <v>0.1</v>
      </c>
      <c r="C30" s="114" t="s">
        <v>16</v>
      </c>
      <c r="D30" s="115">
        <f t="shared" si="1"/>
        <v>3630</v>
      </c>
      <c r="E30" s="115">
        <v>363</v>
      </c>
    </row>
    <row r="31" spans="1:5" s="110" customFormat="1" ht="30" x14ac:dyDescent="0.25">
      <c r="A31" s="113" t="s">
        <v>61</v>
      </c>
      <c r="B31" s="115">
        <v>0.1</v>
      </c>
      <c r="C31" s="114" t="s">
        <v>16</v>
      </c>
      <c r="D31" s="115">
        <f t="shared" si="1"/>
        <v>1791.3</v>
      </c>
      <c r="E31" s="115">
        <v>179.13</v>
      </c>
    </row>
    <row r="32" spans="1:5" s="110" customFormat="1" ht="30" x14ac:dyDescent="0.25">
      <c r="A32" s="113" t="s">
        <v>62</v>
      </c>
      <c r="B32" s="115">
        <v>1.889</v>
      </c>
      <c r="C32" s="114" t="s">
        <v>16</v>
      </c>
      <c r="D32" s="115">
        <f t="shared" si="1"/>
        <v>1821.318157755426</v>
      </c>
      <c r="E32" s="115">
        <v>3440.47</v>
      </c>
    </row>
    <row r="33" spans="1:5" s="110" customFormat="1" ht="30" x14ac:dyDescent="0.25">
      <c r="A33" s="113" t="s">
        <v>64</v>
      </c>
      <c r="B33" s="115">
        <v>1</v>
      </c>
      <c r="C33" s="114" t="s">
        <v>14</v>
      </c>
      <c r="D33" s="115">
        <f t="shared" si="1"/>
        <v>549.39</v>
      </c>
      <c r="E33" s="115">
        <v>549.39</v>
      </c>
    </row>
    <row r="34" spans="1:5" s="110" customFormat="1" ht="30" x14ac:dyDescent="0.25">
      <c r="A34" s="113" t="s">
        <v>65</v>
      </c>
      <c r="B34" s="115">
        <v>4</v>
      </c>
      <c r="C34" s="114" t="s">
        <v>18</v>
      </c>
      <c r="D34" s="115">
        <f t="shared" si="1"/>
        <v>225.345</v>
      </c>
      <c r="E34" s="115">
        <v>901.38</v>
      </c>
    </row>
    <row r="35" spans="1:5" s="110" customFormat="1" x14ac:dyDescent="0.25">
      <c r="A35" s="113" t="s">
        <v>95</v>
      </c>
      <c r="B35" s="115">
        <v>1</v>
      </c>
      <c r="C35" s="114" t="s">
        <v>93</v>
      </c>
      <c r="D35" s="115">
        <f t="shared" si="1"/>
        <v>73.400000000000006</v>
      </c>
      <c r="E35" s="115">
        <v>73.400000000000006</v>
      </c>
    </row>
    <row r="36" spans="1:5" s="110" customFormat="1" x14ac:dyDescent="0.25">
      <c r="A36" s="113" t="s">
        <v>206</v>
      </c>
      <c r="B36" s="115">
        <v>1</v>
      </c>
      <c r="C36" s="114" t="s">
        <v>13</v>
      </c>
      <c r="D36" s="115">
        <f t="shared" si="1"/>
        <v>158.58000000000001</v>
      </c>
      <c r="E36" s="115">
        <v>158.58000000000001</v>
      </c>
    </row>
    <row r="37" spans="1:5" s="110" customFormat="1" x14ac:dyDescent="0.25">
      <c r="A37" s="113" t="s">
        <v>207</v>
      </c>
      <c r="B37" s="115">
        <v>1</v>
      </c>
      <c r="C37" s="114" t="s">
        <v>13</v>
      </c>
      <c r="D37" s="115">
        <f t="shared" si="1"/>
        <v>4365.08</v>
      </c>
      <c r="E37" s="115">
        <v>4365.08</v>
      </c>
    </row>
    <row r="38" spans="1:5" s="110" customFormat="1" x14ac:dyDescent="0.25">
      <c r="A38" s="113" t="s">
        <v>67</v>
      </c>
      <c r="B38" s="115">
        <v>4164</v>
      </c>
      <c r="C38" s="114" t="s">
        <v>19</v>
      </c>
      <c r="D38" s="115">
        <f t="shared" si="1"/>
        <v>1.2958357348703169</v>
      </c>
      <c r="E38" s="115">
        <v>5395.86</v>
      </c>
    </row>
    <row r="39" spans="1:5" s="110" customFormat="1" x14ac:dyDescent="0.25">
      <c r="A39" s="113" t="s">
        <v>208</v>
      </c>
      <c r="B39" s="115">
        <v>4</v>
      </c>
      <c r="C39" s="114" t="s">
        <v>13</v>
      </c>
      <c r="D39" s="115">
        <f t="shared" si="1"/>
        <v>1358.4725000000001</v>
      </c>
      <c r="E39" s="115">
        <v>5433.89</v>
      </c>
    </row>
    <row r="40" spans="1:5" s="110" customFormat="1" ht="30" x14ac:dyDescent="0.25">
      <c r="A40" s="113" t="s">
        <v>209</v>
      </c>
      <c r="B40" s="115">
        <v>1</v>
      </c>
      <c r="C40" s="114" t="s">
        <v>20</v>
      </c>
      <c r="D40" s="115">
        <f t="shared" si="1"/>
        <v>1174.1099999999999</v>
      </c>
      <c r="E40" s="115">
        <v>1174.1099999999999</v>
      </c>
    </row>
    <row r="41" spans="1:5" s="110" customFormat="1" ht="30" x14ac:dyDescent="0.25">
      <c r="A41" s="113" t="s">
        <v>210</v>
      </c>
      <c r="B41" s="115">
        <v>1</v>
      </c>
      <c r="C41" s="114" t="s">
        <v>20</v>
      </c>
      <c r="D41" s="115">
        <f t="shared" si="1"/>
        <v>604.44000000000005</v>
      </c>
      <c r="E41" s="115">
        <v>604.44000000000005</v>
      </c>
    </row>
    <row r="42" spans="1:5" s="110" customFormat="1" x14ac:dyDescent="0.25">
      <c r="A42" s="113" t="s">
        <v>70</v>
      </c>
      <c r="B42" s="115">
        <v>32</v>
      </c>
      <c r="C42" s="114" t="s">
        <v>20</v>
      </c>
      <c r="D42" s="115">
        <f t="shared" si="1"/>
        <v>271.43437499999999</v>
      </c>
      <c r="E42" s="115">
        <v>8685.9</v>
      </c>
    </row>
    <row r="43" spans="1:5" s="119" customFormat="1" ht="28.5" x14ac:dyDescent="0.25">
      <c r="A43" s="117" t="s">
        <v>211</v>
      </c>
      <c r="B43" s="118"/>
      <c r="C43" s="118"/>
      <c r="D43" s="115"/>
      <c r="E43" s="118"/>
    </row>
    <row r="44" spans="1:5" s="110" customFormat="1" x14ac:dyDescent="0.25">
      <c r="A44" s="113" t="s">
        <v>212</v>
      </c>
      <c r="B44" s="115">
        <v>1.4E-2</v>
      </c>
      <c r="C44" s="114" t="s">
        <v>144</v>
      </c>
      <c r="D44" s="115">
        <f t="shared" si="1"/>
        <v>19993.571428571431</v>
      </c>
      <c r="E44" s="115">
        <v>279.91000000000003</v>
      </c>
    </row>
    <row r="45" spans="1:5" s="110" customFormat="1" ht="30" x14ac:dyDescent="0.25">
      <c r="A45" s="113" t="s">
        <v>71</v>
      </c>
      <c r="B45" s="115">
        <v>0.94899999999999995</v>
      </c>
      <c r="C45" s="114" t="s">
        <v>16</v>
      </c>
      <c r="D45" s="115">
        <f t="shared" si="1"/>
        <v>1849.7576396206534</v>
      </c>
      <c r="E45" s="115">
        <v>1755.42</v>
      </c>
    </row>
    <row r="46" spans="1:5" s="110" customFormat="1" ht="30" x14ac:dyDescent="0.25">
      <c r="A46" s="113" t="s">
        <v>152</v>
      </c>
      <c r="B46" s="115">
        <v>0.94799999999999995</v>
      </c>
      <c r="C46" s="114" t="s">
        <v>16</v>
      </c>
      <c r="D46" s="115">
        <f t="shared" si="1"/>
        <v>1834.3459915611816</v>
      </c>
      <c r="E46" s="115">
        <v>1738.96</v>
      </c>
    </row>
    <row r="47" spans="1:5" s="110" customFormat="1" ht="30" x14ac:dyDescent="0.25">
      <c r="A47" s="113" t="s">
        <v>213</v>
      </c>
      <c r="B47" s="115">
        <v>40</v>
      </c>
      <c r="C47" s="114" t="s">
        <v>214</v>
      </c>
      <c r="D47" s="115">
        <f t="shared" si="1"/>
        <v>36.055750000000003</v>
      </c>
      <c r="E47" s="115">
        <v>1442.23</v>
      </c>
    </row>
    <row r="48" spans="1:5" s="110" customFormat="1" ht="30" x14ac:dyDescent="0.25">
      <c r="A48" s="113" t="s">
        <v>215</v>
      </c>
      <c r="B48" s="115">
        <v>60</v>
      </c>
      <c r="C48" s="114" t="s">
        <v>214</v>
      </c>
      <c r="D48" s="115">
        <f t="shared" si="1"/>
        <v>36.997</v>
      </c>
      <c r="E48" s="115">
        <v>2219.8200000000002</v>
      </c>
    </row>
    <row r="49" spans="1:5" s="110" customFormat="1" ht="30" x14ac:dyDescent="0.25">
      <c r="A49" s="113" t="s">
        <v>153</v>
      </c>
      <c r="B49" s="115" t="s">
        <v>227</v>
      </c>
      <c r="C49" s="114" t="s">
        <v>16</v>
      </c>
      <c r="D49" s="115">
        <f>E49</f>
        <v>1803.63</v>
      </c>
      <c r="E49" s="115">
        <v>1803.63</v>
      </c>
    </row>
    <row r="50" spans="1:5" s="110" customFormat="1" x14ac:dyDescent="0.25">
      <c r="A50" s="113" t="s">
        <v>216</v>
      </c>
      <c r="B50" s="115">
        <v>6</v>
      </c>
      <c r="C50" s="114" t="s">
        <v>217</v>
      </c>
      <c r="D50" s="115">
        <f t="shared" si="1"/>
        <v>228.33333333333334</v>
      </c>
      <c r="E50" s="115">
        <v>1370</v>
      </c>
    </row>
    <row r="51" spans="1:5" s="110" customFormat="1" ht="30" x14ac:dyDescent="0.25">
      <c r="A51" s="113" t="s">
        <v>103</v>
      </c>
      <c r="B51" s="115">
        <v>0.01</v>
      </c>
      <c r="C51" s="114" t="s">
        <v>84</v>
      </c>
      <c r="D51" s="115">
        <f t="shared" si="1"/>
        <v>29489.999999999996</v>
      </c>
      <c r="E51" s="115">
        <v>294.89999999999998</v>
      </c>
    </row>
    <row r="52" spans="1:5" s="110" customFormat="1" x14ac:dyDescent="0.25">
      <c r="A52" s="113" t="s">
        <v>218</v>
      </c>
      <c r="B52" s="115">
        <v>0.02</v>
      </c>
      <c r="C52" s="114" t="s">
        <v>17</v>
      </c>
      <c r="D52" s="115">
        <f t="shared" si="1"/>
        <v>50247.5</v>
      </c>
      <c r="E52" s="115">
        <v>1004.95</v>
      </c>
    </row>
    <row r="53" spans="1:5" s="110" customFormat="1" ht="30" x14ac:dyDescent="0.25">
      <c r="A53" s="113" t="s">
        <v>219</v>
      </c>
      <c r="B53" s="115">
        <v>1.4E-2</v>
      </c>
      <c r="C53" s="114" t="s">
        <v>144</v>
      </c>
      <c r="D53" s="115">
        <f t="shared" si="1"/>
        <v>9198.5714285714294</v>
      </c>
      <c r="E53" s="115">
        <v>128.78</v>
      </c>
    </row>
    <row r="54" spans="1:5" s="119" customFormat="1" ht="28.5" x14ac:dyDescent="0.25">
      <c r="A54" s="117" t="s">
        <v>40</v>
      </c>
      <c r="B54" s="118"/>
      <c r="C54" s="118"/>
      <c r="D54" s="118"/>
      <c r="E54" s="118"/>
    </row>
    <row r="55" spans="1:5" s="110" customFormat="1" ht="30" x14ac:dyDescent="0.25">
      <c r="A55" s="113" t="s">
        <v>58</v>
      </c>
      <c r="B55" s="115" t="s">
        <v>175</v>
      </c>
      <c r="C55" s="114" t="s">
        <v>11</v>
      </c>
      <c r="D55" s="115">
        <f>E55</f>
        <v>2478.94</v>
      </c>
      <c r="E55" s="115">
        <v>2478.94</v>
      </c>
    </row>
    <row r="56" spans="1:5" s="119" customFormat="1" x14ac:dyDescent="0.25">
      <c r="A56" s="117" t="s">
        <v>154</v>
      </c>
      <c r="B56" s="118"/>
      <c r="C56" s="118"/>
      <c r="D56" s="115"/>
      <c r="E56" s="118"/>
    </row>
    <row r="57" spans="1:5" s="110" customFormat="1" x14ac:dyDescent="0.25">
      <c r="A57" s="113" t="s">
        <v>194</v>
      </c>
      <c r="B57" s="115" t="s">
        <v>175</v>
      </c>
      <c r="C57" s="114" t="s">
        <v>13</v>
      </c>
      <c r="D57" s="115">
        <f t="shared" ref="D57:D58" si="2">E57</f>
        <v>3186</v>
      </c>
      <c r="E57" s="115">
        <v>3186</v>
      </c>
    </row>
    <row r="58" spans="1:5" s="110" customFormat="1" x14ac:dyDescent="0.25">
      <c r="A58" s="113" t="s">
        <v>220</v>
      </c>
      <c r="B58" s="115" t="s">
        <v>175</v>
      </c>
      <c r="C58" s="114" t="s">
        <v>11</v>
      </c>
      <c r="D58" s="115">
        <f t="shared" si="2"/>
        <v>5400</v>
      </c>
      <c r="E58" s="115">
        <v>5400</v>
      </c>
    </row>
    <row r="59" spans="1:5" s="37" customFormat="1" x14ac:dyDescent="0.25">
      <c r="A59" s="34" t="s">
        <v>10</v>
      </c>
      <c r="B59" s="40"/>
      <c r="C59" s="40"/>
      <c r="D59" s="40"/>
      <c r="E59" s="40"/>
    </row>
    <row r="60" spans="1:5" s="37" customFormat="1" x14ac:dyDescent="0.25">
      <c r="A60" s="35" t="s">
        <v>76</v>
      </c>
      <c r="B60" s="41" t="s">
        <v>22</v>
      </c>
      <c r="C60" s="41" t="s">
        <v>11</v>
      </c>
      <c r="D60" s="41">
        <f>E60</f>
        <v>10726.243999999999</v>
      </c>
      <c r="E60" s="41">
        <f>SUM(E16:E58)*10%</f>
        <v>10726.243999999999</v>
      </c>
    </row>
    <row r="61" spans="1:5" s="119" customFormat="1" ht="14.25" x14ac:dyDescent="0.25">
      <c r="A61" s="120" t="s">
        <v>26</v>
      </c>
      <c r="B61" s="121"/>
      <c r="C61" s="122"/>
      <c r="D61" s="121"/>
      <c r="E61" s="121">
        <f>SUM(E16:E60)</f>
        <v>117988.68399999998</v>
      </c>
    </row>
    <row r="62" spans="1:5" s="110" customFormat="1" x14ac:dyDescent="0.25">
      <c r="A62" s="200"/>
      <c r="B62" s="200"/>
      <c r="C62" s="200"/>
      <c r="D62" s="200"/>
      <c r="E62" s="200"/>
    </row>
    <row r="63" spans="1:5" s="110" customFormat="1" x14ac:dyDescent="0.25">
      <c r="A63" s="200"/>
      <c r="B63" s="200"/>
      <c r="C63" s="200"/>
      <c r="D63" s="200"/>
      <c r="E63" s="200"/>
    </row>
    <row r="64" spans="1:5" s="110" customFormat="1" ht="39.75" customHeight="1" x14ac:dyDescent="0.25">
      <c r="A64" s="204" t="s">
        <v>228</v>
      </c>
      <c r="B64" s="204"/>
      <c r="C64" s="204"/>
      <c r="D64" s="204"/>
      <c r="E64" s="204"/>
    </row>
    <row r="65" spans="1:5" s="110" customFormat="1" ht="27.75" customHeight="1" x14ac:dyDescent="0.25">
      <c r="A65" s="204" t="s">
        <v>221</v>
      </c>
      <c r="B65" s="204"/>
      <c r="C65" s="204"/>
      <c r="D65" s="204"/>
      <c r="E65" s="204"/>
    </row>
    <row r="66" spans="1:5" s="110" customFormat="1" ht="24" customHeight="1" x14ac:dyDescent="0.25">
      <c r="A66" s="204" t="s">
        <v>222</v>
      </c>
      <c r="B66" s="204"/>
      <c r="C66" s="204"/>
      <c r="D66" s="204"/>
      <c r="E66" s="204"/>
    </row>
    <row r="67" spans="1:5" s="110" customFormat="1" ht="30.75" customHeight="1" x14ac:dyDescent="0.25">
      <c r="A67" s="204" t="s">
        <v>223</v>
      </c>
      <c r="B67" s="204"/>
      <c r="C67" s="204"/>
      <c r="D67" s="204"/>
      <c r="E67" s="204"/>
    </row>
    <row r="68" spans="1:5" s="110" customFormat="1" x14ac:dyDescent="0.25">
      <c r="A68" s="200"/>
      <c r="B68" s="200"/>
      <c r="C68" s="200"/>
      <c r="D68" s="200"/>
      <c r="E68" s="200"/>
    </row>
    <row r="69" spans="1:5" s="110" customFormat="1" ht="24.75" customHeight="1" x14ac:dyDescent="0.25">
      <c r="B69" s="202"/>
      <c r="C69" s="202"/>
      <c r="D69" s="202"/>
      <c r="E69" s="202"/>
    </row>
    <row r="70" spans="1:5" s="110" customFormat="1" ht="18.75" customHeight="1" x14ac:dyDescent="0.25">
      <c r="A70" s="200" t="s">
        <v>224</v>
      </c>
      <c r="B70" s="200"/>
      <c r="C70" s="200"/>
      <c r="D70" s="200"/>
      <c r="E70" s="200"/>
    </row>
    <row r="71" spans="1:5" s="110" customFormat="1" ht="15.75" customHeight="1" x14ac:dyDescent="0.25">
      <c r="A71" s="203" t="s">
        <v>229</v>
      </c>
      <c r="B71" s="203"/>
      <c r="C71" s="203"/>
      <c r="D71" s="203"/>
      <c r="E71" s="203"/>
    </row>
    <row r="72" spans="1:5" s="110" customFormat="1" ht="10.5" customHeight="1" x14ac:dyDescent="0.25">
      <c r="B72" s="201"/>
      <c r="C72" s="201"/>
      <c r="D72" s="201" t="s">
        <v>28</v>
      </c>
      <c r="E72" s="201"/>
    </row>
    <row r="73" spans="1:5" s="110" customFormat="1" x14ac:dyDescent="0.25">
      <c r="A73" s="200"/>
      <c r="B73" s="200"/>
      <c r="C73" s="200"/>
      <c r="D73" s="200"/>
      <c r="E73" s="200"/>
    </row>
    <row r="74" spans="1:5" s="110" customFormat="1" x14ac:dyDescent="0.25">
      <c r="A74" s="200" t="s">
        <v>225</v>
      </c>
      <c r="B74" s="200"/>
      <c r="C74" s="200"/>
      <c r="D74" s="200"/>
      <c r="E74" s="200"/>
    </row>
    <row r="75" spans="1:5" s="110" customFormat="1" ht="10.5" customHeight="1" x14ac:dyDescent="0.25">
      <c r="B75" s="201"/>
      <c r="C75" s="201"/>
      <c r="D75" s="201" t="s">
        <v>28</v>
      </c>
      <c r="E75" s="201"/>
    </row>
    <row r="76" spans="1:5" s="110" customFormat="1" ht="11.25" customHeight="1" x14ac:dyDescent="0.25">
      <c r="A76" s="200"/>
      <c r="B76" s="200"/>
      <c r="C76" s="200"/>
      <c r="D76" s="200"/>
      <c r="E76" s="200"/>
    </row>
  </sheetData>
  <mergeCells count="31">
    <mergeCell ref="A6:D6"/>
    <mergeCell ref="A7:E7"/>
    <mergeCell ref="A8:E8"/>
    <mergeCell ref="A9:E9"/>
    <mergeCell ref="A1:E1"/>
    <mergeCell ref="A2:E2"/>
    <mergeCell ref="A3:E3"/>
    <mergeCell ref="A4:E4"/>
    <mergeCell ref="A68:E68"/>
    <mergeCell ref="A62:E62"/>
    <mergeCell ref="A10:E10"/>
    <mergeCell ref="A11:E11"/>
    <mergeCell ref="A12:E12"/>
    <mergeCell ref="A13:E13"/>
    <mergeCell ref="A14:E14"/>
    <mergeCell ref="A74:E74"/>
    <mergeCell ref="B75:C75"/>
    <mergeCell ref="D75:E75"/>
    <mergeCell ref="A76:E76"/>
    <mergeCell ref="A5:E5"/>
    <mergeCell ref="B69:E69"/>
    <mergeCell ref="A70:E70"/>
    <mergeCell ref="A71:E71"/>
    <mergeCell ref="B72:C72"/>
    <mergeCell ref="D72:E72"/>
    <mergeCell ref="A73:E73"/>
    <mergeCell ref="A63:E63"/>
    <mergeCell ref="A64:E64"/>
    <mergeCell ref="A65:E65"/>
    <mergeCell ref="A66:E66"/>
    <mergeCell ref="A67:E67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7" zoomScaleNormal="100" workbookViewId="0">
      <selection activeCell="A7" sqref="A1:XFD1048576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70" t="s">
        <v>232</v>
      </c>
      <c r="B1" s="170"/>
      <c r="C1" s="170"/>
      <c r="D1" s="170"/>
      <c r="E1" s="170"/>
      <c r="F1" s="170"/>
    </row>
    <row r="2" spans="1:19" s="2" customFormat="1" x14ac:dyDescent="0.25">
      <c r="A2" s="44"/>
      <c r="B2" s="44"/>
      <c r="C2" s="44"/>
      <c r="D2" s="44"/>
      <c r="E2" s="44"/>
      <c r="F2" s="44"/>
    </row>
    <row r="3" spans="1:19" s="2" customFormat="1" ht="19.5" customHeight="1" x14ac:dyDescent="0.25">
      <c r="A3" s="45" t="s">
        <v>233</v>
      </c>
      <c r="B3" s="45"/>
      <c r="C3" s="45"/>
      <c r="D3" s="45"/>
      <c r="E3" s="45"/>
      <c r="F3" s="46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</row>
    <row r="4" spans="1:19" s="2" customFormat="1" ht="19.5" customHeight="1" x14ac:dyDescent="0.25">
      <c r="A4" s="45"/>
      <c r="B4" s="45"/>
      <c r="C4" s="45"/>
      <c r="D4" s="45"/>
      <c r="E4" s="45"/>
      <c r="F4" s="46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</row>
    <row r="5" spans="1:19" s="2" customFormat="1" ht="36.75" customHeight="1" x14ac:dyDescent="0.25">
      <c r="A5" s="186" t="s">
        <v>112</v>
      </c>
      <c r="B5" s="186"/>
      <c r="C5" s="186"/>
      <c r="D5" s="186"/>
      <c r="E5" s="186"/>
      <c r="F5" s="186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</row>
    <row r="6" spans="1:19" s="57" customFormat="1" ht="27.75" customHeight="1" x14ac:dyDescent="0.25">
      <c r="A6" s="100" t="s">
        <v>113</v>
      </c>
      <c r="B6" s="101">
        <v>2</v>
      </c>
      <c r="C6" s="100" t="s">
        <v>114</v>
      </c>
      <c r="D6" s="123">
        <v>879.7</v>
      </c>
      <c r="E6" s="100" t="s">
        <v>115</v>
      </c>
      <c r="F6" s="103">
        <v>820.1</v>
      </c>
      <c r="G6" s="48"/>
      <c r="H6" s="50"/>
      <c r="I6" s="51"/>
      <c r="J6" s="52"/>
      <c r="K6" s="53"/>
      <c r="L6" s="54"/>
      <c r="M6" s="54"/>
      <c r="N6" s="54"/>
      <c r="O6" s="54"/>
      <c r="P6" s="55"/>
      <c r="Q6" s="187"/>
      <c r="R6" s="188"/>
      <c r="S6" s="56"/>
    </row>
    <row r="7" spans="1:19" s="59" customFormat="1" ht="32.25" customHeight="1" x14ac:dyDescent="0.25">
      <c r="A7" s="100" t="s">
        <v>116</v>
      </c>
      <c r="B7" s="101">
        <v>2</v>
      </c>
      <c r="C7" s="100" t="s">
        <v>117</v>
      </c>
      <c r="D7" s="123">
        <v>0</v>
      </c>
      <c r="E7" s="100" t="s">
        <v>118</v>
      </c>
      <c r="F7" s="103">
        <v>529.1</v>
      </c>
      <c r="G7" s="48"/>
      <c r="H7" s="50"/>
      <c r="I7" s="51"/>
      <c r="J7" s="52"/>
      <c r="K7" s="53"/>
      <c r="L7" s="54"/>
      <c r="M7" s="54"/>
      <c r="N7" s="54"/>
      <c r="O7" s="54"/>
      <c r="P7" s="55"/>
      <c r="Q7" s="187"/>
      <c r="R7" s="189"/>
      <c r="S7" s="58"/>
    </row>
    <row r="8" spans="1:19" s="59" customFormat="1" ht="54" customHeight="1" x14ac:dyDescent="0.25">
      <c r="A8" s="108" t="s">
        <v>119</v>
      </c>
      <c r="B8" s="101">
        <v>12</v>
      </c>
      <c r="C8" s="100" t="s">
        <v>120</v>
      </c>
      <c r="D8" s="103">
        <v>79.400000000000006</v>
      </c>
      <c r="E8" s="100" t="s">
        <v>121</v>
      </c>
      <c r="F8" s="103">
        <v>340.5</v>
      </c>
      <c r="G8" s="48"/>
      <c r="H8" s="50"/>
      <c r="I8" s="51"/>
      <c r="J8" s="52"/>
      <c r="K8" s="107"/>
      <c r="L8" s="54"/>
      <c r="M8" s="54"/>
      <c r="N8" s="54"/>
      <c r="O8" s="54"/>
      <c r="P8" s="55"/>
      <c r="Q8" s="187"/>
      <c r="R8" s="188"/>
      <c r="S8" s="58"/>
    </row>
    <row r="9" spans="1:19" s="59" customFormat="1" ht="33.75" customHeight="1" x14ac:dyDescent="0.25">
      <c r="A9" s="60"/>
      <c r="B9" s="52"/>
      <c r="C9" s="49"/>
      <c r="D9" s="62"/>
      <c r="E9" s="63"/>
      <c r="F9" s="64"/>
      <c r="G9" s="48"/>
      <c r="H9" s="50"/>
      <c r="I9" s="51"/>
      <c r="J9" s="52"/>
      <c r="K9" s="107"/>
      <c r="L9" s="54"/>
      <c r="M9" s="54"/>
      <c r="N9" s="54"/>
      <c r="O9" s="54"/>
      <c r="P9" s="48"/>
      <c r="Q9" s="107"/>
      <c r="R9" s="108"/>
      <c r="S9" s="66"/>
    </row>
    <row r="10" spans="1:19" s="69" customFormat="1" ht="15" customHeight="1" thickBot="1" x14ac:dyDescent="0.3">
      <c r="A10" s="67"/>
      <c r="B10" s="67"/>
      <c r="C10" s="67"/>
      <c r="D10" s="67"/>
      <c r="E10" s="67"/>
      <c r="F10" s="109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69" customFormat="1" ht="30" customHeight="1" x14ac:dyDescent="0.25">
      <c r="A11" s="190" t="s">
        <v>122</v>
      </c>
      <c r="B11" s="191"/>
      <c r="C11" s="191"/>
      <c r="D11" s="191"/>
      <c r="E11" s="192"/>
      <c r="F11" s="70" t="s">
        <v>123</v>
      </c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</row>
    <row r="12" spans="1:19" s="95" customFormat="1" ht="30" customHeight="1" x14ac:dyDescent="0.25">
      <c r="A12" s="179" t="s">
        <v>124</v>
      </c>
      <c r="B12" s="180"/>
      <c r="C12" s="180"/>
      <c r="D12" s="180"/>
      <c r="E12" s="181"/>
      <c r="F12" s="96">
        <v>10436.31600000005</v>
      </c>
      <c r="G12" s="97"/>
    </row>
    <row r="13" spans="1:19" s="95" customFormat="1" ht="30" customHeight="1" x14ac:dyDescent="0.25">
      <c r="A13" s="179" t="s">
        <v>125</v>
      </c>
      <c r="B13" s="180"/>
      <c r="C13" s="180"/>
      <c r="D13" s="180"/>
      <c r="E13" s="181"/>
      <c r="F13" s="96">
        <v>11206.299999999988</v>
      </c>
    </row>
    <row r="14" spans="1:19" s="95" customFormat="1" ht="30" customHeight="1" x14ac:dyDescent="0.25">
      <c r="A14" s="179" t="s">
        <v>126</v>
      </c>
      <c r="B14" s="180"/>
      <c r="C14" s="180"/>
      <c r="D14" s="180"/>
      <c r="E14" s="181"/>
      <c r="F14" s="98">
        <f>SUM(F15:F17)</f>
        <v>132931.71</v>
      </c>
    </row>
    <row r="15" spans="1:19" s="69" customFormat="1" ht="27.75" customHeight="1" x14ac:dyDescent="0.25">
      <c r="A15" s="182" t="s">
        <v>127</v>
      </c>
      <c r="B15" s="183"/>
      <c r="C15" s="183"/>
      <c r="D15" s="183"/>
      <c r="E15" s="184"/>
      <c r="F15" s="92">
        <f>126993.72+5937.99</f>
        <v>132931.71</v>
      </c>
    </row>
    <row r="16" spans="1:19" s="69" customFormat="1" ht="24.75" hidden="1" customHeight="1" x14ac:dyDescent="0.25">
      <c r="A16" s="182" t="s">
        <v>128</v>
      </c>
      <c r="B16" s="183"/>
      <c r="C16" s="183"/>
      <c r="D16" s="183"/>
      <c r="E16" s="184"/>
      <c r="F16" s="92"/>
    </row>
    <row r="17" spans="1:19" s="69" customFormat="1" ht="30" hidden="1" customHeight="1" x14ac:dyDescent="0.25">
      <c r="A17" s="182" t="s">
        <v>129</v>
      </c>
      <c r="B17" s="183"/>
      <c r="C17" s="183"/>
      <c r="D17" s="183"/>
      <c r="E17" s="184"/>
      <c r="F17" s="92"/>
    </row>
    <row r="18" spans="1:19" s="95" customFormat="1" ht="30" customHeight="1" x14ac:dyDescent="0.25">
      <c r="A18" s="179" t="s">
        <v>130</v>
      </c>
      <c r="B18" s="180"/>
      <c r="C18" s="180"/>
      <c r="D18" s="180"/>
      <c r="E18" s="181"/>
      <c r="F18" s="98">
        <f>SUM(F19:F21)</f>
        <v>130059.55</v>
      </c>
    </row>
    <row r="19" spans="1:19" s="69" customFormat="1" ht="30" customHeight="1" x14ac:dyDescent="0.25">
      <c r="A19" s="182" t="s">
        <v>127</v>
      </c>
      <c r="B19" s="183"/>
      <c r="C19" s="183"/>
      <c r="D19" s="183"/>
      <c r="E19" s="184"/>
      <c r="F19" s="92">
        <f>130059.55</f>
        <v>130059.55</v>
      </c>
    </row>
    <row r="20" spans="1:19" s="69" customFormat="1" ht="30" hidden="1" customHeight="1" x14ac:dyDescent="0.25">
      <c r="A20" s="182" t="s">
        <v>128</v>
      </c>
      <c r="B20" s="183"/>
      <c r="C20" s="183"/>
      <c r="D20" s="183"/>
      <c r="E20" s="184"/>
      <c r="F20" s="92"/>
    </row>
    <row r="21" spans="1:19" s="72" customFormat="1" ht="30" hidden="1" customHeight="1" x14ac:dyDescent="0.2">
      <c r="A21" s="182" t="s">
        <v>129</v>
      </c>
      <c r="B21" s="183"/>
      <c r="C21" s="183"/>
      <c r="D21" s="183"/>
      <c r="E21" s="184"/>
      <c r="F21" s="92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</row>
    <row r="22" spans="1:19" s="99" customFormat="1" ht="30" customHeight="1" x14ac:dyDescent="0.25">
      <c r="A22" s="179" t="s">
        <v>131</v>
      </c>
      <c r="B22" s="180"/>
      <c r="C22" s="180"/>
      <c r="D22" s="180"/>
      <c r="E22" s="181"/>
      <c r="F22" s="98">
        <f>F12+F18</f>
        <v>140495.86600000004</v>
      </c>
      <c r="G22" s="95"/>
      <c r="H22" s="95"/>
      <c r="I22" s="95"/>
      <c r="J22" s="95"/>
      <c r="K22" s="95"/>
      <c r="L22" s="95"/>
      <c r="M22" s="95"/>
      <c r="N22" s="95"/>
      <c r="O22" s="95"/>
      <c r="P22" s="95"/>
      <c r="Q22" s="95"/>
      <c r="R22" s="95"/>
      <c r="S22" s="95"/>
    </row>
    <row r="23" spans="1:19" s="99" customFormat="1" ht="30" customHeight="1" x14ac:dyDescent="0.25">
      <c r="A23" s="179" t="s">
        <v>132</v>
      </c>
      <c r="B23" s="180"/>
      <c r="C23" s="180"/>
      <c r="D23" s="180"/>
      <c r="E23" s="181"/>
      <c r="F23" s="98">
        <f>Лист1!E62</f>
        <v>116534.83600000001</v>
      </c>
      <c r="G23" s="95"/>
      <c r="H23" s="95"/>
      <c r="I23" s="95"/>
      <c r="J23" s="95"/>
      <c r="K23" s="95"/>
      <c r="L23" s="95"/>
      <c r="M23" s="95"/>
      <c r="N23" s="95"/>
      <c r="O23" s="95"/>
      <c r="P23" s="95"/>
      <c r="Q23" s="95"/>
      <c r="R23" s="95"/>
      <c r="S23" s="95"/>
    </row>
    <row r="24" spans="1:19" s="99" customFormat="1" ht="30" customHeight="1" x14ac:dyDescent="0.25">
      <c r="A24" s="179" t="s">
        <v>234</v>
      </c>
      <c r="B24" s="180"/>
      <c r="C24" s="180"/>
      <c r="D24" s="180"/>
      <c r="E24" s="181"/>
      <c r="F24" s="98">
        <f>F22-F23</f>
        <v>23961.030000000028</v>
      </c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</row>
    <row r="25" spans="1:19" s="99" customFormat="1" ht="30" customHeight="1" x14ac:dyDescent="0.25">
      <c r="A25" s="179" t="s">
        <v>134</v>
      </c>
      <c r="B25" s="180"/>
      <c r="C25" s="180"/>
      <c r="D25" s="180"/>
      <c r="E25" s="181"/>
      <c r="F25" s="96">
        <f>F13+F14-F18</f>
        <v>14078.459999999977</v>
      </c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</row>
    <row r="26" spans="1:19" s="72" customFormat="1" ht="11.45" customHeight="1" x14ac:dyDescent="0.25">
      <c r="A26" s="73"/>
      <c r="B26" s="73"/>
      <c r="C26" s="73"/>
      <c r="D26" s="73"/>
      <c r="E26" s="73"/>
      <c r="F26" s="73"/>
    </row>
    <row r="27" spans="1:19" s="74" customFormat="1" ht="64.5" customHeight="1" x14ac:dyDescent="0.2">
      <c r="A27" s="178" t="s">
        <v>135</v>
      </c>
      <c r="B27" s="178"/>
      <c r="C27" s="178"/>
      <c r="D27" s="178"/>
    </row>
    <row r="28" spans="1:19" s="2" customFormat="1" ht="21.75" customHeight="1" x14ac:dyDescent="0.25">
      <c r="A28" s="185" t="s">
        <v>136</v>
      </c>
      <c r="B28" s="185"/>
      <c r="C28" s="185"/>
      <c r="D28" s="185"/>
    </row>
    <row r="29" spans="1:19" s="2" customFormat="1" ht="22.5" customHeight="1" x14ac:dyDescent="0.25">
      <c r="A29" s="178" t="s">
        <v>45</v>
      </c>
      <c r="B29" s="178"/>
      <c r="C29" s="178"/>
      <c r="D29" s="178"/>
    </row>
    <row r="30" spans="1:19" s="2" customFormat="1" ht="22.5" customHeight="1" x14ac:dyDescent="0.25">
      <c r="A30" s="178" t="s">
        <v>46</v>
      </c>
      <c r="B30" s="178"/>
      <c r="C30" s="178"/>
      <c r="D30" s="44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7"/>
  <sheetViews>
    <sheetView view="pageBreakPreview" topLeftCell="A12" zoomScaleNormal="100" zoomScaleSheetLayoutView="100" workbookViewId="0">
      <selection activeCell="A21" sqref="A21:E21"/>
    </sheetView>
  </sheetViews>
  <sheetFormatPr defaultRowHeight="15" x14ac:dyDescent="0.25"/>
  <cols>
    <col min="1" max="1" width="56.85546875" style="124" customWidth="1"/>
    <col min="2" max="2" width="13.85546875" style="124" customWidth="1"/>
    <col min="3" max="3" width="12" style="124" customWidth="1"/>
    <col min="4" max="4" width="14.140625" style="124" customWidth="1"/>
    <col min="5" max="5" width="14.7109375" style="124" customWidth="1"/>
    <col min="6" max="255" width="8.140625" style="124" customWidth="1"/>
    <col min="256" max="256" width="8.7109375" style="11" customWidth="1"/>
    <col min="257" max="257" width="31.5703125" style="11" customWidth="1"/>
    <col min="258" max="258" width="13.85546875" style="11" customWidth="1"/>
    <col min="259" max="259" width="19.140625" style="11" customWidth="1"/>
    <col min="260" max="260" width="17.5703125" style="11" customWidth="1"/>
    <col min="261" max="261" width="14.7109375" style="11" customWidth="1"/>
    <col min="262" max="511" width="8.140625" style="11" customWidth="1"/>
    <col min="512" max="512" width="8.7109375" style="11" customWidth="1"/>
    <col min="513" max="513" width="31.5703125" style="11" customWidth="1"/>
    <col min="514" max="514" width="13.85546875" style="11" customWidth="1"/>
    <col min="515" max="515" width="19.140625" style="11" customWidth="1"/>
    <col min="516" max="516" width="17.5703125" style="11" customWidth="1"/>
    <col min="517" max="517" width="14.7109375" style="11" customWidth="1"/>
    <col min="518" max="767" width="8.140625" style="11" customWidth="1"/>
    <col min="768" max="768" width="8.7109375" style="11" customWidth="1"/>
    <col min="769" max="769" width="31.5703125" style="11" customWidth="1"/>
    <col min="770" max="770" width="13.85546875" style="11" customWidth="1"/>
    <col min="771" max="771" width="19.140625" style="11" customWidth="1"/>
    <col min="772" max="772" width="17.5703125" style="11" customWidth="1"/>
    <col min="773" max="773" width="14.7109375" style="11" customWidth="1"/>
    <col min="774" max="1023" width="8.140625" style="11" customWidth="1"/>
    <col min="1024" max="1024" width="8.7109375" style="11" customWidth="1"/>
    <col min="1025" max="1025" width="31.5703125" style="11" customWidth="1"/>
    <col min="1026" max="1026" width="13.85546875" style="11" customWidth="1"/>
    <col min="1027" max="1027" width="19.140625" style="11" customWidth="1"/>
    <col min="1028" max="1028" width="17.5703125" style="11" customWidth="1"/>
    <col min="1029" max="1029" width="14.7109375" style="11" customWidth="1"/>
    <col min="1030" max="1279" width="8.140625" style="11" customWidth="1"/>
    <col min="1280" max="1280" width="8.7109375" style="11" customWidth="1"/>
    <col min="1281" max="1281" width="31.5703125" style="11" customWidth="1"/>
    <col min="1282" max="1282" width="13.85546875" style="11" customWidth="1"/>
    <col min="1283" max="1283" width="19.140625" style="11" customWidth="1"/>
    <col min="1284" max="1284" width="17.5703125" style="11" customWidth="1"/>
    <col min="1285" max="1285" width="14.7109375" style="11" customWidth="1"/>
    <col min="1286" max="1535" width="8.140625" style="11" customWidth="1"/>
    <col min="1536" max="1536" width="8.7109375" style="11" customWidth="1"/>
    <col min="1537" max="1537" width="31.5703125" style="11" customWidth="1"/>
    <col min="1538" max="1538" width="13.85546875" style="11" customWidth="1"/>
    <col min="1539" max="1539" width="19.140625" style="11" customWidth="1"/>
    <col min="1540" max="1540" width="17.5703125" style="11" customWidth="1"/>
    <col min="1541" max="1541" width="14.7109375" style="11" customWidth="1"/>
    <col min="1542" max="1791" width="8.140625" style="11" customWidth="1"/>
    <col min="1792" max="1792" width="8.7109375" style="11" customWidth="1"/>
    <col min="1793" max="1793" width="31.5703125" style="11" customWidth="1"/>
    <col min="1794" max="1794" width="13.85546875" style="11" customWidth="1"/>
    <col min="1795" max="1795" width="19.140625" style="11" customWidth="1"/>
    <col min="1796" max="1796" width="17.5703125" style="11" customWidth="1"/>
    <col min="1797" max="1797" width="14.7109375" style="11" customWidth="1"/>
    <col min="1798" max="2047" width="8.140625" style="11" customWidth="1"/>
    <col min="2048" max="2048" width="8.7109375" style="11" customWidth="1"/>
    <col min="2049" max="2049" width="31.5703125" style="11" customWidth="1"/>
    <col min="2050" max="2050" width="13.85546875" style="11" customWidth="1"/>
    <col min="2051" max="2051" width="19.140625" style="11" customWidth="1"/>
    <col min="2052" max="2052" width="17.5703125" style="11" customWidth="1"/>
    <col min="2053" max="2053" width="14.7109375" style="11" customWidth="1"/>
    <col min="2054" max="2303" width="8.140625" style="11" customWidth="1"/>
    <col min="2304" max="2304" width="8.7109375" style="11" customWidth="1"/>
    <col min="2305" max="2305" width="31.5703125" style="11" customWidth="1"/>
    <col min="2306" max="2306" width="13.85546875" style="11" customWidth="1"/>
    <col min="2307" max="2307" width="19.140625" style="11" customWidth="1"/>
    <col min="2308" max="2308" width="17.5703125" style="11" customWidth="1"/>
    <col min="2309" max="2309" width="14.7109375" style="11" customWidth="1"/>
    <col min="2310" max="2559" width="8.140625" style="11" customWidth="1"/>
    <col min="2560" max="2560" width="8.7109375" style="11" customWidth="1"/>
    <col min="2561" max="2561" width="31.5703125" style="11" customWidth="1"/>
    <col min="2562" max="2562" width="13.85546875" style="11" customWidth="1"/>
    <col min="2563" max="2563" width="19.140625" style="11" customWidth="1"/>
    <col min="2564" max="2564" width="17.5703125" style="11" customWidth="1"/>
    <col min="2565" max="2565" width="14.7109375" style="11" customWidth="1"/>
    <col min="2566" max="2815" width="8.140625" style="11" customWidth="1"/>
    <col min="2816" max="2816" width="8.7109375" style="11" customWidth="1"/>
    <col min="2817" max="2817" width="31.5703125" style="11" customWidth="1"/>
    <col min="2818" max="2818" width="13.85546875" style="11" customWidth="1"/>
    <col min="2819" max="2819" width="19.140625" style="11" customWidth="1"/>
    <col min="2820" max="2820" width="17.5703125" style="11" customWidth="1"/>
    <col min="2821" max="2821" width="14.7109375" style="11" customWidth="1"/>
    <col min="2822" max="3071" width="8.140625" style="11" customWidth="1"/>
    <col min="3072" max="3072" width="8.7109375" style="11" customWidth="1"/>
    <col min="3073" max="3073" width="31.5703125" style="11" customWidth="1"/>
    <col min="3074" max="3074" width="13.85546875" style="11" customWidth="1"/>
    <col min="3075" max="3075" width="19.140625" style="11" customWidth="1"/>
    <col min="3076" max="3076" width="17.5703125" style="11" customWidth="1"/>
    <col min="3077" max="3077" width="14.7109375" style="11" customWidth="1"/>
    <col min="3078" max="3327" width="8.140625" style="11" customWidth="1"/>
    <col min="3328" max="3328" width="8.7109375" style="11" customWidth="1"/>
    <col min="3329" max="3329" width="31.5703125" style="11" customWidth="1"/>
    <col min="3330" max="3330" width="13.85546875" style="11" customWidth="1"/>
    <col min="3331" max="3331" width="19.140625" style="11" customWidth="1"/>
    <col min="3332" max="3332" width="17.5703125" style="11" customWidth="1"/>
    <col min="3333" max="3333" width="14.7109375" style="11" customWidth="1"/>
    <col min="3334" max="3583" width="8.140625" style="11" customWidth="1"/>
    <col min="3584" max="3584" width="8.7109375" style="11" customWidth="1"/>
    <col min="3585" max="3585" width="31.5703125" style="11" customWidth="1"/>
    <col min="3586" max="3586" width="13.85546875" style="11" customWidth="1"/>
    <col min="3587" max="3587" width="19.140625" style="11" customWidth="1"/>
    <col min="3588" max="3588" width="17.5703125" style="11" customWidth="1"/>
    <col min="3589" max="3589" width="14.7109375" style="11" customWidth="1"/>
    <col min="3590" max="3839" width="8.140625" style="11" customWidth="1"/>
    <col min="3840" max="3840" width="8.7109375" style="11" customWidth="1"/>
    <col min="3841" max="3841" width="31.5703125" style="11" customWidth="1"/>
    <col min="3842" max="3842" width="13.85546875" style="11" customWidth="1"/>
    <col min="3843" max="3843" width="19.140625" style="11" customWidth="1"/>
    <col min="3844" max="3844" width="17.5703125" style="11" customWidth="1"/>
    <col min="3845" max="3845" width="14.7109375" style="11" customWidth="1"/>
    <col min="3846" max="4095" width="8.140625" style="11" customWidth="1"/>
    <col min="4096" max="4096" width="8.7109375" style="11" customWidth="1"/>
    <col min="4097" max="4097" width="31.5703125" style="11" customWidth="1"/>
    <col min="4098" max="4098" width="13.85546875" style="11" customWidth="1"/>
    <col min="4099" max="4099" width="19.140625" style="11" customWidth="1"/>
    <col min="4100" max="4100" width="17.5703125" style="11" customWidth="1"/>
    <col min="4101" max="4101" width="14.7109375" style="11" customWidth="1"/>
    <col min="4102" max="4351" width="8.140625" style="11" customWidth="1"/>
    <col min="4352" max="4352" width="8.7109375" style="11" customWidth="1"/>
    <col min="4353" max="4353" width="31.5703125" style="11" customWidth="1"/>
    <col min="4354" max="4354" width="13.85546875" style="11" customWidth="1"/>
    <col min="4355" max="4355" width="19.140625" style="11" customWidth="1"/>
    <col min="4356" max="4356" width="17.5703125" style="11" customWidth="1"/>
    <col min="4357" max="4357" width="14.7109375" style="11" customWidth="1"/>
    <col min="4358" max="4607" width="8.140625" style="11" customWidth="1"/>
    <col min="4608" max="4608" width="8.7109375" style="11" customWidth="1"/>
    <col min="4609" max="4609" width="31.5703125" style="11" customWidth="1"/>
    <col min="4610" max="4610" width="13.85546875" style="11" customWidth="1"/>
    <col min="4611" max="4611" width="19.140625" style="11" customWidth="1"/>
    <col min="4612" max="4612" width="17.5703125" style="11" customWidth="1"/>
    <col min="4613" max="4613" width="14.7109375" style="11" customWidth="1"/>
    <col min="4614" max="4863" width="8.140625" style="11" customWidth="1"/>
    <col min="4864" max="4864" width="8.7109375" style="11" customWidth="1"/>
    <col min="4865" max="4865" width="31.5703125" style="11" customWidth="1"/>
    <col min="4866" max="4866" width="13.85546875" style="11" customWidth="1"/>
    <col min="4867" max="4867" width="19.140625" style="11" customWidth="1"/>
    <col min="4868" max="4868" width="17.5703125" style="11" customWidth="1"/>
    <col min="4869" max="4869" width="14.7109375" style="11" customWidth="1"/>
    <col min="4870" max="5119" width="8.140625" style="11" customWidth="1"/>
    <col min="5120" max="5120" width="8.7109375" style="11" customWidth="1"/>
    <col min="5121" max="5121" width="31.5703125" style="11" customWidth="1"/>
    <col min="5122" max="5122" width="13.85546875" style="11" customWidth="1"/>
    <col min="5123" max="5123" width="19.140625" style="11" customWidth="1"/>
    <col min="5124" max="5124" width="17.5703125" style="11" customWidth="1"/>
    <col min="5125" max="5125" width="14.7109375" style="11" customWidth="1"/>
    <col min="5126" max="5375" width="8.140625" style="11" customWidth="1"/>
    <col min="5376" max="5376" width="8.7109375" style="11" customWidth="1"/>
    <col min="5377" max="5377" width="31.5703125" style="11" customWidth="1"/>
    <col min="5378" max="5378" width="13.85546875" style="11" customWidth="1"/>
    <col min="5379" max="5379" width="19.140625" style="11" customWidth="1"/>
    <col min="5380" max="5380" width="17.5703125" style="11" customWidth="1"/>
    <col min="5381" max="5381" width="14.7109375" style="11" customWidth="1"/>
    <col min="5382" max="5631" width="8.140625" style="11" customWidth="1"/>
    <col min="5632" max="5632" width="8.7109375" style="11" customWidth="1"/>
    <col min="5633" max="5633" width="31.5703125" style="11" customWidth="1"/>
    <col min="5634" max="5634" width="13.85546875" style="11" customWidth="1"/>
    <col min="5635" max="5635" width="19.140625" style="11" customWidth="1"/>
    <col min="5636" max="5636" width="17.5703125" style="11" customWidth="1"/>
    <col min="5637" max="5637" width="14.7109375" style="11" customWidth="1"/>
    <col min="5638" max="5887" width="8.140625" style="11" customWidth="1"/>
    <col min="5888" max="5888" width="8.7109375" style="11" customWidth="1"/>
    <col min="5889" max="5889" width="31.5703125" style="11" customWidth="1"/>
    <col min="5890" max="5890" width="13.85546875" style="11" customWidth="1"/>
    <col min="5891" max="5891" width="19.140625" style="11" customWidth="1"/>
    <col min="5892" max="5892" width="17.5703125" style="11" customWidth="1"/>
    <col min="5893" max="5893" width="14.7109375" style="11" customWidth="1"/>
    <col min="5894" max="6143" width="8.140625" style="11" customWidth="1"/>
    <col min="6144" max="6144" width="8.7109375" style="11" customWidth="1"/>
    <col min="6145" max="6145" width="31.5703125" style="11" customWidth="1"/>
    <col min="6146" max="6146" width="13.85546875" style="11" customWidth="1"/>
    <col min="6147" max="6147" width="19.140625" style="11" customWidth="1"/>
    <col min="6148" max="6148" width="17.5703125" style="11" customWidth="1"/>
    <col min="6149" max="6149" width="14.7109375" style="11" customWidth="1"/>
    <col min="6150" max="6399" width="8.140625" style="11" customWidth="1"/>
    <col min="6400" max="6400" width="8.7109375" style="11" customWidth="1"/>
    <col min="6401" max="6401" width="31.5703125" style="11" customWidth="1"/>
    <col min="6402" max="6402" width="13.85546875" style="11" customWidth="1"/>
    <col min="6403" max="6403" width="19.140625" style="11" customWidth="1"/>
    <col min="6404" max="6404" width="17.5703125" style="11" customWidth="1"/>
    <col min="6405" max="6405" width="14.7109375" style="11" customWidth="1"/>
    <col min="6406" max="6655" width="8.140625" style="11" customWidth="1"/>
    <col min="6656" max="6656" width="8.7109375" style="11" customWidth="1"/>
    <col min="6657" max="6657" width="31.5703125" style="11" customWidth="1"/>
    <col min="6658" max="6658" width="13.85546875" style="11" customWidth="1"/>
    <col min="6659" max="6659" width="19.140625" style="11" customWidth="1"/>
    <col min="6660" max="6660" width="17.5703125" style="11" customWidth="1"/>
    <col min="6661" max="6661" width="14.7109375" style="11" customWidth="1"/>
    <col min="6662" max="6911" width="8.140625" style="11" customWidth="1"/>
    <col min="6912" max="6912" width="8.7109375" style="11" customWidth="1"/>
    <col min="6913" max="6913" width="31.5703125" style="11" customWidth="1"/>
    <col min="6914" max="6914" width="13.85546875" style="11" customWidth="1"/>
    <col min="6915" max="6915" width="19.140625" style="11" customWidth="1"/>
    <col min="6916" max="6916" width="17.5703125" style="11" customWidth="1"/>
    <col min="6917" max="6917" width="14.7109375" style="11" customWidth="1"/>
    <col min="6918" max="7167" width="8.140625" style="11" customWidth="1"/>
    <col min="7168" max="7168" width="8.7109375" style="11" customWidth="1"/>
    <col min="7169" max="7169" width="31.5703125" style="11" customWidth="1"/>
    <col min="7170" max="7170" width="13.85546875" style="11" customWidth="1"/>
    <col min="7171" max="7171" width="19.140625" style="11" customWidth="1"/>
    <col min="7172" max="7172" width="17.5703125" style="11" customWidth="1"/>
    <col min="7173" max="7173" width="14.7109375" style="11" customWidth="1"/>
    <col min="7174" max="7423" width="8.140625" style="11" customWidth="1"/>
    <col min="7424" max="7424" width="8.7109375" style="11" customWidth="1"/>
    <col min="7425" max="7425" width="31.5703125" style="11" customWidth="1"/>
    <col min="7426" max="7426" width="13.85546875" style="11" customWidth="1"/>
    <col min="7427" max="7427" width="19.140625" style="11" customWidth="1"/>
    <col min="7428" max="7428" width="17.5703125" style="11" customWidth="1"/>
    <col min="7429" max="7429" width="14.7109375" style="11" customWidth="1"/>
    <col min="7430" max="7679" width="8.140625" style="11" customWidth="1"/>
    <col min="7680" max="7680" width="8.7109375" style="11" customWidth="1"/>
    <col min="7681" max="7681" width="31.5703125" style="11" customWidth="1"/>
    <col min="7682" max="7682" width="13.85546875" style="11" customWidth="1"/>
    <col min="7683" max="7683" width="19.140625" style="11" customWidth="1"/>
    <col min="7684" max="7684" width="17.5703125" style="11" customWidth="1"/>
    <col min="7685" max="7685" width="14.7109375" style="11" customWidth="1"/>
    <col min="7686" max="7935" width="8.140625" style="11" customWidth="1"/>
    <col min="7936" max="7936" width="8.7109375" style="11" customWidth="1"/>
    <col min="7937" max="7937" width="31.5703125" style="11" customWidth="1"/>
    <col min="7938" max="7938" width="13.85546875" style="11" customWidth="1"/>
    <col min="7939" max="7939" width="19.140625" style="11" customWidth="1"/>
    <col min="7940" max="7940" width="17.5703125" style="11" customWidth="1"/>
    <col min="7941" max="7941" width="14.7109375" style="11" customWidth="1"/>
    <col min="7942" max="8191" width="8.140625" style="11" customWidth="1"/>
    <col min="8192" max="8192" width="8.7109375" style="11" customWidth="1"/>
    <col min="8193" max="8193" width="31.5703125" style="11" customWidth="1"/>
    <col min="8194" max="8194" width="13.85546875" style="11" customWidth="1"/>
    <col min="8195" max="8195" width="19.140625" style="11" customWidth="1"/>
    <col min="8196" max="8196" width="17.5703125" style="11" customWidth="1"/>
    <col min="8197" max="8197" width="14.7109375" style="11" customWidth="1"/>
    <col min="8198" max="8447" width="8.140625" style="11" customWidth="1"/>
    <col min="8448" max="8448" width="8.7109375" style="11" customWidth="1"/>
    <col min="8449" max="8449" width="31.5703125" style="11" customWidth="1"/>
    <col min="8450" max="8450" width="13.85546875" style="11" customWidth="1"/>
    <col min="8451" max="8451" width="19.140625" style="11" customWidth="1"/>
    <col min="8452" max="8452" width="17.5703125" style="11" customWidth="1"/>
    <col min="8453" max="8453" width="14.7109375" style="11" customWidth="1"/>
    <col min="8454" max="8703" width="8.140625" style="11" customWidth="1"/>
    <col min="8704" max="8704" width="8.7109375" style="11" customWidth="1"/>
    <col min="8705" max="8705" width="31.5703125" style="11" customWidth="1"/>
    <col min="8706" max="8706" width="13.85546875" style="11" customWidth="1"/>
    <col min="8707" max="8707" width="19.140625" style="11" customWidth="1"/>
    <col min="8708" max="8708" width="17.5703125" style="11" customWidth="1"/>
    <col min="8709" max="8709" width="14.7109375" style="11" customWidth="1"/>
    <col min="8710" max="8959" width="8.140625" style="11" customWidth="1"/>
    <col min="8960" max="8960" width="8.7109375" style="11" customWidth="1"/>
    <col min="8961" max="8961" width="31.5703125" style="11" customWidth="1"/>
    <col min="8962" max="8962" width="13.85546875" style="11" customWidth="1"/>
    <col min="8963" max="8963" width="19.140625" style="11" customWidth="1"/>
    <col min="8964" max="8964" width="17.5703125" style="11" customWidth="1"/>
    <col min="8965" max="8965" width="14.7109375" style="11" customWidth="1"/>
    <col min="8966" max="9215" width="8.140625" style="11" customWidth="1"/>
    <col min="9216" max="9216" width="8.7109375" style="11" customWidth="1"/>
    <col min="9217" max="9217" width="31.5703125" style="11" customWidth="1"/>
    <col min="9218" max="9218" width="13.85546875" style="11" customWidth="1"/>
    <col min="9219" max="9219" width="19.140625" style="11" customWidth="1"/>
    <col min="9220" max="9220" width="17.5703125" style="11" customWidth="1"/>
    <col min="9221" max="9221" width="14.7109375" style="11" customWidth="1"/>
    <col min="9222" max="9471" width="8.140625" style="11" customWidth="1"/>
    <col min="9472" max="9472" width="8.7109375" style="11" customWidth="1"/>
    <col min="9473" max="9473" width="31.5703125" style="11" customWidth="1"/>
    <col min="9474" max="9474" width="13.85546875" style="11" customWidth="1"/>
    <col min="9475" max="9475" width="19.140625" style="11" customWidth="1"/>
    <col min="9476" max="9476" width="17.5703125" style="11" customWidth="1"/>
    <col min="9477" max="9477" width="14.7109375" style="11" customWidth="1"/>
    <col min="9478" max="9727" width="8.140625" style="11" customWidth="1"/>
    <col min="9728" max="9728" width="8.7109375" style="11" customWidth="1"/>
    <col min="9729" max="9729" width="31.5703125" style="11" customWidth="1"/>
    <col min="9730" max="9730" width="13.85546875" style="11" customWidth="1"/>
    <col min="9731" max="9731" width="19.140625" style="11" customWidth="1"/>
    <col min="9732" max="9732" width="17.5703125" style="11" customWidth="1"/>
    <col min="9733" max="9733" width="14.7109375" style="11" customWidth="1"/>
    <col min="9734" max="9983" width="8.140625" style="11" customWidth="1"/>
    <col min="9984" max="9984" width="8.7109375" style="11" customWidth="1"/>
    <col min="9985" max="9985" width="31.5703125" style="11" customWidth="1"/>
    <col min="9986" max="9986" width="13.85546875" style="11" customWidth="1"/>
    <col min="9987" max="9987" width="19.140625" style="11" customWidth="1"/>
    <col min="9988" max="9988" width="17.5703125" style="11" customWidth="1"/>
    <col min="9989" max="9989" width="14.7109375" style="11" customWidth="1"/>
    <col min="9990" max="10239" width="8.140625" style="11" customWidth="1"/>
    <col min="10240" max="10240" width="8.7109375" style="11" customWidth="1"/>
    <col min="10241" max="10241" width="31.5703125" style="11" customWidth="1"/>
    <col min="10242" max="10242" width="13.85546875" style="11" customWidth="1"/>
    <col min="10243" max="10243" width="19.140625" style="11" customWidth="1"/>
    <col min="10244" max="10244" width="17.5703125" style="11" customWidth="1"/>
    <col min="10245" max="10245" width="14.7109375" style="11" customWidth="1"/>
    <col min="10246" max="10495" width="8.140625" style="11" customWidth="1"/>
    <col min="10496" max="10496" width="8.7109375" style="11" customWidth="1"/>
    <col min="10497" max="10497" width="31.5703125" style="11" customWidth="1"/>
    <col min="10498" max="10498" width="13.85546875" style="11" customWidth="1"/>
    <col min="10499" max="10499" width="19.140625" style="11" customWidth="1"/>
    <col min="10500" max="10500" width="17.5703125" style="11" customWidth="1"/>
    <col min="10501" max="10501" width="14.7109375" style="11" customWidth="1"/>
    <col min="10502" max="10751" width="8.140625" style="11" customWidth="1"/>
    <col min="10752" max="10752" width="8.7109375" style="11" customWidth="1"/>
    <col min="10753" max="10753" width="31.5703125" style="11" customWidth="1"/>
    <col min="10754" max="10754" width="13.85546875" style="11" customWidth="1"/>
    <col min="10755" max="10755" width="19.140625" style="11" customWidth="1"/>
    <col min="10756" max="10756" width="17.5703125" style="11" customWidth="1"/>
    <col min="10757" max="10757" width="14.7109375" style="11" customWidth="1"/>
    <col min="10758" max="11007" width="8.140625" style="11" customWidth="1"/>
    <col min="11008" max="11008" width="8.7109375" style="11" customWidth="1"/>
    <col min="11009" max="11009" width="31.5703125" style="11" customWidth="1"/>
    <col min="11010" max="11010" width="13.85546875" style="11" customWidth="1"/>
    <col min="11011" max="11011" width="19.140625" style="11" customWidth="1"/>
    <col min="11012" max="11012" width="17.5703125" style="11" customWidth="1"/>
    <col min="11013" max="11013" width="14.7109375" style="11" customWidth="1"/>
    <col min="11014" max="11263" width="8.140625" style="11" customWidth="1"/>
    <col min="11264" max="11264" width="8.7109375" style="11" customWidth="1"/>
    <col min="11265" max="11265" width="31.5703125" style="11" customWidth="1"/>
    <col min="11266" max="11266" width="13.85546875" style="11" customWidth="1"/>
    <col min="11267" max="11267" width="19.140625" style="11" customWidth="1"/>
    <col min="11268" max="11268" width="17.5703125" style="11" customWidth="1"/>
    <col min="11269" max="11269" width="14.7109375" style="11" customWidth="1"/>
    <col min="11270" max="11519" width="8.140625" style="11" customWidth="1"/>
    <col min="11520" max="11520" width="8.7109375" style="11" customWidth="1"/>
    <col min="11521" max="11521" width="31.5703125" style="11" customWidth="1"/>
    <col min="11522" max="11522" width="13.85546875" style="11" customWidth="1"/>
    <col min="11523" max="11523" width="19.140625" style="11" customWidth="1"/>
    <col min="11524" max="11524" width="17.5703125" style="11" customWidth="1"/>
    <col min="11525" max="11525" width="14.7109375" style="11" customWidth="1"/>
    <col min="11526" max="11775" width="8.140625" style="11" customWidth="1"/>
    <col min="11776" max="11776" width="8.7109375" style="11" customWidth="1"/>
    <col min="11777" max="11777" width="31.5703125" style="11" customWidth="1"/>
    <col min="11778" max="11778" width="13.85546875" style="11" customWidth="1"/>
    <col min="11779" max="11779" width="19.140625" style="11" customWidth="1"/>
    <col min="11780" max="11780" width="17.5703125" style="11" customWidth="1"/>
    <col min="11781" max="11781" width="14.7109375" style="11" customWidth="1"/>
    <col min="11782" max="12031" width="8.140625" style="11" customWidth="1"/>
    <col min="12032" max="12032" width="8.7109375" style="11" customWidth="1"/>
    <col min="12033" max="12033" width="31.5703125" style="11" customWidth="1"/>
    <col min="12034" max="12034" width="13.85546875" style="11" customWidth="1"/>
    <col min="12035" max="12035" width="19.140625" style="11" customWidth="1"/>
    <col min="12036" max="12036" width="17.5703125" style="11" customWidth="1"/>
    <col min="12037" max="12037" width="14.7109375" style="11" customWidth="1"/>
    <col min="12038" max="12287" width="8.140625" style="11" customWidth="1"/>
    <col min="12288" max="12288" width="8.7109375" style="11" customWidth="1"/>
    <col min="12289" max="12289" width="31.5703125" style="11" customWidth="1"/>
    <col min="12290" max="12290" width="13.85546875" style="11" customWidth="1"/>
    <col min="12291" max="12291" width="19.140625" style="11" customWidth="1"/>
    <col min="12292" max="12292" width="17.5703125" style="11" customWidth="1"/>
    <col min="12293" max="12293" width="14.7109375" style="11" customWidth="1"/>
    <col min="12294" max="12543" width="8.140625" style="11" customWidth="1"/>
    <col min="12544" max="12544" width="8.7109375" style="11" customWidth="1"/>
    <col min="12545" max="12545" width="31.5703125" style="11" customWidth="1"/>
    <col min="12546" max="12546" width="13.85546875" style="11" customWidth="1"/>
    <col min="12547" max="12547" width="19.140625" style="11" customWidth="1"/>
    <col min="12548" max="12548" width="17.5703125" style="11" customWidth="1"/>
    <col min="12549" max="12549" width="14.7109375" style="11" customWidth="1"/>
    <col min="12550" max="12799" width="8.140625" style="11" customWidth="1"/>
    <col min="12800" max="12800" width="8.7109375" style="11" customWidth="1"/>
    <col min="12801" max="12801" width="31.5703125" style="11" customWidth="1"/>
    <col min="12802" max="12802" width="13.85546875" style="11" customWidth="1"/>
    <col min="12803" max="12803" width="19.140625" style="11" customWidth="1"/>
    <col min="12804" max="12804" width="17.5703125" style="11" customWidth="1"/>
    <col min="12805" max="12805" width="14.7109375" style="11" customWidth="1"/>
    <col min="12806" max="13055" width="8.140625" style="11" customWidth="1"/>
    <col min="13056" max="13056" width="8.7109375" style="11" customWidth="1"/>
    <col min="13057" max="13057" width="31.5703125" style="11" customWidth="1"/>
    <col min="13058" max="13058" width="13.85546875" style="11" customWidth="1"/>
    <col min="13059" max="13059" width="19.140625" style="11" customWidth="1"/>
    <col min="13060" max="13060" width="17.5703125" style="11" customWidth="1"/>
    <col min="13061" max="13061" width="14.7109375" style="11" customWidth="1"/>
    <col min="13062" max="13311" width="8.140625" style="11" customWidth="1"/>
    <col min="13312" max="13312" width="8.7109375" style="11" customWidth="1"/>
    <col min="13313" max="13313" width="31.5703125" style="11" customWidth="1"/>
    <col min="13314" max="13314" width="13.85546875" style="11" customWidth="1"/>
    <col min="13315" max="13315" width="19.140625" style="11" customWidth="1"/>
    <col min="13316" max="13316" width="17.5703125" style="11" customWidth="1"/>
    <col min="13317" max="13317" width="14.7109375" style="11" customWidth="1"/>
    <col min="13318" max="13567" width="8.140625" style="11" customWidth="1"/>
    <col min="13568" max="13568" width="8.7109375" style="11" customWidth="1"/>
    <col min="13569" max="13569" width="31.5703125" style="11" customWidth="1"/>
    <col min="13570" max="13570" width="13.85546875" style="11" customWidth="1"/>
    <col min="13571" max="13571" width="19.140625" style="11" customWidth="1"/>
    <col min="13572" max="13572" width="17.5703125" style="11" customWidth="1"/>
    <col min="13573" max="13573" width="14.7109375" style="11" customWidth="1"/>
    <col min="13574" max="13823" width="8.140625" style="11" customWidth="1"/>
    <col min="13824" max="13824" width="8.7109375" style="11" customWidth="1"/>
    <col min="13825" max="13825" width="31.5703125" style="11" customWidth="1"/>
    <col min="13826" max="13826" width="13.85546875" style="11" customWidth="1"/>
    <col min="13827" max="13827" width="19.140625" style="11" customWidth="1"/>
    <col min="13828" max="13828" width="17.5703125" style="11" customWidth="1"/>
    <col min="13829" max="13829" width="14.7109375" style="11" customWidth="1"/>
    <col min="13830" max="14079" width="8.140625" style="11" customWidth="1"/>
    <col min="14080" max="14080" width="8.7109375" style="11" customWidth="1"/>
    <col min="14081" max="14081" width="31.5703125" style="11" customWidth="1"/>
    <col min="14082" max="14082" width="13.85546875" style="11" customWidth="1"/>
    <col min="14083" max="14083" width="19.140625" style="11" customWidth="1"/>
    <col min="14084" max="14084" width="17.5703125" style="11" customWidth="1"/>
    <col min="14085" max="14085" width="14.7109375" style="11" customWidth="1"/>
    <col min="14086" max="14335" width="8.140625" style="11" customWidth="1"/>
    <col min="14336" max="14336" width="8.7109375" style="11" customWidth="1"/>
    <col min="14337" max="14337" width="31.5703125" style="11" customWidth="1"/>
    <col min="14338" max="14338" width="13.85546875" style="11" customWidth="1"/>
    <col min="14339" max="14339" width="19.140625" style="11" customWidth="1"/>
    <col min="14340" max="14340" width="17.5703125" style="11" customWidth="1"/>
    <col min="14341" max="14341" width="14.7109375" style="11" customWidth="1"/>
    <col min="14342" max="14591" width="8.140625" style="11" customWidth="1"/>
    <col min="14592" max="14592" width="8.7109375" style="11" customWidth="1"/>
    <col min="14593" max="14593" width="31.5703125" style="11" customWidth="1"/>
    <col min="14594" max="14594" width="13.85546875" style="11" customWidth="1"/>
    <col min="14595" max="14595" width="19.140625" style="11" customWidth="1"/>
    <col min="14596" max="14596" width="17.5703125" style="11" customWidth="1"/>
    <col min="14597" max="14597" width="14.7109375" style="11" customWidth="1"/>
    <col min="14598" max="14847" width="8.140625" style="11" customWidth="1"/>
    <col min="14848" max="14848" width="8.7109375" style="11" customWidth="1"/>
    <col min="14849" max="14849" width="31.5703125" style="11" customWidth="1"/>
    <col min="14850" max="14850" width="13.85546875" style="11" customWidth="1"/>
    <col min="14851" max="14851" width="19.140625" style="11" customWidth="1"/>
    <col min="14852" max="14852" width="17.5703125" style="11" customWidth="1"/>
    <col min="14853" max="14853" width="14.7109375" style="11" customWidth="1"/>
    <col min="14854" max="15103" width="8.140625" style="11" customWidth="1"/>
    <col min="15104" max="15104" width="8.7109375" style="11" customWidth="1"/>
    <col min="15105" max="15105" width="31.5703125" style="11" customWidth="1"/>
    <col min="15106" max="15106" width="13.85546875" style="11" customWidth="1"/>
    <col min="15107" max="15107" width="19.140625" style="11" customWidth="1"/>
    <col min="15108" max="15108" width="17.5703125" style="11" customWidth="1"/>
    <col min="15109" max="15109" width="14.7109375" style="11" customWidth="1"/>
    <col min="15110" max="15359" width="8.140625" style="11" customWidth="1"/>
    <col min="15360" max="15360" width="8.7109375" style="11" customWidth="1"/>
    <col min="15361" max="15361" width="31.5703125" style="11" customWidth="1"/>
    <col min="15362" max="15362" width="13.85546875" style="11" customWidth="1"/>
    <col min="15363" max="15363" width="19.140625" style="11" customWidth="1"/>
    <col min="15364" max="15364" width="17.5703125" style="11" customWidth="1"/>
    <col min="15365" max="15365" width="14.7109375" style="11" customWidth="1"/>
    <col min="15366" max="15615" width="8.140625" style="11" customWidth="1"/>
    <col min="15616" max="15616" width="8.7109375" style="11" customWidth="1"/>
    <col min="15617" max="15617" width="31.5703125" style="11" customWidth="1"/>
    <col min="15618" max="15618" width="13.85546875" style="11" customWidth="1"/>
    <col min="15619" max="15619" width="19.140625" style="11" customWidth="1"/>
    <col min="15620" max="15620" width="17.5703125" style="11" customWidth="1"/>
    <col min="15621" max="15621" width="14.7109375" style="11" customWidth="1"/>
    <col min="15622" max="15871" width="8.140625" style="11" customWidth="1"/>
    <col min="15872" max="15872" width="8.7109375" style="11" customWidth="1"/>
    <col min="15873" max="15873" width="31.5703125" style="11" customWidth="1"/>
    <col min="15874" max="15874" width="13.85546875" style="11" customWidth="1"/>
    <col min="15875" max="15875" width="19.140625" style="11" customWidth="1"/>
    <col min="15876" max="15876" width="17.5703125" style="11" customWidth="1"/>
    <col min="15877" max="15877" width="14.7109375" style="11" customWidth="1"/>
    <col min="15878" max="16127" width="8.140625" style="11" customWidth="1"/>
    <col min="16128" max="16128" width="8.7109375" style="11" customWidth="1"/>
    <col min="16129" max="16129" width="31.5703125" style="11" customWidth="1"/>
    <col min="16130" max="16130" width="13.85546875" style="11" customWidth="1"/>
    <col min="16131" max="16131" width="19.140625" style="11" customWidth="1"/>
    <col min="16132" max="16132" width="17.5703125" style="11" customWidth="1"/>
    <col min="16133" max="16133" width="14.7109375" style="11" customWidth="1"/>
    <col min="16134" max="16384" width="8.140625" style="11" customWidth="1"/>
  </cols>
  <sheetData>
    <row r="1" spans="1:5" s="124" customFormat="1" ht="23.25" customHeight="1" x14ac:dyDescent="0.25">
      <c r="A1" s="205"/>
      <c r="B1" s="205"/>
      <c r="C1" s="205"/>
      <c r="D1" s="205"/>
      <c r="E1" s="205"/>
    </row>
    <row r="2" spans="1:5" s="124" customFormat="1" x14ac:dyDescent="0.25">
      <c r="A2" s="205" t="s">
        <v>181</v>
      </c>
      <c r="B2" s="205"/>
      <c r="C2" s="205"/>
      <c r="D2" s="205"/>
      <c r="E2" s="205"/>
    </row>
    <row r="3" spans="1:5" s="124" customFormat="1" ht="15.75" customHeight="1" x14ac:dyDescent="0.25">
      <c r="B3" s="205" t="s">
        <v>226</v>
      </c>
      <c r="C3" s="205"/>
      <c r="D3" s="205"/>
      <c r="E3" s="205"/>
    </row>
    <row r="4" spans="1:5" s="124" customFormat="1" x14ac:dyDescent="0.25">
      <c r="A4" s="207" t="s">
        <v>182</v>
      </c>
      <c r="B4" s="207"/>
      <c r="C4" s="207"/>
      <c r="D4" s="207"/>
      <c r="E4" s="207"/>
    </row>
    <row r="5" spans="1:5" s="124" customFormat="1" x14ac:dyDescent="0.25">
      <c r="A5" s="207" t="s">
        <v>183</v>
      </c>
      <c r="B5" s="207"/>
      <c r="C5" s="207"/>
      <c r="D5" s="207"/>
      <c r="E5" s="207"/>
    </row>
    <row r="6" spans="1:5" s="124" customFormat="1" ht="26.25" customHeight="1" x14ac:dyDescent="0.25">
      <c r="A6" s="205" t="s">
        <v>184</v>
      </c>
      <c r="B6" s="205"/>
      <c r="C6" s="205"/>
      <c r="D6" s="205"/>
      <c r="E6" s="124" t="s">
        <v>235</v>
      </c>
    </row>
    <row r="7" spans="1:5" s="124" customFormat="1" x14ac:dyDescent="0.25">
      <c r="A7" s="205"/>
      <c r="B7" s="205"/>
      <c r="C7" s="205"/>
      <c r="D7" s="205"/>
      <c r="E7" s="205"/>
    </row>
    <row r="8" spans="1:5" s="124" customFormat="1" ht="28.5" customHeight="1" x14ac:dyDescent="0.25">
      <c r="A8" s="206" t="s">
        <v>186</v>
      </c>
      <c r="B8" s="206"/>
      <c r="C8" s="206"/>
      <c r="D8" s="206"/>
      <c r="E8" s="206"/>
    </row>
    <row r="9" spans="1:5" s="124" customFormat="1" ht="29.25" customHeight="1" x14ac:dyDescent="0.25">
      <c r="A9" s="206" t="s">
        <v>187</v>
      </c>
      <c r="B9" s="206"/>
      <c r="C9" s="206"/>
      <c r="D9" s="206"/>
      <c r="E9" s="206"/>
    </row>
    <row r="10" spans="1:5" s="124" customFormat="1" ht="30" customHeight="1" x14ac:dyDescent="0.25">
      <c r="A10" s="206" t="s">
        <v>188</v>
      </c>
      <c r="B10" s="206"/>
      <c r="C10" s="206"/>
      <c r="D10" s="206"/>
      <c r="E10" s="206"/>
    </row>
    <row r="11" spans="1:5" s="124" customFormat="1" ht="30" customHeight="1" x14ac:dyDescent="0.25">
      <c r="A11" s="206" t="s">
        <v>189</v>
      </c>
      <c r="B11" s="206"/>
      <c r="C11" s="206"/>
      <c r="D11" s="206"/>
      <c r="E11" s="206"/>
    </row>
    <row r="12" spans="1:5" s="124" customFormat="1" ht="29.25" customHeight="1" x14ac:dyDescent="0.25">
      <c r="A12" s="206" t="s">
        <v>190</v>
      </c>
      <c r="B12" s="206"/>
      <c r="C12" s="206"/>
      <c r="D12" s="206"/>
      <c r="E12" s="206"/>
    </row>
    <row r="13" spans="1:5" s="124" customFormat="1" ht="28.5" customHeight="1" x14ac:dyDescent="0.25">
      <c r="A13" s="206" t="s">
        <v>191</v>
      </c>
      <c r="B13" s="206"/>
      <c r="C13" s="206"/>
      <c r="D13" s="206"/>
      <c r="E13" s="206"/>
    </row>
    <row r="14" spans="1:5" s="124" customFormat="1" ht="15.75" customHeight="1" x14ac:dyDescent="0.25">
      <c r="A14" s="205"/>
      <c r="B14" s="205"/>
      <c r="C14" s="205"/>
      <c r="D14" s="205"/>
      <c r="E14" s="205"/>
    </row>
    <row r="15" spans="1:5" s="124" customFormat="1" ht="135" x14ac:dyDescent="0.25">
      <c r="A15" s="125" t="s">
        <v>2</v>
      </c>
      <c r="B15" s="126" t="s">
        <v>193</v>
      </c>
      <c r="C15" s="126" t="s">
        <v>0</v>
      </c>
      <c r="D15" s="126" t="s">
        <v>192</v>
      </c>
      <c r="E15" s="126" t="s">
        <v>1</v>
      </c>
    </row>
    <row r="16" spans="1:5" s="124" customFormat="1" x14ac:dyDescent="0.25">
      <c r="A16" s="136" t="s">
        <v>8</v>
      </c>
      <c r="B16" s="131"/>
      <c r="C16" s="131"/>
      <c r="D16" s="131"/>
      <c r="E16" s="131"/>
    </row>
    <row r="17" spans="1:5" s="124" customFormat="1" x14ac:dyDescent="0.25">
      <c r="A17" s="125" t="s">
        <v>55</v>
      </c>
      <c r="B17" s="132" t="s">
        <v>22</v>
      </c>
      <c r="C17" s="132" t="s">
        <v>11</v>
      </c>
      <c r="D17" s="132">
        <v>0.13</v>
      </c>
      <c r="E17" s="132">
        <v>1372.33</v>
      </c>
    </row>
    <row r="18" spans="1:5" s="124" customFormat="1" ht="28.5" x14ac:dyDescent="0.25">
      <c r="A18" s="136" t="s">
        <v>195</v>
      </c>
      <c r="B18" s="131"/>
      <c r="C18" s="131"/>
      <c r="D18" s="131"/>
      <c r="E18" s="131"/>
    </row>
    <row r="19" spans="1:5" s="124" customFormat="1" x14ac:dyDescent="0.25">
      <c r="A19" s="125" t="s">
        <v>236</v>
      </c>
      <c r="B19" s="132" t="s">
        <v>23</v>
      </c>
      <c r="C19" s="132" t="s">
        <v>12</v>
      </c>
      <c r="D19" s="132">
        <f>E19</f>
        <v>69.790000000000006</v>
      </c>
      <c r="E19" s="132">
        <v>69.790000000000006</v>
      </c>
    </row>
    <row r="20" spans="1:5" s="124" customFormat="1" x14ac:dyDescent="0.25">
      <c r="A20" s="125" t="s">
        <v>237</v>
      </c>
      <c r="B20" s="132" t="s">
        <v>23</v>
      </c>
      <c r="C20" s="132" t="s">
        <v>12</v>
      </c>
      <c r="D20" s="132">
        <f t="shared" ref="D20:D23" si="0">E20</f>
        <v>1746.8</v>
      </c>
      <c r="E20" s="132">
        <v>1746.8</v>
      </c>
    </row>
    <row r="21" spans="1:5" s="124" customFormat="1" ht="30" x14ac:dyDescent="0.25">
      <c r="A21" s="125" t="s">
        <v>143</v>
      </c>
      <c r="B21" s="132" t="s">
        <v>23</v>
      </c>
      <c r="C21" s="132" t="s">
        <v>144</v>
      </c>
      <c r="D21" s="132">
        <f t="shared" si="0"/>
        <v>623.82000000000005</v>
      </c>
      <c r="E21" s="132">
        <v>623.82000000000005</v>
      </c>
    </row>
    <row r="22" spans="1:5" s="124" customFormat="1" x14ac:dyDescent="0.25">
      <c r="A22" s="125" t="s">
        <v>196</v>
      </c>
      <c r="B22" s="132" t="s">
        <v>176</v>
      </c>
      <c r="C22" s="132" t="s">
        <v>12</v>
      </c>
      <c r="D22" s="132">
        <f t="shared" si="0"/>
        <v>45498.080000000002</v>
      </c>
      <c r="E22" s="132">
        <v>45498.080000000002</v>
      </c>
    </row>
    <row r="23" spans="1:5" s="124" customFormat="1" x14ac:dyDescent="0.25">
      <c r="A23" s="125" t="s">
        <v>197</v>
      </c>
      <c r="B23" s="132" t="s">
        <v>176</v>
      </c>
      <c r="C23" s="132" t="s">
        <v>12</v>
      </c>
      <c r="D23" s="132">
        <f t="shared" si="0"/>
        <v>281.18</v>
      </c>
      <c r="E23" s="132">
        <v>281.18</v>
      </c>
    </row>
    <row r="24" spans="1:5" s="124" customFormat="1" ht="28.5" x14ac:dyDescent="0.25">
      <c r="A24" s="136" t="s">
        <v>199</v>
      </c>
      <c r="B24" s="131"/>
      <c r="C24" s="131"/>
      <c r="D24" s="131"/>
      <c r="E24" s="131"/>
    </row>
    <row r="25" spans="1:5" s="124" customFormat="1" x14ac:dyDescent="0.25">
      <c r="A25" s="125" t="s">
        <v>238</v>
      </c>
      <c r="B25" s="132">
        <v>1</v>
      </c>
      <c r="C25" s="132" t="s">
        <v>15</v>
      </c>
      <c r="D25" s="132">
        <f>E25/B25</f>
        <v>724.61</v>
      </c>
      <c r="E25" s="132">
        <v>724.61</v>
      </c>
    </row>
    <row r="26" spans="1:5" s="124" customFormat="1" ht="30" x14ac:dyDescent="0.25">
      <c r="A26" s="125" t="s">
        <v>239</v>
      </c>
      <c r="B26" s="132" t="s">
        <v>23</v>
      </c>
      <c r="C26" s="132" t="s">
        <v>16</v>
      </c>
      <c r="D26" s="132">
        <f>E26</f>
        <v>1903.26</v>
      </c>
      <c r="E26" s="132">
        <v>1903.26</v>
      </c>
    </row>
    <row r="27" spans="1:5" s="124" customFormat="1" ht="30" x14ac:dyDescent="0.25">
      <c r="A27" s="125" t="s">
        <v>240</v>
      </c>
      <c r="B27" s="132">
        <v>0.01</v>
      </c>
      <c r="C27" s="132" t="s">
        <v>17</v>
      </c>
      <c r="D27" s="132">
        <f t="shared" ref="D27:D52" si="1">E27/B27</f>
        <v>30407</v>
      </c>
      <c r="E27" s="132">
        <v>304.07</v>
      </c>
    </row>
    <row r="28" spans="1:5" s="124" customFormat="1" x14ac:dyDescent="0.25">
      <c r="A28" s="125" t="s">
        <v>200</v>
      </c>
      <c r="B28" s="132">
        <v>1</v>
      </c>
      <c r="C28" s="132" t="s">
        <v>13</v>
      </c>
      <c r="D28" s="132">
        <f t="shared" si="1"/>
        <v>380.92</v>
      </c>
      <c r="E28" s="132">
        <v>380.92</v>
      </c>
    </row>
    <row r="29" spans="1:5" s="124" customFormat="1" x14ac:dyDescent="0.25">
      <c r="A29" s="125" t="s">
        <v>241</v>
      </c>
      <c r="B29" s="132">
        <v>5</v>
      </c>
      <c r="C29" s="132" t="s">
        <v>93</v>
      </c>
      <c r="D29" s="132">
        <f t="shared" si="1"/>
        <v>101.15</v>
      </c>
      <c r="E29" s="132">
        <v>505.75</v>
      </c>
    </row>
    <row r="30" spans="1:5" s="124" customFormat="1" x14ac:dyDescent="0.25">
      <c r="A30" s="125" t="s">
        <v>59</v>
      </c>
      <c r="B30" s="132">
        <v>1</v>
      </c>
      <c r="C30" s="132" t="s">
        <v>14</v>
      </c>
      <c r="D30" s="132">
        <f t="shared" si="1"/>
        <v>1012.36</v>
      </c>
      <c r="E30" s="132">
        <v>1012.36</v>
      </c>
    </row>
    <row r="31" spans="1:5" s="124" customFormat="1" x14ac:dyDescent="0.25">
      <c r="A31" s="125" t="s">
        <v>242</v>
      </c>
      <c r="B31" s="132">
        <v>0.17</v>
      </c>
      <c r="C31" s="132" t="s">
        <v>16</v>
      </c>
      <c r="D31" s="132">
        <f t="shared" si="1"/>
        <v>1813.705882352941</v>
      </c>
      <c r="E31" s="132">
        <v>308.33</v>
      </c>
    </row>
    <row r="32" spans="1:5" s="124" customFormat="1" x14ac:dyDescent="0.25">
      <c r="A32" s="125" t="s">
        <v>80</v>
      </c>
      <c r="B32" s="132">
        <v>0.02</v>
      </c>
      <c r="C32" s="132" t="s">
        <v>81</v>
      </c>
      <c r="D32" s="132">
        <f t="shared" si="1"/>
        <v>30270.999999999996</v>
      </c>
      <c r="E32" s="132">
        <v>605.41999999999996</v>
      </c>
    </row>
    <row r="33" spans="1:5" s="124" customFormat="1" ht="30" x14ac:dyDescent="0.25">
      <c r="A33" s="125" t="s">
        <v>62</v>
      </c>
      <c r="B33" s="132">
        <v>1.8979999999999999</v>
      </c>
      <c r="C33" s="132" t="s">
        <v>16</v>
      </c>
      <c r="D33" s="132">
        <f t="shared" si="1"/>
        <v>2019.4731296101161</v>
      </c>
      <c r="E33" s="132">
        <v>3832.96</v>
      </c>
    </row>
    <row r="34" spans="1:5" s="124" customFormat="1" x14ac:dyDescent="0.25">
      <c r="A34" s="125" t="s">
        <v>243</v>
      </c>
      <c r="B34" s="132">
        <v>1</v>
      </c>
      <c r="C34" s="132" t="s">
        <v>13</v>
      </c>
      <c r="D34" s="132">
        <f t="shared" si="1"/>
        <v>315.05</v>
      </c>
      <c r="E34" s="132">
        <v>315.05</v>
      </c>
    </row>
    <row r="35" spans="1:5" s="124" customFormat="1" x14ac:dyDescent="0.25">
      <c r="A35" s="125" t="s">
        <v>82</v>
      </c>
      <c r="B35" s="132">
        <v>0.04</v>
      </c>
      <c r="C35" s="132" t="s">
        <v>15</v>
      </c>
      <c r="D35" s="132">
        <f t="shared" si="1"/>
        <v>17278.75</v>
      </c>
      <c r="E35" s="132">
        <v>691.15</v>
      </c>
    </row>
    <row r="36" spans="1:5" s="124" customFormat="1" ht="30" x14ac:dyDescent="0.25">
      <c r="A36" s="125" t="s">
        <v>65</v>
      </c>
      <c r="B36" s="132">
        <v>2</v>
      </c>
      <c r="C36" s="132" t="s">
        <v>18</v>
      </c>
      <c r="D36" s="132">
        <f t="shared" si="1"/>
        <v>250.9</v>
      </c>
      <c r="E36" s="132">
        <v>501.8</v>
      </c>
    </row>
    <row r="37" spans="1:5" s="124" customFormat="1" x14ac:dyDescent="0.25">
      <c r="A37" s="125" t="s">
        <v>244</v>
      </c>
      <c r="B37" s="132">
        <v>5</v>
      </c>
      <c r="C37" s="132" t="s">
        <v>93</v>
      </c>
      <c r="D37" s="132">
        <f t="shared" si="1"/>
        <v>80.95</v>
      </c>
      <c r="E37" s="132">
        <v>404.75</v>
      </c>
    </row>
    <row r="38" spans="1:5" s="124" customFormat="1" x14ac:dyDescent="0.25">
      <c r="A38" s="125" t="s">
        <v>207</v>
      </c>
      <c r="B38" s="132">
        <v>1</v>
      </c>
      <c r="C38" s="132" t="s">
        <v>13</v>
      </c>
      <c r="D38" s="132">
        <f t="shared" si="1"/>
        <v>4397.99</v>
      </c>
      <c r="E38" s="132">
        <v>4397.99</v>
      </c>
    </row>
    <row r="39" spans="1:5" s="124" customFormat="1" x14ac:dyDescent="0.25">
      <c r="A39" s="125" t="s">
        <v>67</v>
      </c>
      <c r="B39" s="132">
        <v>1</v>
      </c>
      <c r="C39" s="132" t="s">
        <v>14</v>
      </c>
      <c r="D39" s="132">
        <f t="shared" si="1"/>
        <v>4407.03</v>
      </c>
      <c r="E39" s="132">
        <v>4407.03</v>
      </c>
    </row>
    <row r="40" spans="1:5" s="124" customFormat="1" ht="30" x14ac:dyDescent="0.25">
      <c r="A40" s="125" t="s">
        <v>209</v>
      </c>
      <c r="B40" s="132">
        <v>1</v>
      </c>
      <c r="C40" s="132" t="s">
        <v>20</v>
      </c>
      <c r="D40" s="132">
        <f t="shared" si="1"/>
        <v>868.12</v>
      </c>
      <c r="E40" s="132">
        <v>868.12</v>
      </c>
    </row>
    <row r="41" spans="1:5" s="124" customFormat="1" ht="30" x14ac:dyDescent="0.25">
      <c r="A41" s="125" t="s">
        <v>210</v>
      </c>
      <c r="B41" s="132">
        <v>0.01</v>
      </c>
      <c r="C41" s="132" t="s">
        <v>20</v>
      </c>
      <c r="D41" s="132">
        <f t="shared" si="1"/>
        <v>30424</v>
      </c>
      <c r="E41" s="132">
        <v>304.24</v>
      </c>
    </row>
    <row r="42" spans="1:5" s="124" customFormat="1" x14ac:dyDescent="0.25">
      <c r="A42" s="125" t="s">
        <v>70</v>
      </c>
      <c r="B42" s="132">
        <v>30</v>
      </c>
      <c r="C42" s="132" t="s">
        <v>20</v>
      </c>
      <c r="D42" s="132">
        <f t="shared" si="1"/>
        <v>299.62399999999997</v>
      </c>
      <c r="E42" s="132">
        <v>8988.7199999999993</v>
      </c>
    </row>
    <row r="43" spans="1:5" s="124" customFormat="1" ht="28.5" x14ac:dyDescent="0.25">
      <c r="A43" s="136" t="s">
        <v>211</v>
      </c>
      <c r="B43" s="131"/>
      <c r="C43" s="131"/>
      <c r="D43" s="132"/>
      <c r="E43" s="131"/>
    </row>
    <row r="44" spans="1:5" s="124" customFormat="1" x14ac:dyDescent="0.25">
      <c r="A44" s="125" t="s">
        <v>245</v>
      </c>
      <c r="B44" s="132">
        <v>0.61799999999999999</v>
      </c>
      <c r="C44" s="132" t="s">
        <v>12</v>
      </c>
      <c r="D44" s="132">
        <f t="shared" si="1"/>
        <v>3610.9870550161813</v>
      </c>
      <c r="E44" s="132">
        <v>2231.59</v>
      </c>
    </row>
    <row r="45" spans="1:5" s="124" customFormat="1" ht="30" x14ac:dyDescent="0.25">
      <c r="A45" s="125" t="s">
        <v>239</v>
      </c>
      <c r="B45" s="132" t="s">
        <v>23</v>
      </c>
      <c r="C45" s="132" t="s">
        <v>16</v>
      </c>
      <c r="D45" s="132">
        <f>E45</f>
        <v>4878.6499999999996</v>
      </c>
      <c r="E45" s="132">
        <v>4878.6499999999996</v>
      </c>
    </row>
    <row r="46" spans="1:5" s="124" customFormat="1" ht="30" x14ac:dyDescent="0.25">
      <c r="A46" s="125" t="s">
        <v>246</v>
      </c>
      <c r="B46" s="132">
        <v>1.2E-2</v>
      </c>
      <c r="C46" s="132" t="s">
        <v>144</v>
      </c>
      <c r="D46" s="132">
        <f t="shared" si="1"/>
        <v>24848.333333333332</v>
      </c>
      <c r="E46" s="132">
        <v>298.18</v>
      </c>
    </row>
    <row r="47" spans="1:5" s="124" customFormat="1" ht="30" x14ac:dyDescent="0.25">
      <c r="A47" s="125" t="s">
        <v>247</v>
      </c>
      <c r="B47" s="132">
        <v>0.32</v>
      </c>
      <c r="C47" s="132" t="s">
        <v>12</v>
      </c>
      <c r="D47" s="132">
        <f t="shared" si="1"/>
        <v>384.03125</v>
      </c>
      <c r="E47" s="132">
        <v>122.89</v>
      </c>
    </row>
    <row r="48" spans="1:5" s="124" customFormat="1" x14ac:dyDescent="0.25">
      <c r="A48" s="125" t="s">
        <v>248</v>
      </c>
      <c r="B48" s="132">
        <v>0.01</v>
      </c>
      <c r="C48" s="132" t="s">
        <v>17</v>
      </c>
      <c r="D48" s="132">
        <f t="shared" si="1"/>
        <v>42737</v>
      </c>
      <c r="E48" s="132">
        <v>427.37</v>
      </c>
    </row>
    <row r="49" spans="1:5" s="124" customFormat="1" x14ac:dyDescent="0.25">
      <c r="A49" s="125" t="s">
        <v>249</v>
      </c>
      <c r="B49" s="132">
        <v>0.61799999999999999</v>
      </c>
      <c r="C49" s="132" t="s">
        <v>12</v>
      </c>
      <c r="D49" s="132">
        <f t="shared" si="1"/>
        <v>5202.7993527508088</v>
      </c>
      <c r="E49" s="132">
        <v>3215.33</v>
      </c>
    </row>
    <row r="50" spans="1:5" s="124" customFormat="1" ht="30" x14ac:dyDescent="0.25">
      <c r="A50" s="125" t="s">
        <v>71</v>
      </c>
      <c r="B50" s="132">
        <v>0.94899999999999995</v>
      </c>
      <c r="C50" s="132" t="s">
        <v>16</v>
      </c>
      <c r="D50" s="132">
        <f t="shared" si="1"/>
        <v>2021.7386722866177</v>
      </c>
      <c r="E50" s="132">
        <v>1918.63</v>
      </c>
    </row>
    <row r="51" spans="1:5" s="124" customFormat="1" ht="30" x14ac:dyDescent="0.25">
      <c r="A51" s="125" t="s">
        <v>152</v>
      </c>
      <c r="B51" s="132">
        <v>0.94799999999999995</v>
      </c>
      <c r="C51" s="132" t="s">
        <v>16</v>
      </c>
      <c r="D51" s="132">
        <f t="shared" si="1"/>
        <v>2008.0274261603377</v>
      </c>
      <c r="E51" s="132">
        <v>1903.61</v>
      </c>
    </row>
    <row r="52" spans="1:5" s="124" customFormat="1" ht="30" x14ac:dyDescent="0.25">
      <c r="A52" s="125" t="s">
        <v>215</v>
      </c>
      <c r="B52" s="132">
        <v>1</v>
      </c>
      <c r="C52" s="132" t="s">
        <v>214</v>
      </c>
      <c r="D52" s="132">
        <f t="shared" si="1"/>
        <v>58.28</v>
      </c>
      <c r="E52" s="132">
        <v>58.28</v>
      </c>
    </row>
    <row r="53" spans="1:5" s="124" customFormat="1" x14ac:dyDescent="0.25">
      <c r="A53" s="125" t="s">
        <v>153</v>
      </c>
      <c r="B53" s="132" t="s">
        <v>24</v>
      </c>
      <c r="C53" s="132" t="s">
        <v>16</v>
      </c>
      <c r="D53" s="132">
        <f>E53</f>
        <v>2904.16</v>
      </c>
      <c r="E53" s="132">
        <v>2904.16</v>
      </c>
    </row>
    <row r="54" spans="1:5" s="124" customFormat="1" ht="28.5" x14ac:dyDescent="0.25">
      <c r="A54" s="136" t="s">
        <v>40</v>
      </c>
      <c r="B54" s="131"/>
      <c r="C54" s="131"/>
      <c r="D54" s="131"/>
      <c r="E54" s="131"/>
    </row>
    <row r="55" spans="1:5" s="124" customFormat="1" ht="30" x14ac:dyDescent="0.25">
      <c r="A55" s="125" t="s">
        <v>58</v>
      </c>
      <c r="B55" s="132" t="s">
        <v>175</v>
      </c>
      <c r="C55" s="132" t="s">
        <v>11</v>
      </c>
      <c r="D55" s="132">
        <f>E55</f>
        <v>2322.41</v>
      </c>
      <c r="E55" s="132">
        <v>2322.41</v>
      </c>
    </row>
    <row r="56" spans="1:5" s="124" customFormat="1" x14ac:dyDescent="0.25">
      <c r="A56" s="136" t="s">
        <v>154</v>
      </c>
      <c r="B56" s="131"/>
      <c r="C56" s="131"/>
      <c r="D56" s="132"/>
      <c r="E56" s="131"/>
    </row>
    <row r="57" spans="1:5" s="124" customFormat="1" x14ac:dyDescent="0.25">
      <c r="A57" s="125" t="s">
        <v>220</v>
      </c>
      <c r="B57" s="132" t="s">
        <v>175</v>
      </c>
      <c r="C57" s="132" t="s">
        <v>11</v>
      </c>
      <c r="D57" s="132">
        <f t="shared" ref="D57:D59" si="2">E57</f>
        <v>5400</v>
      </c>
      <c r="E57" s="132">
        <v>5400</v>
      </c>
    </row>
    <row r="58" spans="1:5" s="124" customFormat="1" ht="42.75" x14ac:dyDescent="0.25">
      <c r="A58" s="136" t="s">
        <v>250</v>
      </c>
      <c r="B58" s="131"/>
      <c r="C58" s="131"/>
      <c r="D58" s="132"/>
      <c r="E58" s="131"/>
    </row>
    <row r="59" spans="1:5" s="124" customFormat="1" ht="30" x14ac:dyDescent="0.25">
      <c r="A59" s="125" t="s">
        <v>251</v>
      </c>
      <c r="B59" s="132" t="s">
        <v>23</v>
      </c>
      <c r="C59" s="132" t="s">
        <v>11</v>
      </c>
      <c r="D59" s="132">
        <f t="shared" si="2"/>
        <v>211.13</v>
      </c>
      <c r="E59" s="132">
        <v>211.13</v>
      </c>
    </row>
    <row r="60" spans="1:5" s="37" customFormat="1" x14ac:dyDescent="0.25">
      <c r="A60" s="34" t="s">
        <v>10</v>
      </c>
      <c r="B60" s="132"/>
      <c r="C60" s="132"/>
      <c r="D60" s="132"/>
      <c r="E60" s="132"/>
    </row>
    <row r="61" spans="1:5" s="37" customFormat="1" x14ac:dyDescent="0.25">
      <c r="A61" s="35" t="s">
        <v>76</v>
      </c>
      <c r="B61" s="133" t="s">
        <v>22</v>
      </c>
      <c r="C61" s="133" t="s">
        <v>11</v>
      </c>
      <c r="D61" s="133">
        <f>E61</f>
        <v>10594.076000000001</v>
      </c>
      <c r="E61" s="133">
        <f>SUM(E17:E59)*10%</f>
        <v>10594.076000000001</v>
      </c>
    </row>
    <row r="62" spans="1:5" s="124" customFormat="1" x14ac:dyDescent="0.25">
      <c r="A62" s="135" t="s">
        <v>26</v>
      </c>
      <c r="B62" s="132"/>
      <c r="C62" s="132"/>
      <c r="D62" s="132"/>
      <c r="E62" s="134">
        <f>SUM(E17:E61)</f>
        <v>116534.83600000001</v>
      </c>
    </row>
    <row r="63" spans="1:5" s="124" customFormat="1" x14ac:dyDescent="0.25">
      <c r="A63" s="205"/>
      <c r="B63" s="205"/>
      <c r="C63" s="205"/>
      <c r="D63" s="205"/>
      <c r="E63" s="205"/>
    </row>
    <row r="64" spans="1:5" s="124" customFormat="1" x14ac:dyDescent="0.25">
      <c r="A64" s="205"/>
      <c r="B64" s="205"/>
      <c r="C64" s="205"/>
      <c r="D64" s="205"/>
      <c r="E64" s="205"/>
    </row>
    <row r="65" spans="1:5" s="124" customFormat="1" ht="39.75" customHeight="1" x14ac:dyDescent="0.25">
      <c r="A65" s="206" t="s">
        <v>252</v>
      </c>
      <c r="B65" s="206"/>
      <c r="C65" s="206"/>
      <c r="D65" s="206"/>
      <c r="E65" s="206"/>
    </row>
    <row r="66" spans="1:5" s="124" customFormat="1" ht="27.75" customHeight="1" x14ac:dyDescent="0.25">
      <c r="A66" s="206" t="s">
        <v>221</v>
      </c>
      <c r="B66" s="206"/>
      <c r="C66" s="206"/>
      <c r="D66" s="206"/>
      <c r="E66" s="206"/>
    </row>
    <row r="67" spans="1:5" s="124" customFormat="1" ht="24" customHeight="1" x14ac:dyDescent="0.25">
      <c r="A67" s="206" t="s">
        <v>222</v>
      </c>
      <c r="B67" s="206"/>
      <c r="C67" s="206"/>
      <c r="D67" s="206"/>
      <c r="E67" s="206"/>
    </row>
    <row r="68" spans="1:5" s="124" customFormat="1" ht="30.75" customHeight="1" x14ac:dyDescent="0.25">
      <c r="A68" s="206" t="s">
        <v>223</v>
      </c>
      <c r="B68" s="206"/>
      <c r="C68" s="206"/>
      <c r="D68" s="206"/>
      <c r="E68" s="206"/>
    </row>
    <row r="69" spans="1:5" s="124" customFormat="1" x14ac:dyDescent="0.25">
      <c r="A69" s="205"/>
      <c r="B69" s="205"/>
      <c r="C69" s="205"/>
      <c r="D69" s="205"/>
      <c r="E69" s="205"/>
    </row>
    <row r="70" spans="1:5" s="124" customFormat="1" ht="24.75" customHeight="1" x14ac:dyDescent="0.25">
      <c r="B70" s="206"/>
      <c r="C70" s="206"/>
      <c r="D70" s="206"/>
      <c r="E70" s="206"/>
    </row>
    <row r="71" spans="1:5" s="124" customFormat="1" ht="18.75" customHeight="1" x14ac:dyDescent="0.25">
      <c r="A71" s="205" t="s">
        <v>224</v>
      </c>
      <c r="B71" s="205"/>
      <c r="C71" s="205"/>
      <c r="D71" s="205"/>
      <c r="E71" s="205"/>
    </row>
    <row r="72" spans="1:5" s="124" customFormat="1" ht="15.75" customHeight="1" x14ac:dyDescent="0.25">
      <c r="A72" s="205" t="s">
        <v>253</v>
      </c>
      <c r="B72" s="205"/>
      <c r="C72" s="205"/>
      <c r="D72" s="205"/>
      <c r="E72" s="205"/>
    </row>
    <row r="73" spans="1:5" s="124" customFormat="1" ht="10.5" customHeight="1" x14ac:dyDescent="0.25">
      <c r="B73" s="205"/>
      <c r="C73" s="205"/>
      <c r="D73" s="205" t="s">
        <v>28</v>
      </c>
      <c r="E73" s="205"/>
    </row>
    <row r="74" spans="1:5" s="124" customFormat="1" x14ac:dyDescent="0.25">
      <c r="A74" s="205"/>
      <c r="B74" s="205"/>
      <c r="C74" s="205"/>
      <c r="D74" s="205"/>
      <c r="E74" s="205"/>
    </row>
    <row r="75" spans="1:5" s="124" customFormat="1" x14ac:dyDescent="0.25">
      <c r="A75" s="205" t="s">
        <v>225</v>
      </c>
      <c r="B75" s="205"/>
      <c r="C75" s="205"/>
      <c r="D75" s="205"/>
      <c r="E75" s="205"/>
    </row>
    <row r="76" spans="1:5" s="124" customFormat="1" ht="10.5" customHeight="1" x14ac:dyDescent="0.25">
      <c r="B76" s="205"/>
      <c r="C76" s="205"/>
      <c r="D76" s="205" t="s">
        <v>28</v>
      </c>
      <c r="E76" s="205"/>
    </row>
    <row r="77" spans="1:5" s="124" customFormat="1" ht="11.25" customHeight="1" x14ac:dyDescent="0.25">
      <c r="A77" s="205"/>
      <c r="B77" s="205"/>
      <c r="C77" s="205"/>
      <c r="D77" s="205"/>
      <c r="E77" s="205"/>
    </row>
  </sheetData>
  <mergeCells count="31">
    <mergeCell ref="A1:E1"/>
    <mergeCell ref="A2:E2"/>
    <mergeCell ref="B3:E3"/>
    <mergeCell ref="A5:E5"/>
    <mergeCell ref="A4:E4"/>
    <mergeCell ref="A6:D6"/>
    <mergeCell ref="A7:E7"/>
    <mergeCell ref="A8:E8"/>
    <mergeCell ref="A9:E9"/>
    <mergeCell ref="A68:E68"/>
    <mergeCell ref="A10:E10"/>
    <mergeCell ref="A11:E11"/>
    <mergeCell ref="A12:E12"/>
    <mergeCell ref="A13:E13"/>
    <mergeCell ref="A14:E14"/>
    <mergeCell ref="A63:E63"/>
    <mergeCell ref="A64:E64"/>
    <mergeCell ref="A65:E65"/>
    <mergeCell ref="A66:E66"/>
    <mergeCell ref="A67:E67"/>
    <mergeCell ref="A69:E69"/>
    <mergeCell ref="B70:E70"/>
    <mergeCell ref="A71:E71"/>
    <mergeCell ref="A72:E72"/>
    <mergeCell ref="B73:C73"/>
    <mergeCell ref="D73:E73"/>
    <mergeCell ref="A74:E74"/>
    <mergeCell ref="A75:E75"/>
    <mergeCell ref="B76:C76"/>
    <mergeCell ref="D76:E76"/>
    <mergeCell ref="A77:E77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0"/>
  <sheetViews>
    <sheetView tabSelected="1" topLeftCell="A18" workbookViewId="0">
      <selection activeCell="I11" sqref="I11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20" s="2" customFormat="1" ht="35.25" customHeight="1" x14ac:dyDescent="0.3">
      <c r="A1" s="170" t="s">
        <v>254</v>
      </c>
      <c r="B1" s="170"/>
      <c r="C1" s="170"/>
      <c r="D1" s="170"/>
      <c r="E1" s="170"/>
      <c r="F1" s="170"/>
    </row>
    <row r="2" spans="1:20" s="2" customFormat="1" x14ac:dyDescent="0.25">
      <c r="A2" s="44"/>
      <c r="B2" s="44"/>
      <c r="C2" s="44"/>
      <c r="D2" s="44"/>
      <c r="E2" s="44"/>
      <c r="F2" s="44"/>
    </row>
    <row r="3" spans="1:20" s="2" customFormat="1" ht="19.5" customHeight="1" x14ac:dyDescent="0.25">
      <c r="A3" s="45" t="s">
        <v>255</v>
      </c>
      <c r="B3" s="45"/>
      <c r="C3" s="45"/>
      <c r="D3" s="45"/>
      <c r="E3" s="45"/>
      <c r="F3" s="46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</row>
    <row r="4" spans="1:20" s="2" customFormat="1" ht="19.5" customHeight="1" x14ac:dyDescent="0.25">
      <c r="A4" s="45"/>
      <c r="B4" s="45"/>
      <c r="C4" s="45"/>
      <c r="D4" s="45"/>
      <c r="E4" s="45"/>
      <c r="F4" s="46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</row>
    <row r="5" spans="1:20" s="2" customFormat="1" ht="36.75" customHeight="1" x14ac:dyDescent="0.25">
      <c r="A5" s="186" t="s">
        <v>112</v>
      </c>
      <c r="B5" s="186"/>
      <c r="C5" s="186"/>
      <c r="D5" s="186"/>
      <c r="E5" s="186"/>
      <c r="F5" s="186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7"/>
    </row>
    <row r="6" spans="1:20" s="57" customFormat="1" ht="27.75" customHeight="1" x14ac:dyDescent="0.25">
      <c r="A6" s="100" t="s">
        <v>113</v>
      </c>
      <c r="B6" s="101">
        <v>2</v>
      </c>
      <c r="C6" s="100" t="s">
        <v>114</v>
      </c>
      <c r="D6" s="123">
        <v>879.7</v>
      </c>
      <c r="E6" s="100" t="s">
        <v>115</v>
      </c>
      <c r="F6" s="103">
        <v>820.1</v>
      </c>
      <c r="G6" s="48"/>
      <c r="H6" s="50"/>
      <c r="I6" s="51"/>
      <c r="J6" s="52"/>
      <c r="K6" s="53"/>
      <c r="L6" s="54"/>
      <c r="M6" s="54"/>
      <c r="N6" s="54"/>
      <c r="O6" s="48"/>
      <c r="P6" s="48"/>
      <c r="Q6" s="164"/>
      <c r="R6" s="164"/>
      <c r="S6" s="161"/>
      <c r="T6" s="162"/>
    </row>
    <row r="7" spans="1:20" s="59" customFormat="1" ht="32.25" customHeight="1" x14ac:dyDescent="0.25">
      <c r="A7" s="100" t="s">
        <v>116</v>
      </c>
      <c r="B7" s="101">
        <v>2</v>
      </c>
      <c r="C7" s="100" t="s">
        <v>117</v>
      </c>
      <c r="D7" s="123">
        <v>0</v>
      </c>
      <c r="E7" s="100" t="s">
        <v>118</v>
      </c>
      <c r="F7" s="103">
        <v>529.1</v>
      </c>
      <c r="G7" s="48"/>
      <c r="H7" s="50"/>
      <c r="I7" s="51"/>
      <c r="J7" s="52"/>
      <c r="K7" s="53"/>
      <c r="L7" s="54"/>
      <c r="M7" s="54"/>
      <c r="N7" s="54"/>
      <c r="O7" s="48"/>
      <c r="P7" s="48"/>
      <c r="Q7" s="164"/>
      <c r="R7" s="164"/>
      <c r="S7" s="66"/>
      <c r="T7" s="163"/>
    </row>
    <row r="8" spans="1:20" s="59" customFormat="1" ht="54" customHeight="1" x14ac:dyDescent="0.25">
      <c r="A8" s="129" t="s">
        <v>119</v>
      </c>
      <c r="B8" s="101">
        <v>12</v>
      </c>
      <c r="C8" s="100" t="s">
        <v>120</v>
      </c>
      <c r="D8" s="103">
        <v>79.400000000000006</v>
      </c>
      <c r="E8" s="100" t="s">
        <v>121</v>
      </c>
      <c r="F8" s="103">
        <v>340.5</v>
      </c>
      <c r="G8" s="48"/>
      <c r="H8" s="50"/>
      <c r="I8" s="51"/>
      <c r="J8" s="52"/>
      <c r="K8" s="128"/>
      <c r="L8" s="54"/>
      <c r="M8" s="54"/>
      <c r="N8" s="54"/>
      <c r="O8" s="48"/>
      <c r="P8" s="48"/>
      <c r="Q8" s="164"/>
      <c r="R8" s="164"/>
      <c r="S8" s="66"/>
      <c r="T8" s="163"/>
    </row>
    <row r="9" spans="1:20" s="59" customFormat="1" ht="33.75" customHeight="1" x14ac:dyDescent="0.25">
      <c r="A9" s="60"/>
      <c r="B9" s="52"/>
      <c r="C9" s="49"/>
      <c r="D9" s="62"/>
      <c r="E9" s="63"/>
      <c r="F9" s="64"/>
      <c r="G9" s="48"/>
      <c r="H9" s="50"/>
      <c r="I9" s="51"/>
      <c r="J9" s="52"/>
      <c r="K9" s="128"/>
      <c r="L9" s="54"/>
      <c r="M9" s="54"/>
      <c r="N9" s="54"/>
      <c r="O9" s="54"/>
      <c r="P9" s="48"/>
      <c r="Q9" s="128"/>
      <c r="R9" s="129"/>
      <c r="S9" s="66"/>
    </row>
    <row r="10" spans="1:20" s="69" customFormat="1" ht="15" customHeight="1" thickBot="1" x14ac:dyDescent="0.3">
      <c r="A10" s="67"/>
      <c r="B10" s="67"/>
      <c r="C10" s="67"/>
      <c r="D10" s="67"/>
      <c r="E10" s="67"/>
      <c r="F10" s="127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20" s="69" customFormat="1" ht="30" customHeight="1" x14ac:dyDescent="0.25">
      <c r="A11" s="190" t="s">
        <v>122</v>
      </c>
      <c r="B11" s="191"/>
      <c r="C11" s="191"/>
      <c r="D11" s="191"/>
      <c r="E11" s="192"/>
      <c r="F11" s="70" t="s">
        <v>123</v>
      </c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</row>
    <row r="12" spans="1:20" s="95" customFormat="1" ht="30" customHeight="1" x14ac:dyDescent="0.25">
      <c r="A12" s="179" t="s">
        <v>124</v>
      </c>
      <c r="B12" s="180"/>
      <c r="C12" s="180"/>
      <c r="D12" s="180"/>
      <c r="E12" s="181"/>
      <c r="F12" s="96">
        <v>23961.030000000028</v>
      </c>
      <c r="G12" s="138"/>
    </row>
    <row r="13" spans="1:20" s="95" customFormat="1" ht="30" customHeight="1" x14ac:dyDescent="0.25">
      <c r="A13" s="179" t="s">
        <v>125</v>
      </c>
      <c r="B13" s="180"/>
      <c r="C13" s="180"/>
      <c r="D13" s="180"/>
      <c r="E13" s="181"/>
      <c r="F13" s="96">
        <v>14078.459999999977</v>
      </c>
    </row>
    <row r="14" spans="1:20" s="95" customFormat="1" ht="30" customHeight="1" x14ac:dyDescent="0.25">
      <c r="A14" s="179" t="s">
        <v>126</v>
      </c>
      <c r="B14" s="180"/>
      <c r="C14" s="180"/>
      <c r="D14" s="180"/>
      <c r="E14" s="181"/>
      <c r="F14" s="98">
        <f>SUM(F15:F17)</f>
        <v>126993.5</v>
      </c>
    </row>
    <row r="15" spans="1:20" s="69" customFormat="1" ht="27.75" customHeight="1" x14ac:dyDescent="0.25">
      <c r="A15" s="182" t="s">
        <v>127</v>
      </c>
      <c r="B15" s="183"/>
      <c r="C15" s="183"/>
      <c r="D15" s="183"/>
      <c r="E15" s="184"/>
      <c r="F15" s="92">
        <v>126993.5</v>
      </c>
    </row>
    <row r="16" spans="1:20" s="69" customFormat="1" ht="24.75" hidden="1" customHeight="1" x14ac:dyDescent="0.25">
      <c r="A16" s="182" t="s">
        <v>128</v>
      </c>
      <c r="B16" s="183"/>
      <c r="C16" s="183"/>
      <c r="D16" s="183"/>
      <c r="E16" s="184"/>
      <c r="F16" s="92"/>
    </row>
    <row r="17" spans="1:19" s="69" customFormat="1" ht="30" hidden="1" customHeight="1" x14ac:dyDescent="0.25">
      <c r="A17" s="182" t="s">
        <v>129</v>
      </c>
      <c r="B17" s="183"/>
      <c r="C17" s="183"/>
      <c r="D17" s="183"/>
      <c r="E17" s="184"/>
      <c r="F17" s="92"/>
    </row>
    <row r="18" spans="1:19" s="95" customFormat="1" ht="30" customHeight="1" x14ac:dyDescent="0.25">
      <c r="A18" s="179" t="s">
        <v>130</v>
      </c>
      <c r="B18" s="180"/>
      <c r="C18" s="180"/>
      <c r="D18" s="180"/>
      <c r="E18" s="181"/>
      <c r="F18" s="98">
        <f>SUM(F19:F21)</f>
        <v>122828.84</v>
      </c>
    </row>
    <row r="19" spans="1:19" s="69" customFormat="1" ht="30" customHeight="1" x14ac:dyDescent="0.25">
      <c r="A19" s="182" t="s">
        <v>127</v>
      </c>
      <c r="B19" s="183"/>
      <c r="C19" s="183"/>
      <c r="D19" s="183"/>
      <c r="E19" s="184"/>
      <c r="F19" s="92">
        <v>122828.84</v>
      </c>
    </row>
    <row r="20" spans="1:19" s="69" customFormat="1" ht="30" hidden="1" customHeight="1" x14ac:dyDescent="0.25">
      <c r="A20" s="182" t="s">
        <v>128</v>
      </c>
      <c r="B20" s="183"/>
      <c r="C20" s="183"/>
      <c r="D20" s="183"/>
      <c r="E20" s="184"/>
      <c r="F20" s="92"/>
    </row>
    <row r="21" spans="1:19" s="72" customFormat="1" ht="30" hidden="1" customHeight="1" x14ac:dyDescent="0.2">
      <c r="A21" s="182" t="s">
        <v>129</v>
      </c>
      <c r="B21" s="183"/>
      <c r="C21" s="183"/>
      <c r="D21" s="183"/>
      <c r="E21" s="184"/>
      <c r="F21" s="92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</row>
    <row r="22" spans="1:19" s="99" customFormat="1" ht="30" customHeight="1" x14ac:dyDescent="0.25">
      <c r="A22" s="179" t="s">
        <v>131</v>
      </c>
      <c r="B22" s="180"/>
      <c r="C22" s="180"/>
      <c r="D22" s="180"/>
      <c r="E22" s="181"/>
      <c r="F22" s="98">
        <f>F12+F18</f>
        <v>146789.87000000002</v>
      </c>
      <c r="G22" s="95"/>
      <c r="H22" s="95"/>
      <c r="I22" s="95"/>
      <c r="J22" s="95"/>
      <c r="K22" s="95"/>
      <c r="L22" s="95"/>
      <c r="M22" s="95"/>
      <c r="N22" s="95"/>
      <c r="O22" s="95"/>
      <c r="P22" s="95"/>
      <c r="Q22" s="95"/>
      <c r="R22" s="95"/>
      <c r="S22" s="95"/>
    </row>
    <row r="23" spans="1:19" s="99" customFormat="1" ht="30" customHeight="1" x14ac:dyDescent="0.25">
      <c r="A23" s="179" t="s">
        <v>132</v>
      </c>
      <c r="B23" s="180"/>
      <c r="C23" s="180"/>
      <c r="D23" s="180"/>
      <c r="E23" s="181"/>
      <c r="F23" s="98">
        <f>акт21!E70</f>
        <v>122350.59100000001</v>
      </c>
      <c r="G23" s="95"/>
      <c r="H23" s="95"/>
      <c r="I23" s="95"/>
      <c r="J23" s="95"/>
      <c r="K23" s="95"/>
      <c r="L23" s="95"/>
      <c r="M23" s="95"/>
      <c r="N23" s="95"/>
      <c r="O23" s="95"/>
      <c r="P23" s="95"/>
      <c r="Q23" s="95"/>
      <c r="R23" s="95"/>
      <c r="S23" s="95"/>
    </row>
    <row r="24" spans="1:19" s="99" customFormat="1" ht="30" customHeight="1" x14ac:dyDescent="0.25">
      <c r="A24" s="179" t="s">
        <v>234</v>
      </c>
      <c r="B24" s="180"/>
      <c r="C24" s="180"/>
      <c r="D24" s="180"/>
      <c r="E24" s="181"/>
      <c r="F24" s="98">
        <f>F22-F23</f>
        <v>24439.27900000001</v>
      </c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</row>
    <row r="25" spans="1:19" s="99" customFormat="1" ht="30" customHeight="1" x14ac:dyDescent="0.25">
      <c r="A25" s="179" t="s">
        <v>134</v>
      </c>
      <c r="B25" s="180"/>
      <c r="C25" s="180"/>
      <c r="D25" s="180"/>
      <c r="E25" s="181"/>
      <c r="F25" s="96">
        <f>F13+F14-F18</f>
        <v>18243.119999999966</v>
      </c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</row>
    <row r="26" spans="1:19" s="72" customFormat="1" ht="11.45" customHeight="1" x14ac:dyDescent="0.25">
      <c r="A26" s="73"/>
      <c r="B26" s="73"/>
      <c r="C26" s="73"/>
      <c r="D26" s="73"/>
      <c r="E26" s="73"/>
      <c r="F26" s="73"/>
    </row>
    <row r="27" spans="1:19" s="74" customFormat="1" ht="64.5" customHeight="1" x14ac:dyDescent="0.2">
      <c r="A27" s="178" t="s">
        <v>135</v>
      </c>
      <c r="B27" s="178"/>
      <c r="C27" s="178"/>
      <c r="D27" s="178"/>
    </row>
    <row r="28" spans="1:19" s="2" customFormat="1" ht="21.75" hidden="1" customHeight="1" x14ac:dyDescent="0.25">
      <c r="A28" s="185" t="s">
        <v>278</v>
      </c>
      <c r="B28" s="185"/>
      <c r="C28" s="185"/>
      <c r="D28" s="185"/>
    </row>
    <row r="29" spans="1:19" s="2" customFormat="1" ht="22.5" customHeight="1" x14ac:dyDescent="0.25">
      <c r="A29" s="178" t="s">
        <v>45</v>
      </c>
      <c r="B29" s="178"/>
      <c r="C29" s="178"/>
      <c r="D29" s="178"/>
    </row>
    <row r="30" spans="1:19" s="2" customFormat="1" ht="22.5" customHeight="1" x14ac:dyDescent="0.25">
      <c r="A30" s="178" t="s">
        <v>46</v>
      </c>
      <c r="B30" s="178"/>
      <c r="C30" s="178"/>
      <c r="D30" s="44"/>
    </row>
  </sheetData>
  <mergeCells count="21">
    <mergeCell ref="A17:E17"/>
    <mergeCell ref="A1:F1"/>
    <mergeCell ref="A5:F5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" right="0.7" top="0.75" bottom="0.75" header="0.3" footer="0.3"/>
  <pageSetup paperSize="9" scale="9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2"/>
  <sheetViews>
    <sheetView topLeftCell="A48" workbookViewId="0">
      <selection activeCell="A68" sqref="A68:E68"/>
    </sheetView>
  </sheetViews>
  <sheetFormatPr defaultColWidth="8.140625" defaultRowHeight="15" x14ac:dyDescent="0.25"/>
  <cols>
    <col min="1" max="1" width="61.42578125" style="130" customWidth="1"/>
    <col min="2" max="5" width="15.85546875" style="130" customWidth="1"/>
    <col min="6" max="6" width="9.42578125" style="130" bestFit="1" customWidth="1"/>
    <col min="7" max="255" width="8.140625" style="130"/>
    <col min="256" max="256" width="8.7109375" style="130" customWidth="1"/>
    <col min="257" max="257" width="31.5703125" style="130" customWidth="1"/>
    <col min="258" max="258" width="13.85546875" style="130" customWidth="1"/>
    <col min="259" max="259" width="19.140625" style="130" customWidth="1"/>
    <col min="260" max="260" width="17.5703125" style="130" customWidth="1"/>
    <col min="261" max="261" width="14.7109375" style="130" customWidth="1"/>
    <col min="262" max="511" width="8.140625" style="130"/>
    <col min="512" max="512" width="8.7109375" style="130" customWidth="1"/>
    <col min="513" max="513" width="31.5703125" style="130" customWidth="1"/>
    <col min="514" max="514" width="13.85546875" style="130" customWidth="1"/>
    <col min="515" max="515" width="19.140625" style="130" customWidth="1"/>
    <col min="516" max="516" width="17.5703125" style="130" customWidth="1"/>
    <col min="517" max="517" width="14.7109375" style="130" customWidth="1"/>
    <col min="518" max="767" width="8.140625" style="130"/>
    <col min="768" max="768" width="8.7109375" style="130" customWidth="1"/>
    <col min="769" max="769" width="31.5703125" style="130" customWidth="1"/>
    <col min="770" max="770" width="13.85546875" style="130" customWidth="1"/>
    <col min="771" max="771" width="19.140625" style="130" customWidth="1"/>
    <col min="772" max="772" width="17.5703125" style="130" customWidth="1"/>
    <col min="773" max="773" width="14.7109375" style="130" customWidth="1"/>
    <col min="774" max="1023" width="8.140625" style="130"/>
    <col min="1024" max="1024" width="8.7109375" style="130" customWidth="1"/>
    <col min="1025" max="1025" width="31.5703125" style="130" customWidth="1"/>
    <col min="1026" max="1026" width="13.85546875" style="130" customWidth="1"/>
    <col min="1027" max="1027" width="19.140625" style="130" customWidth="1"/>
    <col min="1028" max="1028" width="17.5703125" style="130" customWidth="1"/>
    <col min="1029" max="1029" width="14.7109375" style="130" customWidth="1"/>
    <col min="1030" max="1279" width="8.140625" style="130"/>
    <col min="1280" max="1280" width="8.7109375" style="130" customWidth="1"/>
    <col min="1281" max="1281" width="31.5703125" style="130" customWidth="1"/>
    <col min="1282" max="1282" width="13.85546875" style="130" customWidth="1"/>
    <col min="1283" max="1283" width="19.140625" style="130" customWidth="1"/>
    <col min="1284" max="1284" width="17.5703125" style="130" customWidth="1"/>
    <col min="1285" max="1285" width="14.7109375" style="130" customWidth="1"/>
    <col min="1286" max="1535" width="8.140625" style="130"/>
    <col min="1536" max="1536" width="8.7109375" style="130" customWidth="1"/>
    <col min="1537" max="1537" width="31.5703125" style="130" customWidth="1"/>
    <col min="1538" max="1538" width="13.85546875" style="130" customWidth="1"/>
    <col min="1539" max="1539" width="19.140625" style="130" customWidth="1"/>
    <col min="1540" max="1540" width="17.5703125" style="130" customWidth="1"/>
    <col min="1541" max="1541" width="14.7109375" style="130" customWidth="1"/>
    <col min="1542" max="1791" width="8.140625" style="130"/>
    <col min="1792" max="1792" width="8.7109375" style="130" customWidth="1"/>
    <col min="1793" max="1793" width="31.5703125" style="130" customWidth="1"/>
    <col min="1794" max="1794" width="13.85546875" style="130" customWidth="1"/>
    <col min="1795" max="1795" width="19.140625" style="130" customWidth="1"/>
    <col min="1796" max="1796" width="17.5703125" style="130" customWidth="1"/>
    <col min="1797" max="1797" width="14.7109375" style="130" customWidth="1"/>
    <col min="1798" max="2047" width="8.140625" style="130"/>
    <col min="2048" max="2048" width="8.7109375" style="130" customWidth="1"/>
    <col min="2049" max="2049" width="31.5703125" style="130" customWidth="1"/>
    <col min="2050" max="2050" width="13.85546875" style="130" customWidth="1"/>
    <col min="2051" max="2051" width="19.140625" style="130" customWidth="1"/>
    <col min="2052" max="2052" width="17.5703125" style="130" customWidth="1"/>
    <col min="2053" max="2053" width="14.7109375" style="130" customWidth="1"/>
    <col min="2054" max="2303" width="8.140625" style="130"/>
    <col min="2304" max="2304" width="8.7109375" style="130" customWidth="1"/>
    <col min="2305" max="2305" width="31.5703125" style="130" customWidth="1"/>
    <col min="2306" max="2306" width="13.85546875" style="130" customWidth="1"/>
    <col min="2307" max="2307" width="19.140625" style="130" customWidth="1"/>
    <col min="2308" max="2308" width="17.5703125" style="130" customWidth="1"/>
    <col min="2309" max="2309" width="14.7109375" style="130" customWidth="1"/>
    <col min="2310" max="2559" width="8.140625" style="130"/>
    <col min="2560" max="2560" width="8.7109375" style="130" customWidth="1"/>
    <col min="2561" max="2561" width="31.5703125" style="130" customWidth="1"/>
    <col min="2562" max="2562" width="13.85546875" style="130" customWidth="1"/>
    <col min="2563" max="2563" width="19.140625" style="130" customWidth="1"/>
    <col min="2564" max="2564" width="17.5703125" style="130" customWidth="1"/>
    <col min="2565" max="2565" width="14.7109375" style="130" customWidth="1"/>
    <col min="2566" max="2815" width="8.140625" style="130"/>
    <col min="2816" max="2816" width="8.7109375" style="130" customWidth="1"/>
    <col min="2817" max="2817" width="31.5703125" style="130" customWidth="1"/>
    <col min="2818" max="2818" width="13.85546875" style="130" customWidth="1"/>
    <col min="2819" max="2819" width="19.140625" style="130" customWidth="1"/>
    <col min="2820" max="2820" width="17.5703125" style="130" customWidth="1"/>
    <col min="2821" max="2821" width="14.7109375" style="130" customWidth="1"/>
    <col min="2822" max="3071" width="8.140625" style="130"/>
    <col min="3072" max="3072" width="8.7109375" style="130" customWidth="1"/>
    <col min="3073" max="3073" width="31.5703125" style="130" customWidth="1"/>
    <col min="3074" max="3074" width="13.85546875" style="130" customWidth="1"/>
    <col min="3075" max="3075" width="19.140625" style="130" customWidth="1"/>
    <col min="3076" max="3076" width="17.5703125" style="130" customWidth="1"/>
    <col min="3077" max="3077" width="14.7109375" style="130" customWidth="1"/>
    <col min="3078" max="3327" width="8.140625" style="130"/>
    <col min="3328" max="3328" width="8.7109375" style="130" customWidth="1"/>
    <col min="3329" max="3329" width="31.5703125" style="130" customWidth="1"/>
    <col min="3330" max="3330" width="13.85546875" style="130" customWidth="1"/>
    <col min="3331" max="3331" width="19.140625" style="130" customWidth="1"/>
    <col min="3332" max="3332" width="17.5703125" style="130" customWidth="1"/>
    <col min="3333" max="3333" width="14.7109375" style="130" customWidth="1"/>
    <col min="3334" max="3583" width="8.140625" style="130"/>
    <col min="3584" max="3584" width="8.7109375" style="130" customWidth="1"/>
    <col min="3585" max="3585" width="31.5703125" style="130" customWidth="1"/>
    <col min="3586" max="3586" width="13.85546875" style="130" customWidth="1"/>
    <col min="3587" max="3587" width="19.140625" style="130" customWidth="1"/>
    <col min="3588" max="3588" width="17.5703125" style="130" customWidth="1"/>
    <col min="3589" max="3589" width="14.7109375" style="130" customWidth="1"/>
    <col min="3590" max="3839" width="8.140625" style="130"/>
    <col min="3840" max="3840" width="8.7109375" style="130" customWidth="1"/>
    <col min="3841" max="3841" width="31.5703125" style="130" customWidth="1"/>
    <col min="3842" max="3842" width="13.85546875" style="130" customWidth="1"/>
    <col min="3843" max="3843" width="19.140625" style="130" customWidth="1"/>
    <col min="3844" max="3844" width="17.5703125" style="130" customWidth="1"/>
    <col min="3845" max="3845" width="14.7109375" style="130" customWidth="1"/>
    <col min="3846" max="4095" width="8.140625" style="130"/>
    <col min="4096" max="4096" width="8.7109375" style="130" customWidth="1"/>
    <col min="4097" max="4097" width="31.5703125" style="130" customWidth="1"/>
    <col min="4098" max="4098" width="13.85546875" style="130" customWidth="1"/>
    <col min="4099" max="4099" width="19.140625" style="130" customWidth="1"/>
    <col min="4100" max="4100" width="17.5703125" style="130" customWidth="1"/>
    <col min="4101" max="4101" width="14.7109375" style="130" customWidth="1"/>
    <col min="4102" max="4351" width="8.140625" style="130"/>
    <col min="4352" max="4352" width="8.7109375" style="130" customWidth="1"/>
    <col min="4353" max="4353" width="31.5703125" style="130" customWidth="1"/>
    <col min="4354" max="4354" width="13.85546875" style="130" customWidth="1"/>
    <col min="4355" max="4355" width="19.140625" style="130" customWidth="1"/>
    <col min="4356" max="4356" width="17.5703125" style="130" customWidth="1"/>
    <col min="4357" max="4357" width="14.7109375" style="130" customWidth="1"/>
    <col min="4358" max="4607" width="8.140625" style="130"/>
    <col min="4608" max="4608" width="8.7109375" style="130" customWidth="1"/>
    <col min="4609" max="4609" width="31.5703125" style="130" customWidth="1"/>
    <col min="4610" max="4610" width="13.85546875" style="130" customWidth="1"/>
    <col min="4611" max="4611" width="19.140625" style="130" customWidth="1"/>
    <col min="4612" max="4612" width="17.5703125" style="130" customWidth="1"/>
    <col min="4613" max="4613" width="14.7109375" style="130" customWidth="1"/>
    <col min="4614" max="4863" width="8.140625" style="130"/>
    <col min="4864" max="4864" width="8.7109375" style="130" customWidth="1"/>
    <col min="4865" max="4865" width="31.5703125" style="130" customWidth="1"/>
    <col min="4866" max="4866" width="13.85546875" style="130" customWidth="1"/>
    <col min="4867" max="4867" width="19.140625" style="130" customWidth="1"/>
    <col min="4868" max="4868" width="17.5703125" style="130" customWidth="1"/>
    <col min="4869" max="4869" width="14.7109375" style="130" customWidth="1"/>
    <col min="4870" max="5119" width="8.140625" style="130"/>
    <col min="5120" max="5120" width="8.7109375" style="130" customWidth="1"/>
    <col min="5121" max="5121" width="31.5703125" style="130" customWidth="1"/>
    <col min="5122" max="5122" width="13.85546875" style="130" customWidth="1"/>
    <col min="5123" max="5123" width="19.140625" style="130" customWidth="1"/>
    <col min="5124" max="5124" width="17.5703125" style="130" customWidth="1"/>
    <col min="5125" max="5125" width="14.7109375" style="130" customWidth="1"/>
    <col min="5126" max="5375" width="8.140625" style="130"/>
    <col min="5376" max="5376" width="8.7109375" style="130" customWidth="1"/>
    <col min="5377" max="5377" width="31.5703125" style="130" customWidth="1"/>
    <col min="5378" max="5378" width="13.85546875" style="130" customWidth="1"/>
    <col min="5379" max="5379" width="19.140625" style="130" customWidth="1"/>
    <col min="5380" max="5380" width="17.5703125" style="130" customWidth="1"/>
    <col min="5381" max="5381" width="14.7109375" style="130" customWidth="1"/>
    <col min="5382" max="5631" width="8.140625" style="130"/>
    <col min="5632" max="5632" width="8.7109375" style="130" customWidth="1"/>
    <col min="5633" max="5633" width="31.5703125" style="130" customWidth="1"/>
    <col min="5634" max="5634" width="13.85546875" style="130" customWidth="1"/>
    <col min="5635" max="5635" width="19.140625" style="130" customWidth="1"/>
    <col min="5636" max="5636" width="17.5703125" style="130" customWidth="1"/>
    <col min="5637" max="5637" width="14.7109375" style="130" customWidth="1"/>
    <col min="5638" max="5887" width="8.140625" style="130"/>
    <col min="5888" max="5888" width="8.7109375" style="130" customWidth="1"/>
    <col min="5889" max="5889" width="31.5703125" style="130" customWidth="1"/>
    <col min="5890" max="5890" width="13.85546875" style="130" customWidth="1"/>
    <col min="5891" max="5891" width="19.140625" style="130" customWidth="1"/>
    <col min="5892" max="5892" width="17.5703125" style="130" customWidth="1"/>
    <col min="5893" max="5893" width="14.7109375" style="130" customWidth="1"/>
    <col min="5894" max="6143" width="8.140625" style="130"/>
    <col min="6144" max="6144" width="8.7109375" style="130" customWidth="1"/>
    <col min="6145" max="6145" width="31.5703125" style="130" customWidth="1"/>
    <col min="6146" max="6146" width="13.85546875" style="130" customWidth="1"/>
    <col min="6147" max="6147" width="19.140625" style="130" customWidth="1"/>
    <col min="6148" max="6148" width="17.5703125" style="130" customWidth="1"/>
    <col min="6149" max="6149" width="14.7109375" style="130" customWidth="1"/>
    <col min="6150" max="6399" width="8.140625" style="130"/>
    <col min="6400" max="6400" width="8.7109375" style="130" customWidth="1"/>
    <col min="6401" max="6401" width="31.5703125" style="130" customWidth="1"/>
    <col min="6402" max="6402" width="13.85546875" style="130" customWidth="1"/>
    <col min="6403" max="6403" width="19.140625" style="130" customWidth="1"/>
    <col min="6404" max="6404" width="17.5703125" style="130" customWidth="1"/>
    <col min="6405" max="6405" width="14.7109375" style="130" customWidth="1"/>
    <col min="6406" max="6655" width="8.140625" style="130"/>
    <col min="6656" max="6656" width="8.7109375" style="130" customWidth="1"/>
    <col min="6657" max="6657" width="31.5703125" style="130" customWidth="1"/>
    <col min="6658" max="6658" width="13.85546875" style="130" customWidth="1"/>
    <col min="6659" max="6659" width="19.140625" style="130" customWidth="1"/>
    <col min="6660" max="6660" width="17.5703125" style="130" customWidth="1"/>
    <col min="6661" max="6661" width="14.7109375" style="130" customWidth="1"/>
    <col min="6662" max="6911" width="8.140625" style="130"/>
    <col min="6912" max="6912" width="8.7109375" style="130" customWidth="1"/>
    <col min="6913" max="6913" width="31.5703125" style="130" customWidth="1"/>
    <col min="6914" max="6914" width="13.85546875" style="130" customWidth="1"/>
    <col min="6915" max="6915" width="19.140625" style="130" customWidth="1"/>
    <col min="6916" max="6916" width="17.5703125" style="130" customWidth="1"/>
    <col min="6917" max="6917" width="14.7109375" style="130" customWidth="1"/>
    <col min="6918" max="7167" width="8.140625" style="130"/>
    <col min="7168" max="7168" width="8.7109375" style="130" customWidth="1"/>
    <col min="7169" max="7169" width="31.5703125" style="130" customWidth="1"/>
    <col min="7170" max="7170" width="13.85546875" style="130" customWidth="1"/>
    <col min="7171" max="7171" width="19.140625" style="130" customWidth="1"/>
    <col min="7172" max="7172" width="17.5703125" style="130" customWidth="1"/>
    <col min="7173" max="7173" width="14.7109375" style="130" customWidth="1"/>
    <col min="7174" max="7423" width="8.140625" style="130"/>
    <col min="7424" max="7424" width="8.7109375" style="130" customWidth="1"/>
    <col min="7425" max="7425" width="31.5703125" style="130" customWidth="1"/>
    <col min="7426" max="7426" width="13.85546875" style="130" customWidth="1"/>
    <col min="7427" max="7427" width="19.140625" style="130" customWidth="1"/>
    <col min="7428" max="7428" width="17.5703125" style="130" customWidth="1"/>
    <col min="7429" max="7429" width="14.7109375" style="130" customWidth="1"/>
    <col min="7430" max="7679" width="8.140625" style="130"/>
    <col min="7680" max="7680" width="8.7109375" style="130" customWidth="1"/>
    <col min="7681" max="7681" width="31.5703125" style="130" customWidth="1"/>
    <col min="7682" max="7682" width="13.85546875" style="130" customWidth="1"/>
    <col min="7683" max="7683" width="19.140625" style="130" customWidth="1"/>
    <col min="7684" max="7684" width="17.5703125" style="130" customWidth="1"/>
    <col min="7685" max="7685" width="14.7109375" style="130" customWidth="1"/>
    <col min="7686" max="7935" width="8.140625" style="130"/>
    <col min="7936" max="7936" width="8.7109375" style="130" customWidth="1"/>
    <col min="7937" max="7937" width="31.5703125" style="130" customWidth="1"/>
    <col min="7938" max="7938" width="13.85546875" style="130" customWidth="1"/>
    <col min="7939" max="7939" width="19.140625" style="130" customWidth="1"/>
    <col min="7940" max="7940" width="17.5703125" style="130" customWidth="1"/>
    <col min="7941" max="7941" width="14.7109375" style="130" customWidth="1"/>
    <col min="7942" max="8191" width="8.140625" style="130"/>
    <col min="8192" max="8192" width="8.7109375" style="130" customWidth="1"/>
    <col min="8193" max="8193" width="31.5703125" style="130" customWidth="1"/>
    <col min="8194" max="8194" width="13.85546875" style="130" customWidth="1"/>
    <col min="8195" max="8195" width="19.140625" style="130" customWidth="1"/>
    <col min="8196" max="8196" width="17.5703125" style="130" customWidth="1"/>
    <col min="8197" max="8197" width="14.7109375" style="130" customWidth="1"/>
    <col min="8198" max="8447" width="8.140625" style="130"/>
    <col min="8448" max="8448" width="8.7109375" style="130" customWidth="1"/>
    <col min="8449" max="8449" width="31.5703125" style="130" customWidth="1"/>
    <col min="8450" max="8450" width="13.85546875" style="130" customWidth="1"/>
    <col min="8451" max="8451" width="19.140625" style="130" customWidth="1"/>
    <col min="8452" max="8452" width="17.5703125" style="130" customWidth="1"/>
    <col min="8453" max="8453" width="14.7109375" style="130" customWidth="1"/>
    <col min="8454" max="8703" width="8.140625" style="130"/>
    <col min="8704" max="8704" width="8.7109375" style="130" customWidth="1"/>
    <col min="8705" max="8705" width="31.5703125" style="130" customWidth="1"/>
    <col min="8706" max="8706" width="13.85546875" style="130" customWidth="1"/>
    <col min="8707" max="8707" width="19.140625" style="130" customWidth="1"/>
    <col min="8708" max="8708" width="17.5703125" style="130" customWidth="1"/>
    <col min="8709" max="8709" width="14.7109375" style="130" customWidth="1"/>
    <col min="8710" max="8959" width="8.140625" style="130"/>
    <col min="8960" max="8960" width="8.7109375" style="130" customWidth="1"/>
    <col min="8961" max="8961" width="31.5703125" style="130" customWidth="1"/>
    <col min="8962" max="8962" width="13.85546875" style="130" customWidth="1"/>
    <col min="8963" max="8963" width="19.140625" style="130" customWidth="1"/>
    <col min="8964" max="8964" width="17.5703125" style="130" customWidth="1"/>
    <col min="8965" max="8965" width="14.7109375" style="130" customWidth="1"/>
    <col min="8966" max="9215" width="8.140625" style="130"/>
    <col min="9216" max="9216" width="8.7109375" style="130" customWidth="1"/>
    <col min="9217" max="9217" width="31.5703125" style="130" customWidth="1"/>
    <col min="9218" max="9218" width="13.85546875" style="130" customWidth="1"/>
    <col min="9219" max="9219" width="19.140625" style="130" customWidth="1"/>
    <col min="9220" max="9220" width="17.5703125" style="130" customWidth="1"/>
    <col min="9221" max="9221" width="14.7109375" style="130" customWidth="1"/>
    <col min="9222" max="9471" width="8.140625" style="130"/>
    <col min="9472" max="9472" width="8.7109375" style="130" customWidth="1"/>
    <col min="9473" max="9473" width="31.5703125" style="130" customWidth="1"/>
    <col min="9474" max="9474" width="13.85546875" style="130" customWidth="1"/>
    <col min="9475" max="9475" width="19.140625" style="130" customWidth="1"/>
    <col min="9476" max="9476" width="17.5703125" style="130" customWidth="1"/>
    <col min="9477" max="9477" width="14.7109375" style="130" customWidth="1"/>
    <col min="9478" max="9727" width="8.140625" style="130"/>
    <col min="9728" max="9728" width="8.7109375" style="130" customWidth="1"/>
    <col min="9729" max="9729" width="31.5703125" style="130" customWidth="1"/>
    <col min="9730" max="9730" width="13.85546875" style="130" customWidth="1"/>
    <col min="9731" max="9731" width="19.140625" style="130" customWidth="1"/>
    <col min="9732" max="9732" width="17.5703125" style="130" customWidth="1"/>
    <col min="9733" max="9733" width="14.7109375" style="130" customWidth="1"/>
    <col min="9734" max="9983" width="8.140625" style="130"/>
    <col min="9984" max="9984" width="8.7109375" style="130" customWidth="1"/>
    <col min="9985" max="9985" width="31.5703125" style="130" customWidth="1"/>
    <col min="9986" max="9986" width="13.85546875" style="130" customWidth="1"/>
    <col min="9987" max="9987" width="19.140625" style="130" customWidth="1"/>
    <col min="9988" max="9988" width="17.5703125" style="130" customWidth="1"/>
    <col min="9989" max="9989" width="14.7109375" style="130" customWidth="1"/>
    <col min="9990" max="10239" width="8.140625" style="130"/>
    <col min="10240" max="10240" width="8.7109375" style="130" customWidth="1"/>
    <col min="10241" max="10241" width="31.5703125" style="130" customWidth="1"/>
    <col min="10242" max="10242" width="13.85546875" style="130" customWidth="1"/>
    <col min="10243" max="10243" width="19.140625" style="130" customWidth="1"/>
    <col min="10244" max="10244" width="17.5703125" style="130" customWidth="1"/>
    <col min="10245" max="10245" width="14.7109375" style="130" customWidth="1"/>
    <col min="10246" max="10495" width="8.140625" style="130"/>
    <col min="10496" max="10496" width="8.7109375" style="130" customWidth="1"/>
    <col min="10497" max="10497" width="31.5703125" style="130" customWidth="1"/>
    <col min="10498" max="10498" width="13.85546875" style="130" customWidth="1"/>
    <col min="10499" max="10499" width="19.140625" style="130" customWidth="1"/>
    <col min="10500" max="10500" width="17.5703125" style="130" customWidth="1"/>
    <col min="10501" max="10501" width="14.7109375" style="130" customWidth="1"/>
    <col min="10502" max="10751" width="8.140625" style="130"/>
    <col min="10752" max="10752" width="8.7109375" style="130" customWidth="1"/>
    <col min="10753" max="10753" width="31.5703125" style="130" customWidth="1"/>
    <col min="10754" max="10754" width="13.85546875" style="130" customWidth="1"/>
    <col min="10755" max="10755" width="19.140625" style="130" customWidth="1"/>
    <col min="10756" max="10756" width="17.5703125" style="130" customWidth="1"/>
    <col min="10757" max="10757" width="14.7109375" style="130" customWidth="1"/>
    <col min="10758" max="11007" width="8.140625" style="130"/>
    <col min="11008" max="11008" width="8.7109375" style="130" customWidth="1"/>
    <col min="11009" max="11009" width="31.5703125" style="130" customWidth="1"/>
    <col min="11010" max="11010" width="13.85546875" style="130" customWidth="1"/>
    <col min="11011" max="11011" width="19.140625" style="130" customWidth="1"/>
    <col min="11012" max="11012" width="17.5703125" style="130" customWidth="1"/>
    <col min="11013" max="11013" width="14.7109375" style="130" customWidth="1"/>
    <col min="11014" max="11263" width="8.140625" style="130"/>
    <col min="11264" max="11264" width="8.7109375" style="130" customWidth="1"/>
    <col min="11265" max="11265" width="31.5703125" style="130" customWidth="1"/>
    <col min="11266" max="11266" width="13.85546875" style="130" customWidth="1"/>
    <col min="11267" max="11267" width="19.140625" style="130" customWidth="1"/>
    <col min="11268" max="11268" width="17.5703125" style="130" customWidth="1"/>
    <col min="11269" max="11269" width="14.7109375" style="130" customWidth="1"/>
    <col min="11270" max="11519" width="8.140625" style="130"/>
    <col min="11520" max="11520" width="8.7109375" style="130" customWidth="1"/>
    <col min="11521" max="11521" width="31.5703125" style="130" customWidth="1"/>
    <col min="11522" max="11522" width="13.85546875" style="130" customWidth="1"/>
    <col min="11523" max="11523" width="19.140625" style="130" customWidth="1"/>
    <col min="11524" max="11524" width="17.5703125" style="130" customWidth="1"/>
    <col min="11525" max="11525" width="14.7109375" style="130" customWidth="1"/>
    <col min="11526" max="11775" width="8.140625" style="130"/>
    <col min="11776" max="11776" width="8.7109375" style="130" customWidth="1"/>
    <col min="11777" max="11777" width="31.5703125" style="130" customWidth="1"/>
    <col min="11778" max="11778" width="13.85546875" style="130" customWidth="1"/>
    <col min="11779" max="11779" width="19.140625" style="130" customWidth="1"/>
    <col min="11780" max="11780" width="17.5703125" style="130" customWidth="1"/>
    <col min="11781" max="11781" width="14.7109375" style="130" customWidth="1"/>
    <col min="11782" max="12031" width="8.140625" style="130"/>
    <col min="12032" max="12032" width="8.7109375" style="130" customWidth="1"/>
    <col min="12033" max="12033" width="31.5703125" style="130" customWidth="1"/>
    <col min="12034" max="12034" width="13.85546875" style="130" customWidth="1"/>
    <col min="12035" max="12035" width="19.140625" style="130" customWidth="1"/>
    <col min="12036" max="12036" width="17.5703125" style="130" customWidth="1"/>
    <col min="12037" max="12037" width="14.7109375" style="130" customWidth="1"/>
    <col min="12038" max="12287" width="8.140625" style="130"/>
    <col min="12288" max="12288" width="8.7109375" style="130" customWidth="1"/>
    <col min="12289" max="12289" width="31.5703125" style="130" customWidth="1"/>
    <col min="12290" max="12290" width="13.85546875" style="130" customWidth="1"/>
    <col min="12291" max="12291" width="19.140625" style="130" customWidth="1"/>
    <col min="12292" max="12292" width="17.5703125" style="130" customWidth="1"/>
    <col min="12293" max="12293" width="14.7109375" style="130" customWidth="1"/>
    <col min="12294" max="12543" width="8.140625" style="130"/>
    <col min="12544" max="12544" width="8.7109375" style="130" customWidth="1"/>
    <col min="12545" max="12545" width="31.5703125" style="130" customWidth="1"/>
    <col min="12546" max="12546" width="13.85546875" style="130" customWidth="1"/>
    <col min="12547" max="12547" width="19.140625" style="130" customWidth="1"/>
    <col min="12548" max="12548" width="17.5703125" style="130" customWidth="1"/>
    <col min="12549" max="12549" width="14.7109375" style="130" customWidth="1"/>
    <col min="12550" max="12799" width="8.140625" style="130"/>
    <col min="12800" max="12800" width="8.7109375" style="130" customWidth="1"/>
    <col min="12801" max="12801" width="31.5703125" style="130" customWidth="1"/>
    <col min="12802" max="12802" width="13.85546875" style="130" customWidth="1"/>
    <col min="12803" max="12803" width="19.140625" style="130" customWidth="1"/>
    <col min="12804" max="12804" width="17.5703125" style="130" customWidth="1"/>
    <col min="12805" max="12805" width="14.7109375" style="130" customWidth="1"/>
    <col min="12806" max="13055" width="8.140625" style="130"/>
    <col min="13056" max="13056" width="8.7109375" style="130" customWidth="1"/>
    <col min="13057" max="13057" width="31.5703125" style="130" customWidth="1"/>
    <col min="13058" max="13058" width="13.85546875" style="130" customWidth="1"/>
    <col min="13059" max="13059" width="19.140625" style="130" customWidth="1"/>
    <col min="13060" max="13060" width="17.5703125" style="130" customWidth="1"/>
    <col min="13061" max="13061" width="14.7109375" style="130" customWidth="1"/>
    <col min="13062" max="13311" width="8.140625" style="130"/>
    <col min="13312" max="13312" width="8.7109375" style="130" customWidth="1"/>
    <col min="13313" max="13313" width="31.5703125" style="130" customWidth="1"/>
    <col min="13314" max="13314" width="13.85546875" style="130" customWidth="1"/>
    <col min="13315" max="13315" width="19.140625" style="130" customWidth="1"/>
    <col min="13316" max="13316" width="17.5703125" style="130" customWidth="1"/>
    <col min="13317" max="13317" width="14.7109375" style="130" customWidth="1"/>
    <col min="13318" max="13567" width="8.140625" style="130"/>
    <col min="13568" max="13568" width="8.7109375" style="130" customWidth="1"/>
    <col min="13569" max="13569" width="31.5703125" style="130" customWidth="1"/>
    <col min="13570" max="13570" width="13.85546875" style="130" customWidth="1"/>
    <col min="13571" max="13571" width="19.140625" style="130" customWidth="1"/>
    <col min="13572" max="13572" width="17.5703125" style="130" customWidth="1"/>
    <col min="13573" max="13573" width="14.7109375" style="130" customWidth="1"/>
    <col min="13574" max="13823" width="8.140625" style="130"/>
    <col min="13824" max="13824" width="8.7109375" style="130" customWidth="1"/>
    <col min="13825" max="13825" width="31.5703125" style="130" customWidth="1"/>
    <col min="13826" max="13826" width="13.85546875" style="130" customWidth="1"/>
    <col min="13827" max="13827" width="19.140625" style="130" customWidth="1"/>
    <col min="13828" max="13828" width="17.5703125" style="130" customWidth="1"/>
    <col min="13829" max="13829" width="14.7109375" style="130" customWidth="1"/>
    <col min="13830" max="14079" width="8.140625" style="130"/>
    <col min="14080" max="14080" width="8.7109375" style="130" customWidth="1"/>
    <col min="14081" max="14081" width="31.5703125" style="130" customWidth="1"/>
    <col min="14082" max="14082" width="13.85546875" style="130" customWidth="1"/>
    <col min="14083" max="14083" width="19.140625" style="130" customWidth="1"/>
    <col min="14084" max="14084" width="17.5703125" style="130" customWidth="1"/>
    <col min="14085" max="14085" width="14.7109375" style="130" customWidth="1"/>
    <col min="14086" max="14335" width="8.140625" style="130"/>
    <col min="14336" max="14336" width="8.7109375" style="130" customWidth="1"/>
    <col min="14337" max="14337" width="31.5703125" style="130" customWidth="1"/>
    <col min="14338" max="14338" width="13.85546875" style="130" customWidth="1"/>
    <col min="14339" max="14339" width="19.140625" style="130" customWidth="1"/>
    <col min="14340" max="14340" width="17.5703125" style="130" customWidth="1"/>
    <col min="14341" max="14341" width="14.7109375" style="130" customWidth="1"/>
    <col min="14342" max="14591" width="8.140625" style="130"/>
    <col min="14592" max="14592" width="8.7109375" style="130" customWidth="1"/>
    <col min="14593" max="14593" width="31.5703125" style="130" customWidth="1"/>
    <col min="14594" max="14594" width="13.85546875" style="130" customWidth="1"/>
    <col min="14595" max="14595" width="19.140625" style="130" customWidth="1"/>
    <col min="14596" max="14596" width="17.5703125" style="130" customWidth="1"/>
    <col min="14597" max="14597" width="14.7109375" style="130" customWidth="1"/>
    <col min="14598" max="14847" width="8.140625" style="130"/>
    <col min="14848" max="14848" width="8.7109375" style="130" customWidth="1"/>
    <col min="14849" max="14849" width="31.5703125" style="130" customWidth="1"/>
    <col min="14850" max="14850" width="13.85546875" style="130" customWidth="1"/>
    <col min="14851" max="14851" width="19.140625" style="130" customWidth="1"/>
    <col min="14852" max="14852" width="17.5703125" style="130" customWidth="1"/>
    <col min="14853" max="14853" width="14.7109375" style="130" customWidth="1"/>
    <col min="14854" max="15103" width="8.140625" style="130"/>
    <col min="15104" max="15104" width="8.7109375" style="130" customWidth="1"/>
    <col min="15105" max="15105" width="31.5703125" style="130" customWidth="1"/>
    <col min="15106" max="15106" width="13.85546875" style="130" customWidth="1"/>
    <col min="15107" max="15107" width="19.140625" style="130" customWidth="1"/>
    <col min="15108" max="15108" width="17.5703125" style="130" customWidth="1"/>
    <col min="15109" max="15109" width="14.7109375" style="130" customWidth="1"/>
    <col min="15110" max="15359" width="8.140625" style="130"/>
    <col min="15360" max="15360" width="8.7109375" style="130" customWidth="1"/>
    <col min="15361" max="15361" width="31.5703125" style="130" customWidth="1"/>
    <col min="15362" max="15362" width="13.85546875" style="130" customWidth="1"/>
    <col min="15363" max="15363" width="19.140625" style="130" customWidth="1"/>
    <col min="15364" max="15364" width="17.5703125" style="130" customWidth="1"/>
    <col min="15365" max="15365" width="14.7109375" style="130" customWidth="1"/>
    <col min="15366" max="15615" width="8.140625" style="130"/>
    <col min="15616" max="15616" width="8.7109375" style="130" customWidth="1"/>
    <col min="15617" max="15617" width="31.5703125" style="130" customWidth="1"/>
    <col min="15618" max="15618" width="13.85546875" style="130" customWidth="1"/>
    <col min="15619" max="15619" width="19.140625" style="130" customWidth="1"/>
    <col min="15620" max="15620" width="17.5703125" style="130" customWidth="1"/>
    <col min="15621" max="15621" width="14.7109375" style="130" customWidth="1"/>
    <col min="15622" max="15871" width="8.140625" style="130"/>
    <col min="15872" max="15872" width="8.7109375" style="130" customWidth="1"/>
    <col min="15873" max="15873" width="31.5703125" style="130" customWidth="1"/>
    <col min="15874" max="15874" width="13.85546875" style="130" customWidth="1"/>
    <col min="15875" max="15875" width="19.140625" style="130" customWidth="1"/>
    <col min="15876" max="15876" width="17.5703125" style="130" customWidth="1"/>
    <col min="15877" max="15877" width="14.7109375" style="130" customWidth="1"/>
    <col min="15878" max="16127" width="8.140625" style="130"/>
    <col min="16128" max="16128" width="8.7109375" style="130" customWidth="1"/>
    <col min="16129" max="16129" width="31.5703125" style="130" customWidth="1"/>
    <col min="16130" max="16130" width="13.85546875" style="130" customWidth="1"/>
    <col min="16131" max="16131" width="19.140625" style="130" customWidth="1"/>
    <col min="16132" max="16132" width="17.5703125" style="130" customWidth="1"/>
    <col min="16133" max="16133" width="14.7109375" style="130" customWidth="1"/>
    <col min="16134" max="16384" width="8.140625" style="130"/>
  </cols>
  <sheetData>
    <row r="1" spans="1:5" ht="23.25" hidden="1" customHeight="1" x14ac:dyDescent="0.25">
      <c r="A1" s="205"/>
      <c r="B1" s="205"/>
      <c r="C1" s="205"/>
      <c r="D1" s="205"/>
      <c r="E1" s="205"/>
    </row>
    <row r="2" spans="1:5" hidden="1" x14ac:dyDescent="0.25">
      <c r="A2" s="205" t="s">
        <v>181</v>
      </c>
      <c r="B2" s="205"/>
      <c r="C2" s="205"/>
      <c r="D2" s="205"/>
      <c r="E2" s="205"/>
    </row>
    <row r="3" spans="1:5" ht="15.75" customHeight="1" x14ac:dyDescent="0.25">
      <c r="A3" s="207" t="s">
        <v>226</v>
      </c>
      <c r="B3" s="207"/>
      <c r="C3" s="207"/>
      <c r="D3" s="207"/>
      <c r="E3" s="207"/>
    </row>
    <row r="4" spans="1:5" x14ac:dyDescent="0.25">
      <c r="A4" s="207" t="s">
        <v>182</v>
      </c>
      <c r="B4" s="207"/>
      <c r="C4" s="207"/>
      <c r="D4" s="207"/>
      <c r="E4" s="207"/>
    </row>
    <row r="5" spans="1:5" x14ac:dyDescent="0.25">
      <c r="A5" s="207" t="s">
        <v>183</v>
      </c>
      <c r="B5" s="207"/>
      <c r="C5" s="207"/>
      <c r="D5" s="207"/>
      <c r="E5" s="207"/>
    </row>
    <row r="6" spans="1:5" ht="26.25" customHeight="1" x14ac:dyDescent="0.25">
      <c r="A6" s="205" t="s">
        <v>184</v>
      </c>
      <c r="B6" s="205"/>
      <c r="C6" s="205"/>
      <c r="D6" s="205"/>
      <c r="E6" s="130" t="s">
        <v>256</v>
      </c>
    </row>
    <row r="7" spans="1:5" x14ac:dyDescent="0.25">
      <c r="A7" s="205"/>
      <c r="B7" s="205"/>
      <c r="C7" s="205"/>
      <c r="D7" s="205"/>
      <c r="E7" s="205"/>
    </row>
    <row r="8" spans="1:5" ht="28.5" customHeight="1" x14ac:dyDescent="0.25">
      <c r="A8" s="206" t="s">
        <v>186</v>
      </c>
      <c r="B8" s="206"/>
      <c r="C8" s="206"/>
      <c r="D8" s="206"/>
      <c r="E8" s="206"/>
    </row>
    <row r="9" spans="1:5" ht="29.25" customHeight="1" x14ac:dyDescent="0.25">
      <c r="A9" s="206" t="s">
        <v>187</v>
      </c>
      <c r="B9" s="206"/>
      <c r="C9" s="206"/>
      <c r="D9" s="206"/>
      <c r="E9" s="206"/>
    </row>
    <row r="10" spans="1:5" ht="30" customHeight="1" x14ac:dyDescent="0.25">
      <c r="A10" s="206" t="s">
        <v>188</v>
      </c>
      <c r="B10" s="206"/>
      <c r="C10" s="206"/>
      <c r="D10" s="206"/>
      <c r="E10" s="206"/>
    </row>
    <row r="11" spans="1:5" ht="30" customHeight="1" x14ac:dyDescent="0.25">
      <c r="A11" s="206" t="s">
        <v>189</v>
      </c>
      <c r="B11" s="206"/>
      <c r="C11" s="206"/>
      <c r="D11" s="206"/>
      <c r="E11" s="206"/>
    </row>
    <row r="12" spans="1:5" ht="29.25" customHeight="1" x14ac:dyDescent="0.25">
      <c r="A12" s="206" t="s">
        <v>190</v>
      </c>
      <c r="B12" s="206"/>
      <c r="C12" s="206"/>
      <c r="D12" s="206"/>
      <c r="E12" s="206"/>
    </row>
    <row r="13" spans="1:5" ht="28.5" customHeight="1" x14ac:dyDescent="0.25">
      <c r="A13" s="206" t="s">
        <v>191</v>
      </c>
      <c r="B13" s="206"/>
      <c r="C13" s="206"/>
      <c r="D13" s="206"/>
      <c r="E13" s="206"/>
    </row>
    <row r="14" spans="1:5" ht="15.75" customHeight="1" thickBot="1" x14ac:dyDescent="0.3">
      <c r="A14" s="205"/>
      <c r="B14" s="205"/>
      <c r="C14" s="205"/>
      <c r="D14" s="205"/>
      <c r="E14" s="205"/>
    </row>
    <row r="15" spans="1:5" ht="120.75" thickBot="1" x14ac:dyDescent="0.3">
      <c r="A15" s="141" t="s">
        <v>2</v>
      </c>
      <c r="B15" s="139" t="s">
        <v>193</v>
      </c>
      <c r="C15" s="139" t="s">
        <v>0</v>
      </c>
      <c r="D15" s="139" t="s">
        <v>192</v>
      </c>
      <c r="E15" s="139" t="s">
        <v>1</v>
      </c>
    </row>
    <row r="16" spans="1:5" x14ac:dyDescent="0.25">
      <c r="A16" s="216" t="s">
        <v>8</v>
      </c>
      <c r="B16" s="217"/>
      <c r="C16" s="217"/>
      <c r="D16" s="217"/>
      <c r="E16" s="142"/>
    </row>
    <row r="17" spans="1:5" ht="15" customHeight="1" x14ac:dyDescent="0.25">
      <c r="A17" s="151" t="s">
        <v>55</v>
      </c>
      <c r="B17" s="152" t="s">
        <v>22</v>
      </c>
      <c r="C17" s="153" t="s">
        <v>11</v>
      </c>
      <c r="D17" s="154">
        <v>0.14000000000000001</v>
      </c>
      <c r="E17" s="155">
        <v>1477.9</v>
      </c>
    </row>
    <row r="18" spans="1:5" ht="15" customHeight="1" x14ac:dyDescent="0.25">
      <c r="A18" s="213" t="s">
        <v>195</v>
      </c>
      <c r="B18" s="214"/>
      <c r="C18" s="214"/>
      <c r="D18" s="215"/>
      <c r="E18" s="156"/>
    </row>
    <row r="19" spans="1:5" ht="30" x14ac:dyDescent="0.25">
      <c r="A19" s="151" t="s">
        <v>257</v>
      </c>
      <c r="B19" s="157">
        <v>0.1</v>
      </c>
      <c r="C19" s="153" t="s">
        <v>17</v>
      </c>
      <c r="D19" s="154">
        <f>E19/B19</f>
        <v>3266.2999999999997</v>
      </c>
      <c r="E19" s="155">
        <v>326.63</v>
      </c>
    </row>
    <row r="20" spans="1:5" x14ac:dyDescent="0.25">
      <c r="A20" s="151" t="s">
        <v>258</v>
      </c>
      <c r="B20" s="158">
        <v>1</v>
      </c>
      <c r="C20" s="153" t="s">
        <v>13</v>
      </c>
      <c r="D20" s="154">
        <f>E20/B20</f>
        <v>2903.3</v>
      </c>
      <c r="E20" s="155">
        <v>2903.3</v>
      </c>
    </row>
    <row r="21" spans="1:5" ht="30" x14ac:dyDescent="0.25">
      <c r="A21" s="151" t="s">
        <v>172</v>
      </c>
      <c r="B21" s="152" t="s">
        <v>23</v>
      </c>
      <c r="C21" s="153" t="s">
        <v>11</v>
      </c>
      <c r="D21" s="154">
        <f>E21</f>
        <v>919.6</v>
      </c>
      <c r="E21" s="155">
        <f>583.33+336.27</f>
        <v>919.6</v>
      </c>
    </row>
    <row r="22" spans="1:5" ht="30" x14ac:dyDescent="0.25">
      <c r="A22" s="151" t="s">
        <v>198</v>
      </c>
      <c r="B22" s="152" t="s">
        <v>23</v>
      </c>
      <c r="C22" s="153" t="s">
        <v>11</v>
      </c>
      <c r="D22" s="154">
        <f t="shared" ref="D22:D26" si="0">E22</f>
        <v>2082.2799999999997</v>
      </c>
      <c r="E22" s="155">
        <f>1500+582.28</f>
        <v>2082.2799999999997</v>
      </c>
    </row>
    <row r="23" spans="1:5" x14ac:dyDescent="0.25">
      <c r="A23" s="151" t="s">
        <v>196</v>
      </c>
      <c r="B23" s="152" t="s">
        <v>176</v>
      </c>
      <c r="C23" s="153" t="s">
        <v>12</v>
      </c>
      <c r="D23" s="154">
        <f t="shared" si="0"/>
        <v>45498.12</v>
      </c>
      <c r="E23" s="155">
        <v>45498.12</v>
      </c>
    </row>
    <row r="24" spans="1:5" s="137" customFormat="1" ht="30" x14ac:dyDescent="0.25">
      <c r="A24" s="125" t="s">
        <v>143</v>
      </c>
      <c r="B24" s="132" t="s">
        <v>23</v>
      </c>
      <c r="C24" s="132" t="s">
        <v>144</v>
      </c>
      <c r="D24" s="132">
        <f t="shared" si="0"/>
        <v>623.82000000000005</v>
      </c>
      <c r="E24" s="132">
        <v>623.82000000000005</v>
      </c>
    </row>
    <row r="25" spans="1:5" x14ac:dyDescent="0.25">
      <c r="A25" s="213" t="s">
        <v>259</v>
      </c>
      <c r="B25" s="214"/>
      <c r="C25" s="214"/>
      <c r="D25" s="215"/>
      <c r="E25" s="156"/>
    </row>
    <row r="26" spans="1:5" ht="15" customHeight="1" x14ac:dyDescent="0.25">
      <c r="A26" s="151" t="s">
        <v>260</v>
      </c>
      <c r="B26" s="152" t="s">
        <v>176</v>
      </c>
      <c r="C26" s="153" t="s">
        <v>11</v>
      </c>
      <c r="D26" s="154">
        <f t="shared" si="0"/>
        <v>4158.3999999999996</v>
      </c>
      <c r="E26" s="155">
        <v>4158.3999999999996</v>
      </c>
    </row>
    <row r="27" spans="1:5" ht="15" customHeight="1" x14ac:dyDescent="0.25">
      <c r="A27" s="213" t="s">
        <v>199</v>
      </c>
      <c r="B27" s="214"/>
      <c r="C27" s="214"/>
      <c r="D27" s="215"/>
      <c r="E27" s="156"/>
    </row>
    <row r="28" spans="1:5" x14ac:dyDescent="0.25">
      <c r="A28" s="151" t="s">
        <v>241</v>
      </c>
      <c r="B28" s="158">
        <v>2</v>
      </c>
      <c r="C28" s="153" t="s">
        <v>93</v>
      </c>
      <c r="D28" s="154">
        <f t="shared" ref="D28:D47" si="1">E28/B28</f>
        <v>97.48</v>
      </c>
      <c r="E28" s="155">
        <v>194.96</v>
      </c>
    </row>
    <row r="29" spans="1:5" x14ac:dyDescent="0.25">
      <c r="A29" s="151" t="s">
        <v>59</v>
      </c>
      <c r="B29" s="158">
        <v>1</v>
      </c>
      <c r="C29" s="153" t="s">
        <v>14</v>
      </c>
      <c r="D29" s="154">
        <f t="shared" si="1"/>
        <v>1005.22</v>
      </c>
      <c r="E29" s="155">
        <v>1005.22</v>
      </c>
    </row>
    <row r="30" spans="1:5" x14ac:dyDescent="0.25">
      <c r="A30" s="151" t="s">
        <v>60</v>
      </c>
      <c r="B30" s="158">
        <v>1</v>
      </c>
      <c r="C30" s="153" t="s">
        <v>15</v>
      </c>
      <c r="D30" s="154">
        <f t="shared" si="1"/>
        <v>828.19</v>
      </c>
      <c r="E30" s="155">
        <v>828.19</v>
      </c>
    </row>
    <row r="31" spans="1:5" x14ac:dyDescent="0.25">
      <c r="A31" s="151" t="s">
        <v>204</v>
      </c>
      <c r="B31" s="158">
        <v>1</v>
      </c>
      <c r="C31" s="153" t="s">
        <v>13</v>
      </c>
      <c r="D31" s="154">
        <f t="shared" si="1"/>
        <v>149.54</v>
      </c>
      <c r="E31" s="155">
        <v>149.54</v>
      </c>
    </row>
    <row r="32" spans="1:5" x14ac:dyDescent="0.25">
      <c r="A32" s="151" t="s">
        <v>261</v>
      </c>
      <c r="B32" s="158">
        <v>1</v>
      </c>
      <c r="C32" s="153" t="s">
        <v>262</v>
      </c>
      <c r="D32" s="154">
        <f t="shared" si="1"/>
        <v>1052.8900000000001</v>
      </c>
      <c r="E32" s="155">
        <v>1052.8900000000001</v>
      </c>
    </row>
    <row r="33" spans="1:5" ht="30" x14ac:dyDescent="0.25">
      <c r="A33" s="151" t="s">
        <v>205</v>
      </c>
      <c r="B33" s="157">
        <v>0.1</v>
      </c>
      <c r="C33" s="153" t="s">
        <v>16</v>
      </c>
      <c r="D33" s="154">
        <f t="shared" si="1"/>
        <v>4022.6</v>
      </c>
      <c r="E33" s="155">
        <v>402.26</v>
      </c>
    </row>
    <row r="34" spans="1:5" x14ac:dyDescent="0.25">
      <c r="A34" s="151" t="s">
        <v>80</v>
      </c>
      <c r="B34" s="159">
        <v>0.01</v>
      </c>
      <c r="C34" s="153" t="s">
        <v>81</v>
      </c>
      <c r="D34" s="154">
        <f t="shared" si="1"/>
        <v>30519</v>
      </c>
      <c r="E34" s="155">
        <v>305.19</v>
      </c>
    </row>
    <row r="35" spans="1:5" x14ac:dyDescent="0.25">
      <c r="A35" s="151" t="s">
        <v>263</v>
      </c>
      <c r="B35" s="159">
        <v>0.01</v>
      </c>
      <c r="C35" s="153" t="s">
        <v>17</v>
      </c>
      <c r="D35" s="154">
        <f t="shared" si="1"/>
        <v>30519</v>
      </c>
      <c r="E35" s="155">
        <v>305.19</v>
      </c>
    </row>
    <row r="36" spans="1:5" x14ac:dyDescent="0.25">
      <c r="A36" s="151" t="s">
        <v>264</v>
      </c>
      <c r="B36" s="160">
        <v>0.94899999999999995</v>
      </c>
      <c r="C36" s="153" t="s">
        <v>16</v>
      </c>
      <c r="D36" s="154">
        <f t="shared" si="1"/>
        <v>1914.9947312961012</v>
      </c>
      <c r="E36" s="155">
        <v>1817.33</v>
      </c>
    </row>
    <row r="37" spans="1:5" ht="30" x14ac:dyDescent="0.25">
      <c r="A37" s="151" t="s">
        <v>62</v>
      </c>
      <c r="B37" s="160">
        <f>2*0.949</f>
        <v>1.8979999999999999</v>
      </c>
      <c r="C37" s="153" t="s">
        <v>16</v>
      </c>
      <c r="D37" s="154">
        <f t="shared" si="1"/>
        <v>2005.3530031612224</v>
      </c>
      <c r="E37" s="155">
        <f>2*1903.08</f>
        <v>3806.16</v>
      </c>
    </row>
    <row r="38" spans="1:5" x14ac:dyDescent="0.25">
      <c r="A38" s="151" t="s">
        <v>265</v>
      </c>
      <c r="B38" s="159">
        <v>0.01</v>
      </c>
      <c r="C38" s="153" t="s">
        <v>17</v>
      </c>
      <c r="D38" s="154">
        <f t="shared" si="1"/>
        <v>30195</v>
      </c>
      <c r="E38" s="155">
        <v>301.95</v>
      </c>
    </row>
    <row r="39" spans="1:5" x14ac:dyDescent="0.25">
      <c r="A39" s="151" t="s">
        <v>266</v>
      </c>
      <c r="B39" s="158">
        <v>1</v>
      </c>
      <c r="C39" s="153" t="s">
        <v>14</v>
      </c>
      <c r="D39" s="154">
        <f t="shared" si="1"/>
        <v>611.75</v>
      </c>
      <c r="E39" s="155">
        <v>611.75</v>
      </c>
    </row>
    <row r="40" spans="1:5" x14ac:dyDescent="0.25">
      <c r="A40" s="151" t="s">
        <v>82</v>
      </c>
      <c r="B40" s="159">
        <v>0.03</v>
      </c>
      <c r="C40" s="153" t="s">
        <v>15</v>
      </c>
      <c r="D40" s="154">
        <f t="shared" si="1"/>
        <v>16765.666666666668</v>
      </c>
      <c r="E40" s="155">
        <v>502.97</v>
      </c>
    </row>
    <row r="41" spans="1:5" ht="30" x14ac:dyDescent="0.25">
      <c r="A41" s="151" t="s">
        <v>65</v>
      </c>
      <c r="B41" s="158">
        <v>5</v>
      </c>
      <c r="C41" s="153" t="s">
        <v>18</v>
      </c>
      <c r="D41" s="154">
        <f t="shared" si="1"/>
        <v>254.00799999999998</v>
      </c>
      <c r="E41" s="155">
        <v>1270.04</v>
      </c>
    </row>
    <row r="42" spans="1:5" x14ac:dyDescent="0.25">
      <c r="A42" s="151" t="s">
        <v>244</v>
      </c>
      <c r="B42" s="158">
        <v>2</v>
      </c>
      <c r="C42" s="153" t="s">
        <v>93</v>
      </c>
      <c r="D42" s="154">
        <f t="shared" si="1"/>
        <v>78.12</v>
      </c>
      <c r="E42" s="155">
        <v>156.24</v>
      </c>
    </row>
    <row r="43" spans="1:5" x14ac:dyDescent="0.25">
      <c r="A43" s="151" t="s">
        <v>66</v>
      </c>
      <c r="B43" s="158">
        <v>1</v>
      </c>
      <c r="C43" s="153" t="s">
        <v>13</v>
      </c>
      <c r="D43" s="154">
        <f t="shared" si="1"/>
        <v>4474.1099999999997</v>
      </c>
      <c r="E43" s="155">
        <v>4474.1099999999997</v>
      </c>
    </row>
    <row r="44" spans="1:5" x14ac:dyDescent="0.25">
      <c r="A44" s="151" t="s">
        <v>67</v>
      </c>
      <c r="B44" s="158">
        <v>1</v>
      </c>
      <c r="C44" s="153" t="s">
        <v>14</v>
      </c>
      <c r="D44" s="154">
        <f t="shared" si="1"/>
        <v>3649.47</v>
      </c>
      <c r="E44" s="155">
        <v>3649.47</v>
      </c>
    </row>
    <row r="45" spans="1:5" x14ac:dyDescent="0.25">
      <c r="A45" s="151" t="s">
        <v>209</v>
      </c>
      <c r="B45" s="158">
        <v>1</v>
      </c>
      <c r="C45" s="153" t="s">
        <v>20</v>
      </c>
      <c r="D45" s="154">
        <f t="shared" si="1"/>
        <v>857.06</v>
      </c>
      <c r="E45" s="155">
        <v>857.06</v>
      </c>
    </row>
    <row r="46" spans="1:5" x14ac:dyDescent="0.25">
      <c r="A46" s="151" t="s">
        <v>210</v>
      </c>
      <c r="B46" s="159">
        <v>1.01</v>
      </c>
      <c r="C46" s="153" t="s">
        <v>20</v>
      </c>
      <c r="D46" s="154">
        <f t="shared" si="1"/>
        <v>877.15841584158409</v>
      </c>
      <c r="E46" s="155">
        <v>885.93</v>
      </c>
    </row>
    <row r="47" spans="1:5" x14ac:dyDescent="0.25">
      <c r="A47" s="151" t="s">
        <v>70</v>
      </c>
      <c r="B47" s="158">
        <v>35</v>
      </c>
      <c r="C47" s="153" t="s">
        <v>20</v>
      </c>
      <c r="D47" s="154">
        <f t="shared" si="1"/>
        <v>302.39628571428574</v>
      </c>
      <c r="E47" s="155">
        <v>10583.87</v>
      </c>
    </row>
    <row r="48" spans="1:5" ht="15" customHeight="1" x14ac:dyDescent="0.25">
      <c r="A48" s="213" t="s">
        <v>211</v>
      </c>
      <c r="B48" s="214"/>
      <c r="C48" s="214"/>
      <c r="D48" s="215"/>
      <c r="E48" s="156"/>
    </row>
    <row r="49" spans="1:7" x14ac:dyDescent="0.25">
      <c r="A49" s="151" t="s">
        <v>267</v>
      </c>
      <c r="B49" s="160">
        <v>1.7999999999999999E-2</v>
      </c>
      <c r="C49" s="153" t="s">
        <v>144</v>
      </c>
      <c r="D49" s="154">
        <f t="shared" ref="D49:D56" si="2">E49/B49</f>
        <v>51169.444444444445</v>
      </c>
      <c r="E49" s="155">
        <v>921.05</v>
      </c>
    </row>
    <row r="50" spans="1:7" x14ac:dyDescent="0.25">
      <c r="A50" s="151" t="s">
        <v>150</v>
      </c>
      <c r="B50" s="157">
        <v>0.2</v>
      </c>
      <c r="C50" s="153" t="s">
        <v>151</v>
      </c>
      <c r="D50" s="154">
        <f t="shared" si="2"/>
        <v>2231.9999999999995</v>
      </c>
      <c r="E50" s="155">
        <v>446.4</v>
      </c>
    </row>
    <row r="51" spans="1:7" ht="30" x14ac:dyDescent="0.25">
      <c r="A51" s="151" t="s">
        <v>71</v>
      </c>
      <c r="B51" s="160">
        <v>0.94899999999999995</v>
      </c>
      <c r="C51" s="153" t="s">
        <v>16</v>
      </c>
      <c r="D51" s="154">
        <f t="shared" si="2"/>
        <v>2011.9599578503687</v>
      </c>
      <c r="E51" s="155">
        <v>1909.35</v>
      </c>
    </row>
    <row r="52" spans="1:7" ht="30" x14ac:dyDescent="0.25">
      <c r="A52" s="151" t="s">
        <v>268</v>
      </c>
      <c r="B52" s="160">
        <v>0.94899999999999995</v>
      </c>
      <c r="C52" s="153" t="s">
        <v>16</v>
      </c>
      <c r="D52" s="154">
        <f t="shared" si="2"/>
        <v>2021.9178082191781</v>
      </c>
      <c r="E52" s="155">
        <v>1918.8</v>
      </c>
    </row>
    <row r="53" spans="1:7" ht="30" x14ac:dyDescent="0.25">
      <c r="A53" s="151" t="s">
        <v>269</v>
      </c>
      <c r="B53" s="159">
        <f>2*1.64</f>
        <v>3.28</v>
      </c>
      <c r="C53" s="153" t="s">
        <v>16</v>
      </c>
      <c r="D53" s="154">
        <f t="shared" si="2"/>
        <v>610.28048780487813</v>
      </c>
      <c r="E53" s="155">
        <f>2*1000.86</f>
        <v>2001.72</v>
      </c>
    </row>
    <row r="54" spans="1:7" x14ac:dyDescent="0.25">
      <c r="A54" s="151" t="s">
        <v>270</v>
      </c>
      <c r="B54" s="158">
        <v>40</v>
      </c>
      <c r="C54" s="153" t="s">
        <v>271</v>
      </c>
      <c r="D54" s="154">
        <f t="shared" si="2"/>
        <v>75.827750000000009</v>
      </c>
      <c r="E54" s="155">
        <v>3033.11</v>
      </c>
    </row>
    <row r="55" spans="1:7" ht="30" x14ac:dyDescent="0.25">
      <c r="A55" s="151" t="s">
        <v>272</v>
      </c>
      <c r="B55" s="160">
        <v>1.349</v>
      </c>
      <c r="C55" s="153" t="s">
        <v>16</v>
      </c>
      <c r="D55" s="154">
        <f t="shared" si="2"/>
        <v>1205.0630096367681</v>
      </c>
      <c r="E55" s="155">
        <v>1625.63</v>
      </c>
    </row>
    <row r="56" spans="1:7" x14ac:dyDescent="0.25">
      <c r="A56" s="151" t="s">
        <v>273</v>
      </c>
      <c r="B56" s="160">
        <v>1.7999999999999999E-2</v>
      </c>
      <c r="C56" s="153" t="s">
        <v>144</v>
      </c>
      <c r="D56" s="154">
        <f t="shared" si="2"/>
        <v>15712.777777777777</v>
      </c>
      <c r="E56" s="155">
        <v>282.83</v>
      </c>
    </row>
    <row r="57" spans="1:7" ht="30" x14ac:dyDescent="0.25">
      <c r="A57" s="151" t="s">
        <v>85</v>
      </c>
      <c r="B57" s="159">
        <v>0.02</v>
      </c>
      <c r="C57" s="153" t="s">
        <v>17</v>
      </c>
      <c r="D57" s="154">
        <f>E57/B57</f>
        <v>51120.5</v>
      </c>
      <c r="E57" s="155">
        <v>1022.41</v>
      </c>
    </row>
    <row r="58" spans="1:7" ht="15" customHeight="1" x14ac:dyDescent="0.25">
      <c r="A58" s="213" t="s">
        <v>40</v>
      </c>
      <c r="B58" s="214"/>
      <c r="C58" s="214"/>
      <c r="D58" s="215"/>
      <c r="E58" s="156"/>
    </row>
    <row r="59" spans="1:7" ht="30" x14ac:dyDescent="0.25">
      <c r="A59" s="151" t="s">
        <v>58</v>
      </c>
      <c r="B59" s="152" t="s">
        <v>175</v>
      </c>
      <c r="C59" s="153" t="s">
        <v>11</v>
      </c>
      <c r="D59" s="154">
        <f t="shared" ref="D59" si="3">E59</f>
        <v>2710.29</v>
      </c>
      <c r="E59" s="155">
        <v>2710.29</v>
      </c>
    </row>
    <row r="60" spans="1:7" x14ac:dyDescent="0.25">
      <c r="A60" s="213" t="s">
        <v>154</v>
      </c>
      <c r="B60" s="214"/>
      <c r="C60" s="214"/>
      <c r="D60" s="215"/>
      <c r="E60" s="156"/>
    </row>
    <row r="61" spans="1:7" ht="15" customHeight="1" x14ac:dyDescent="0.25">
      <c r="A61" s="151" t="s">
        <v>220</v>
      </c>
      <c r="B61" s="152" t="s">
        <v>175</v>
      </c>
      <c r="C61" s="153" t="s">
        <v>11</v>
      </c>
      <c r="D61" s="154">
        <f t="shared" ref="D61" si="4">E61</f>
        <v>3600</v>
      </c>
      <c r="E61" s="155">
        <v>3600</v>
      </c>
    </row>
    <row r="62" spans="1:7" ht="15" customHeight="1" x14ac:dyDescent="0.25">
      <c r="A62" s="213" t="s">
        <v>250</v>
      </c>
      <c r="B62" s="214"/>
      <c r="C62" s="214"/>
      <c r="D62" s="215"/>
      <c r="E62" s="156"/>
    </row>
    <row r="63" spans="1:7" ht="15" customHeight="1" thickBot="1" x14ac:dyDescent="0.3">
      <c r="A63" s="151" t="s">
        <v>157</v>
      </c>
      <c r="B63" s="152" t="s">
        <v>23</v>
      </c>
      <c r="C63" s="153" t="s">
        <v>11</v>
      </c>
      <c r="D63" s="154">
        <f t="shared" ref="D63:D64" si="5">E63</f>
        <v>400</v>
      </c>
      <c r="E63" s="155">
        <v>400</v>
      </c>
    </row>
    <row r="64" spans="1:7" ht="30" x14ac:dyDescent="0.25">
      <c r="A64" s="151" t="s">
        <v>251</v>
      </c>
      <c r="B64" s="152" t="s">
        <v>23</v>
      </c>
      <c r="C64" s="153" t="s">
        <v>11</v>
      </c>
      <c r="D64" s="154">
        <f t="shared" si="5"/>
        <v>205.85</v>
      </c>
      <c r="E64" s="155">
        <v>205.85</v>
      </c>
      <c r="F64" s="143">
        <f>SUM(E17:E64)</f>
        <v>111227.81000000001</v>
      </c>
      <c r="G64" s="140" t="s">
        <v>274</v>
      </c>
    </row>
    <row r="65" spans="1:6" s="37" customFormat="1" x14ac:dyDescent="0.25">
      <c r="A65" s="210" t="s">
        <v>10</v>
      </c>
      <c r="B65" s="211"/>
      <c r="C65" s="211"/>
      <c r="D65" s="211"/>
      <c r="E65" s="212"/>
    </row>
    <row r="66" spans="1:6" s="37" customFormat="1" x14ac:dyDescent="0.25">
      <c r="A66" s="35" t="s">
        <v>76</v>
      </c>
      <c r="B66" s="133" t="s">
        <v>22</v>
      </c>
      <c r="C66" s="133" t="s">
        <v>11</v>
      </c>
      <c r="D66" s="133">
        <f>E66</f>
        <v>11122.781000000003</v>
      </c>
      <c r="E66" s="133">
        <f>SUM(E17:E64)*10%</f>
        <v>11122.781000000003</v>
      </c>
    </row>
    <row r="67" spans="1:6" x14ac:dyDescent="0.25">
      <c r="A67" s="135" t="s">
        <v>26</v>
      </c>
      <c r="B67" s="132"/>
      <c r="C67" s="132"/>
      <c r="D67" s="132"/>
      <c r="E67" s="134">
        <f>F64+E66</f>
        <v>122350.59100000001</v>
      </c>
    </row>
    <row r="68" spans="1:6" x14ac:dyDescent="0.25">
      <c r="A68" s="205"/>
      <c r="B68" s="205"/>
      <c r="C68" s="205"/>
      <c r="D68" s="205"/>
      <c r="E68" s="205"/>
    </row>
    <row r="69" spans="1:6" x14ac:dyDescent="0.25">
      <c r="A69" s="205"/>
      <c r="B69" s="205"/>
      <c r="C69" s="205"/>
      <c r="D69" s="205"/>
      <c r="E69" s="205"/>
    </row>
    <row r="70" spans="1:6" s="146" customFormat="1" ht="21.75" customHeight="1" x14ac:dyDescent="0.25">
      <c r="A70" s="208" t="s">
        <v>276</v>
      </c>
      <c r="B70" s="208"/>
      <c r="C70" s="208"/>
      <c r="D70" s="208"/>
      <c r="E70" s="144">
        <f>E67</f>
        <v>122350.59100000001</v>
      </c>
      <c r="F70" s="145"/>
    </row>
    <row r="71" spans="1:6" s="146" customFormat="1" ht="20.25" customHeight="1" x14ac:dyDescent="0.25">
      <c r="A71" s="209" t="e">
        <f ca="1">[1]!Сумма_прописью(E70)</f>
        <v>#NAME?</v>
      </c>
      <c r="B71" s="209"/>
      <c r="C71" s="209"/>
      <c r="D71" s="209"/>
      <c r="E71" s="209"/>
      <c r="F71" s="147"/>
    </row>
    <row r="72" spans="1:6" s="146" customFormat="1" ht="24.75" customHeight="1" x14ac:dyDescent="0.25">
      <c r="A72" s="208" t="s">
        <v>221</v>
      </c>
      <c r="B72" s="208"/>
      <c r="C72" s="208"/>
      <c r="D72" s="208"/>
      <c r="E72" s="208"/>
      <c r="F72" s="148"/>
    </row>
    <row r="73" spans="1:6" s="146" customFormat="1" ht="24" customHeight="1" x14ac:dyDescent="0.25">
      <c r="A73" s="208" t="s">
        <v>222</v>
      </c>
      <c r="B73" s="208"/>
      <c r="C73" s="208"/>
      <c r="D73" s="208"/>
      <c r="E73" s="208"/>
      <c r="F73" s="148"/>
    </row>
    <row r="74" spans="1:6" s="146" customFormat="1" ht="30.75" customHeight="1" x14ac:dyDescent="0.25">
      <c r="A74" s="208" t="s">
        <v>223</v>
      </c>
      <c r="B74" s="208"/>
      <c r="C74" s="208"/>
      <c r="D74" s="208"/>
      <c r="E74" s="208"/>
      <c r="F74" s="148"/>
    </row>
    <row r="75" spans="1:6" s="146" customFormat="1" x14ac:dyDescent="0.25">
      <c r="A75" s="149"/>
      <c r="B75" s="149"/>
      <c r="C75" s="149"/>
      <c r="D75" s="149"/>
      <c r="E75" s="149"/>
      <c r="F75" s="149"/>
    </row>
    <row r="76" spans="1:6" s="146" customFormat="1" ht="24.75" customHeight="1" x14ac:dyDescent="0.25">
      <c r="A76" s="208" t="s">
        <v>275</v>
      </c>
      <c r="B76" s="208"/>
      <c r="C76" s="208"/>
      <c r="D76" s="208"/>
      <c r="E76" s="208"/>
      <c r="F76" s="148"/>
    </row>
    <row r="77" spans="1:6" ht="18.75" customHeight="1" x14ac:dyDescent="0.25">
      <c r="A77" s="150" t="s">
        <v>224</v>
      </c>
      <c r="B77" s="150"/>
      <c r="C77" s="150"/>
      <c r="D77" s="150"/>
      <c r="E77" s="150"/>
    </row>
    <row r="78" spans="1:6" ht="24.75" customHeight="1" x14ac:dyDescent="0.25">
      <c r="A78" s="150" t="s">
        <v>277</v>
      </c>
      <c r="B78" s="150"/>
      <c r="C78" s="150"/>
      <c r="D78" s="150"/>
      <c r="E78" s="150"/>
    </row>
    <row r="79" spans="1:6" ht="15" customHeight="1" x14ac:dyDescent="0.25">
      <c r="B79" s="150"/>
      <c r="C79" s="150"/>
      <c r="D79" s="150" t="s">
        <v>28</v>
      </c>
      <c r="E79" s="150"/>
    </row>
    <row r="80" spans="1:6" x14ac:dyDescent="0.25">
      <c r="A80" s="205"/>
      <c r="B80" s="205"/>
      <c r="C80" s="205"/>
      <c r="D80" s="205"/>
      <c r="E80" s="205"/>
    </row>
    <row r="81" spans="1:5" x14ac:dyDescent="0.25">
      <c r="A81" s="205" t="s">
        <v>225</v>
      </c>
      <c r="B81" s="205"/>
      <c r="C81" s="205"/>
      <c r="D81" s="205"/>
      <c r="E81" s="205"/>
    </row>
    <row r="82" spans="1:5" ht="13.5" customHeight="1" x14ac:dyDescent="0.25">
      <c r="B82" s="205"/>
      <c r="C82" s="205"/>
      <c r="D82" s="205" t="s">
        <v>28</v>
      </c>
      <c r="E82" s="205"/>
    </row>
  </sheetData>
  <mergeCells count="35">
    <mergeCell ref="A1:E1"/>
    <mergeCell ref="A2:E2"/>
    <mergeCell ref="A4:E4"/>
    <mergeCell ref="A3:E3"/>
    <mergeCell ref="A6:D6"/>
    <mergeCell ref="A7:E7"/>
    <mergeCell ref="A8:E8"/>
    <mergeCell ref="A9:E9"/>
    <mergeCell ref="A5:E5"/>
    <mergeCell ref="A25:D25"/>
    <mergeCell ref="A27:D27"/>
    <mergeCell ref="A16:D16"/>
    <mergeCell ref="A18:D18"/>
    <mergeCell ref="A10:E10"/>
    <mergeCell ref="A11:E11"/>
    <mergeCell ref="A12:E12"/>
    <mergeCell ref="A13:E13"/>
    <mergeCell ref="A14:E14"/>
    <mergeCell ref="A65:E65"/>
    <mergeCell ref="A60:D60"/>
    <mergeCell ref="A62:D62"/>
    <mergeCell ref="A58:D58"/>
    <mergeCell ref="A48:D48"/>
    <mergeCell ref="A68:E68"/>
    <mergeCell ref="A69:E69"/>
    <mergeCell ref="A71:E71"/>
    <mergeCell ref="A72:E72"/>
    <mergeCell ref="A73:E73"/>
    <mergeCell ref="A80:E80"/>
    <mergeCell ref="A70:D70"/>
    <mergeCell ref="A81:E81"/>
    <mergeCell ref="B82:C82"/>
    <mergeCell ref="D82:E82"/>
    <mergeCell ref="A74:E74"/>
    <mergeCell ref="A76:E76"/>
  </mergeCells>
  <pageMargins left="0.7" right="0.7" top="0.75" bottom="0.75" header="0.3" footer="0.3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Бюджет!Область_печати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2022-04-09T15:50:38Z</dcterms:modified>
</cp:coreProperties>
</file>