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020" windowHeight="1191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Акт!$A$1:$E$67</definedName>
    <definedName name="_xlnm.Print_Area" localSheetId="3">'Акт (2)'!$A$1:$E$68</definedName>
    <definedName name="_xlnm.Print_Area" localSheetId="9">акт21!$A$3:$E$92</definedName>
    <definedName name="_xlnm.Print_Area" localSheetId="1">Бюджет!$A$1:$D$30</definedName>
    <definedName name="_xlnm.Print_Area" localSheetId="7">Лист1!$A$3:$E$83</definedName>
    <definedName name="_xlnm.Print_Area" localSheetId="5">Лист3!$A$2:$E$102</definedName>
  </definedNames>
  <calcPr calcId="145621"/>
</workbook>
</file>

<file path=xl/calcChain.xml><?xml version="1.0" encoding="utf-8"?>
<calcChain xmlns="http://schemas.openxmlformats.org/spreadsheetml/2006/main">
  <c r="F24" i="9" l="1"/>
  <c r="D27" i="10" l="1"/>
  <c r="E40" i="10"/>
  <c r="E59" i="10"/>
  <c r="B59" i="10"/>
  <c r="B40" i="10"/>
  <c r="E25" i="10"/>
  <c r="E24" i="10"/>
  <c r="E76" i="10" l="1"/>
  <c r="F73" i="10"/>
  <c r="D63" i="10"/>
  <c r="D62" i="10"/>
  <c r="D61" i="10"/>
  <c r="D60" i="10"/>
  <c r="D40" i="10"/>
  <c r="D59" i="10"/>
  <c r="D58" i="10"/>
  <c r="D57" i="10"/>
  <c r="D56" i="10"/>
  <c r="D55" i="10"/>
  <c r="D54" i="10"/>
  <c r="D53" i="10"/>
  <c r="D52" i="10"/>
  <c r="D51" i="10"/>
  <c r="D50" i="10"/>
  <c r="D48" i="10"/>
  <c r="D47" i="10"/>
  <c r="D46" i="10"/>
  <c r="D45" i="10"/>
  <c r="D44" i="10"/>
  <c r="D43" i="10"/>
  <c r="D42" i="10"/>
  <c r="D41" i="10"/>
  <c r="D39" i="10"/>
  <c r="D38" i="10"/>
  <c r="D37" i="10"/>
  <c r="D36" i="10"/>
  <c r="D35" i="10"/>
  <c r="D34" i="10"/>
  <c r="D33" i="10"/>
  <c r="D32" i="10"/>
  <c r="D31" i="10"/>
  <c r="D20" i="10"/>
  <c r="D21" i="10"/>
  <c r="D22" i="10"/>
  <c r="D19" i="10"/>
  <c r="D29" i="10"/>
  <c r="D26" i="10"/>
  <c r="D25" i="10"/>
  <c r="D24" i="10"/>
  <c r="D23" i="10"/>
  <c r="D65" i="10"/>
  <c r="D67" i="10"/>
  <c r="D69" i="10"/>
  <c r="D70" i="10"/>
  <c r="D72" i="10"/>
  <c r="D73" i="10"/>
  <c r="D74" i="10"/>
  <c r="F18" i="9"/>
  <c r="F14" i="9"/>
  <c r="E77" i="10" l="1"/>
  <c r="E80" i="10" s="1"/>
  <c r="F23" i="9" s="1"/>
  <c r="F25" i="9"/>
  <c r="D76" i="10"/>
  <c r="F22" i="9"/>
  <c r="I25" i="7"/>
  <c r="D65" i="8"/>
  <c r="D63" i="8"/>
  <c r="D59" i="8"/>
  <c r="D49" i="8"/>
  <c r="D4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7" i="8"/>
  <c r="D50" i="8"/>
  <c r="D51" i="8"/>
  <c r="D52" i="8"/>
  <c r="D53" i="8"/>
  <c r="D54" i="8"/>
  <c r="D55" i="8"/>
  <c r="D56" i="8"/>
  <c r="D57" i="8"/>
  <c r="D58" i="8"/>
  <c r="D60" i="8"/>
  <c r="D61" i="8"/>
  <c r="D28" i="8"/>
  <c r="D20" i="8"/>
  <c r="D21" i="8"/>
  <c r="D22" i="8"/>
  <c r="D23" i="8"/>
  <c r="D25" i="8"/>
  <c r="D26" i="8"/>
  <c r="D27" i="8"/>
  <c r="D19" i="8"/>
  <c r="E67" i="8" l="1"/>
  <c r="D67" i="8" s="1"/>
  <c r="E68" i="8" l="1"/>
  <c r="F23" i="7" s="1"/>
  <c r="F19" i="7"/>
  <c r="F15" i="7"/>
  <c r="F18" i="7"/>
  <c r="F22" i="7" s="1"/>
  <c r="F14" i="7"/>
  <c r="F24" i="7" l="1"/>
  <c r="F25" i="7"/>
  <c r="F23" i="6"/>
  <c r="F20" i="6"/>
  <c r="F19" i="6"/>
  <c r="F15" i="6"/>
  <c r="E87" i="3"/>
  <c r="E86" i="3"/>
  <c r="D86" i="3" s="1"/>
  <c r="D81" i="3"/>
  <c r="D83" i="3"/>
  <c r="D84" i="3"/>
  <c r="D79" i="3"/>
  <c r="D72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3" i="3"/>
  <c r="D74" i="3"/>
  <c r="D75" i="3"/>
  <c r="D76" i="3"/>
  <c r="D77" i="3"/>
  <c r="D27" i="3"/>
  <c r="D25" i="3"/>
  <c r="D20" i="3"/>
  <c r="D21" i="3"/>
  <c r="D22" i="3"/>
  <c r="D23" i="3"/>
  <c r="D19" i="3"/>
  <c r="F18" i="6"/>
  <c r="F22" i="6" s="1"/>
  <c r="F24" i="6" s="1"/>
  <c r="F14" i="6"/>
  <c r="F25" i="6" l="1"/>
  <c r="F23" i="4"/>
  <c r="E50" i="5"/>
  <c r="D50" i="5" s="1"/>
  <c r="D47" i="5"/>
  <c r="D48" i="5"/>
  <c r="D45" i="5"/>
  <c r="D38" i="5"/>
  <c r="D36" i="5"/>
  <c r="E14" i="5"/>
  <c r="D14" i="5" s="1"/>
  <c r="D7" i="5"/>
  <c r="D12" i="5"/>
  <c r="D10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40" i="5"/>
  <c r="D41" i="5"/>
  <c r="D43" i="5"/>
  <c r="D9" i="5"/>
  <c r="E51" i="5" l="1"/>
  <c r="F24" i="4" s="1"/>
  <c r="F13" i="4"/>
  <c r="F14" i="4" l="1"/>
  <c r="F16" i="4"/>
  <c r="F19" i="4" l="1"/>
  <c r="F25" i="4" s="1"/>
  <c r="F15" i="4"/>
  <c r="F26" i="4" l="1"/>
  <c r="E24" i="2"/>
  <c r="B22" i="2"/>
  <c r="B21" i="2"/>
  <c r="B20" i="2"/>
  <c r="B19" i="2"/>
  <c r="B18" i="2"/>
  <c r="B17" i="2"/>
  <c r="B16" i="2"/>
  <c r="B15" i="2"/>
  <c r="B14" i="2"/>
  <c r="B13" i="2"/>
  <c r="B12" i="2"/>
  <c r="D23" i="2"/>
  <c r="B23" i="2" l="1"/>
  <c r="C23" i="2"/>
  <c r="D42" i="1" l="1"/>
  <c r="D41" i="1"/>
  <c r="D40" i="1"/>
  <c r="D39" i="1"/>
  <c r="D37" i="1"/>
  <c r="D36" i="1"/>
  <c r="D34" i="1"/>
  <c r="D33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0" i="1"/>
  <c r="D11" i="1"/>
  <c r="D9" i="1"/>
  <c r="D49" i="1"/>
  <c r="D47" i="1"/>
  <c r="D45" i="1"/>
  <c r="D44" i="1"/>
  <c r="D15" i="1"/>
  <c r="D13" i="1"/>
  <c r="D7" i="1"/>
  <c r="E50" i="1"/>
</calcChain>
</file>

<file path=xl/sharedStrings.xml><?xml version="1.0" encoding="utf-8"?>
<sst xmlns="http://schemas.openxmlformats.org/spreadsheetml/2006/main" count="877" uniqueCount="308">
  <si>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</si>
  <si>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</si>
  <si>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</si>
  <si>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</si>
  <si>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</si>
  <si>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</si>
  <si>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</si>
  <si>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</si>
  <si>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</si>
  <si>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</si>
  <si>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</si>
  <si>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</si>
  <si>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</si>
  <si>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</si>
  <si>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</si>
  <si>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 м3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</si>
  <si>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</si>
  <si>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</si>
  <si>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</si>
  <si>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</si>
  <si>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</si>
  <si>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</si>
  <si>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</si>
  <si>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</si>
  <si>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</si>
  <si>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</si>
  <si>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</si>
  <si>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</si>
  <si>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</si>
  <si>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</si>
  <si>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</si>
  <si>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</si>
  <si>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</si>
  <si>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</si>
  <si>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</si>
  <si>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</si>
  <si>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</si>
  <si>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</si>
  <si>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</si>
  <si>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</si>
  <si>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</si>
  <si>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</si>
  <si>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</si>
  <si>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</si>
  <si>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</si>
  <si>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</si>
  <si>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</si>
  <si>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</si>
  <si>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</si>
  <si>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</si>
  <si>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</si>
  <si>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</si>
  <si>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</si>
  <si>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</si>
  <si>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</si>
  <si>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</si>
  <si>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</si>
  <si>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</si>
  <si>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</si>
  <si>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</si>
  <si>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</si>
  <si>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</si>
  <si>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</si>
  <si>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</si>
  <si>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</si>
  <si>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</si>
  <si>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</si>
  <si>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</si>
  <si>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</si>
  <si>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</si>
  <si>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</si>
  <si>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</si>
  <si>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</si>
  <si>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</si>
  <si>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</si>
  <si>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</si>
  <si>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</si>
  <si>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</si>
  <si>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Очистка канализационной сети: внутренней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</si>
  <si>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</si>
  <si>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</si>
  <si>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 толщ. 10 см, сбивание сосулей (в)</t>
  </si>
  <si>
    <t>Текущий ремонт конструктивных элементов жилых зданий</t>
  </si>
  <si>
    <t xml:space="preserve">     Постановка заклепок в местах соединения труб</t>
  </si>
  <si>
    <t>100 м2</t>
  </si>
  <si>
    <t xml:space="preserve">     Услуги а/вышки</t>
  </si>
  <si>
    <t>Техническое обслуживание нежилых помещений</t>
  </si>
  <si>
    <t xml:space="preserve">     Обрезка деревьев высотой: до 5 м</t>
  </si>
  <si>
    <t>1 дерево</t>
  </si>
  <si>
    <t xml:space="preserve">     Разборка деревянных заборов: штакетных</t>
  </si>
  <si>
    <t xml:space="preserve">     Укрепление радиаторов</t>
  </si>
  <si>
    <t>100 кВт радв и конв-в</t>
  </si>
  <si>
    <t xml:space="preserve">     Изоляция трубопровода матами с совмещенным покрывным  слоем</t>
  </si>
  <si>
    <t xml:space="preserve">     Перенавеска водосточных труб.</t>
  </si>
  <si>
    <t xml:space="preserve">     Смена ухватов для водосточных труб</t>
  </si>
  <si>
    <t xml:space="preserve">     Формовочная обрезка деревьев высотой: до 5 м</t>
  </si>
  <si>
    <t>АКТ № 58/15-2017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</si>
  <si>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15 квартала 58.</t>
  </si>
  <si>
    <t>Отчет по бюджету №58/15-2017</t>
  </si>
  <si>
    <t>1 м2 основания</t>
  </si>
  <si>
    <t>Задолженность по оплате за содержание и текущий ремонт на 01.01.2018 г. -  233 813,47 руб.</t>
  </si>
  <si>
    <t>Аренда общего имущества МКД</t>
  </si>
  <si>
    <t>Реклама расположенная на общем имуществе МКД</t>
  </si>
  <si>
    <t>Долг за выполненные работы (доходы за минусом расходов) на  01.01.2018 г. -  173 057,69 руб.</t>
  </si>
  <si>
    <t>на общую сумму 145 802,36 руб. (Сто сорок пять тысяч восемьсот два рубля 36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</si>
  <si>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</si>
  <si>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</si>
  <si>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</si>
  <si>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</si>
  <si>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</si>
  <si>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</si>
  <si>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</si>
  <si>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</si>
  <si>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</si>
  <si>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</si>
  <si>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</si>
  <si>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</si>
  <si>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</si>
  <si>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</si>
  <si>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</si>
  <si>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</si>
  <si>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</si>
  <si>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</si>
  <si>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</si>
  <si>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</si>
  <si>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</si>
  <si>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</si>
  <si>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</si>
  <si>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</si>
  <si>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</si>
  <si>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</si>
  <si>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58/15-2018</t>
  </si>
  <si>
    <t>Списание долга за выполненые работы на 01.01.2015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</si>
  <si>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</si>
  <si>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</si>
  <si>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</si>
  <si>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</si>
  <si>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</si>
  <si>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</si>
  <si>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</si>
  <si>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</si>
  <si>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>100 квартир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</si>
  <si>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</si>
  <si>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</si>
  <si>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</si>
  <si>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Ремонт смесителя без душа</t>
  </si>
  <si>
    <t>1 смеситель</t>
  </si>
  <si>
    <t xml:space="preserve">     Ремонт смесителя без душа, без снятия с места замена кран-буксы</t>
  </si>
  <si>
    <t xml:space="preserve">     Сдача ИТП представителю энергоснабжающей организации</t>
  </si>
  <si>
    <t xml:space="preserve">     Снятие замеров температуры ГВС</t>
  </si>
  <si>
    <t>1 замер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</si>
  <si>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</si>
  <si>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</si>
  <si>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</si>
  <si>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</si>
  <si>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Осмотр замеры рамок холодной воды</t>
  </si>
  <si>
    <t>чел.-ч</t>
  </si>
  <si>
    <t xml:space="preserve">     Подчеканка раструбов канализационных труб диаметром: 101-125 мм</t>
  </si>
  <si>
    <t xml:space="preserve">     Установка аншлага</t>
  </si>
  <si>
    <t xml:space="preserve">     Услуги  по вывозу и утилизации листвы, веток, деревьев, скошенной травы , смета и др.</t>
  </si>
  <si>
    <t>АКТ № 58/15-2018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</si>
  <si>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</si>
  <si>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</si>
  <si>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</si>
  <si>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</si>
  <si>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132 751.72 руб. (Сто тридцать две тысячи семьсот пятьдесят один рубль 72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</si>
  <si>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</si>
  <si>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</si>
  <si>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</si>
  <si>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</si>
  <si>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</si>
  <si>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</si>
  <si>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</si>
  <si>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</si>
  <si>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</si>
  <si>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</si>
  <si>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</si>
  <si>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</si>
  <si>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</si>
  <si>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</si>
  <si>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</si>
  <si>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</si>
  <si>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</si>
  <si>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</si>
  <si>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</si>
  <si>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</si>
  <si>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</si>
  <si>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</si>
  <si>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</si>
  <si>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</si>
  <si>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</si>
  <si>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</si>
  <si>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</si>
  <si>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 xml:space="preserve">     Устранение течи из гибких подводок присоединения санитарных приборов</t>
  </si>
  <si>
    <t>1 соединение</t>
  </si>
  <si>
    <t>Обслуживание и текущий ремонт конструктивных элементов</t>
  </si>
  <si>
    <t xml:space="preserve">     Демонтаж- монтаж дверного полотна</t>
  </si>
  <si>
    <t xml:space="preserve">     Демонтаж-монтаж створки оконного переплета</t>
  </si>
  <si>
    <t>1 створка</t>
  </si>
  <si>
    <t xml:space="preserve">     Демонтаж-монтаж частей фановых труб</t>
  </si>
  <si>
    <t xml:space="preserve">     Заделка выбоин в цементных полах площадью до: 1,0 м2</t>
  </si>
  <si>
    <t>100 мест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</si>
  <si>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</si>
  <si>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</si>
  <si>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</si>
  <si>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Очистка поверхностей от стойких загрязнений (с протравкой)</t>
  </si>
  <si>
    <t xml:space="preserve">     Ремонт дверных коробок узких: в деревянных стенах без снятия полотен</t>
  </si>
  <si>
    <t>10 коробок</t>
  </si>
  <si>
    <t xml:space="preserve">     Ремонт дверных полотен</t>
  </si>
  <si>
    <t xml:space="preserve">     Смена частей водосточных труб: отливов (отметов)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</si>
  <si>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</si>
  <si>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</si>
  <si>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Снятие многослойных лакокрасочных покрытий: с дверных полотен</t>
  </si>
  <si>
    <t xml:space="preserve">     Снятие многослойных лакокрасочных покрытий: с оконных переплетов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</si>
  <si>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</si>
  <si>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</si>
  <si>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Устройство новых почтовых ящиков 6 секц</t>
  </si>
  <si>
    <t>1 блок</t>
  </si>
  <si>
    <t xml:space="preserve">     Демонтаж металлических решеток - срезка</t>
  </si>
  <si>
    <t xml:space="preserve">     Закрытие слуховых окон и люков выхода на кровлю</t>
  </si>
  <si>
    <t>10 шт.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</si>
  <si>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</si>
  <si>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снега, сбивание сосулей вышка</t>
  </si>
  <si>
    <t>1 м 1 основания</t>
  </si>
  <si>
    <t xml:space="preserve">     Очистка канализационного стояка от наледи</t>
  </si>
  <si>
    <t>1 стояк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</si>
  <si>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</si>
  <si>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</si>
  <si>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</si>
  <si>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</si>
  <si>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</si>
  <si>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</si>
  <si>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>Текущий ремонт</t>
  </si>
  <si>
    <t xml:space="preserve">     Ремонт подъезда</t>
  </si>
  <si>
    <t xml:space="preserve">     Ремонт тамбура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</si>
  <si>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</si>
  <si>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</si>
  <si>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</si>
  <si>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</si>
  <si>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</si>
  <si>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58/15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</si>
  <si>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</si>
  <si>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</si>
  <si>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234020.05 руб. (Двести тридцать четыре тысячи двадцать рублей 5 копеек)</t>
  </si>
  <si>
    <t xml:space="preserve">                              ________________________________________      ____________________________________</t>
  </si>
  <si>
    <t>Отчет по бюджету № 58/15-2019</t>
  </si>
  <si>
    <t>Период: с 01.01.2019 по 31.12.2019 года.</t>
  </si>
  <si>
    <t>Отчет по бюджету № 58/15-2020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</si>
  <si>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</si>
  <si>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</si>
  <si>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</si>
  <si>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</si>
  <si>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</si>
  <si>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Замена сборки Д-20 без спускника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</si>
  <si>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</si>
  <si>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</si>
  <si>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</si>
  <si>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20 мм</t>
  </si>
  <si>
    <t xml:space="preserve">     Вскрытие элеваторов со снятием с места и замером сопла (прим)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</si>
  <si>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</si>
  <si>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</si>
  <si>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</si>
  <si>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</si>
  <si>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</si>
  <si>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</si>
  <si>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Монтаж аншлагов, стенда, вывески, доски объявления и т.д.</t>
  </si>
  <si>
    <t xml:space="preserve">     Погрузо-разгрузочные работы (кор-ка за 2019 год)</t>
  </si>
  <si>
    <t>т</t>
  </si>
  <si>
    <t xml:space="preserve">     Ремонт полотен чердачного люка: (выдергивание гвоздей, подгонка, укрепление)</t>
  </si>
  <si>
    <t xml:space="preserve">     Открытие подвальных окон</t>
  </si>
  <si>
    <t>10 м2</t>
  </si>
  <si>
    <t xml:space="preserve">     Очистка воронки и колен от мусора, снега (вышка)</t>
  </si>
  <si>
    <t xml:space="preserve">     Очистка чердака от снега</t>
  </si>
  <si>
    <t>1 м 2 основания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</si>
  <si>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</si>
  <si>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</si>
  <si>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123624.73 руб. (Сто двадцать три тысячи шестьсот двадцать четыре рубля 73 копейки)</t>
  </si>
  <si>
    <t xml:space="preserve">                         _________________________________________      ____________________________________</t>
  </si>
  <si>
    <t>Отчет по бюджету № 58/15-2021</t>
  </si>
  <si>
    <t>Период: с 01.01.2021 по 31.12.2021 года.</t>
  </si>
  <si>
    <t>31 марта 2022 г.</t>
  </si>
  <si>
    <t xml:space="preserve">     Вырезка сухих ветвей деревьев лиственных пород д: более 350 мм при кол-ве до 5 ветвей</t>
  </si>
  <si>
    <t xml:space="preserve">     Разборка деревянных заборов звеньями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</si>
  <si>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</si>
  <si>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Ремонт качели-маятник с окраской отремонтированных мест</t>
  </si>
  <si>
    <t xml:space="preserve">     Разделка древесины мягких пород, полученной от валки леса, диам. стволов:более 32 см</t>
  </si>
  <si>
    <t xml:space="preserve">     Монтаж решеток на подвальные окна, приямки, загрузочные люки</t>
  </si>
  <si>
    <t xml:space="preserve">     Уплотнение сгонов без разборки.</t>
  </si>
  <si>
    <t xml:space="preserve">     Демонтаж решеток на подвальных окнах, приямках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</si>
  <si>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</si>
  <si>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</si>
  <si>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</si>
  <si>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Снятие оконных переплетов: остекленных</t>
  </si>
  <si>
    <t xml:space="preserve">     Установка оконных переплетов: глухих</t>
  </si>
  <si>
    <t xml:space="preserve">     Установка поручней деревянных: прямой части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</si>
  <si>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</si>
  <si>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</si>
  <si>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</si>
  <si>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</si>
  <si>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</si>
  <si>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</si>
  <si>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 xml:space="preserve">     Замена почтовых ящиков</t>
  </si>
  <si>
    <t>193203.31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</si>
  <si>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</si>
  <si>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</si>
  <si>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</si>
  <si>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_______________</t>
  </si>
  <si>
    <t>Двести двадцать тысяч шестьсот шестьдесят четыре рубля 35 коп.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</si>
</sst>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2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2" fontId="14" fillId="0" borderId="1" xfId="1" applyNumberFormat="1" applyFont="1" applyBorder="1" applyAlignment="1">
      <alignment horizontal="center" vertical="center" wrapText="1"/>
    </xf>
    <xf numFmtId="2" fontId="15" fillId="0" borderId="1" xfId="1" applyNumberFormat="1" applyFont="1" applyFill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left" vertical="center"/>
    </xf>
    <xf numFmtId="164" fontId="0" fillId="0" borderId="0" xfId="0" applyNumberFormat="1" applyAlignment="1"/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7" xfId="4" applyFont="1" applyBorder="1" applyAlignment="1">
      <alignment wrapText="1"/>
    </xf>
    <xf numFmtId="0" fontId="20" fillId="0" borderId="9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3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5" fillId="0" borderId="19" xfId="0" applyFont="1" applyFill="1" applyBorder="1" applyAlignment="1">
      <alignment vertical="top" wrapText="1"/>
    </xf>
    <xf numFmtId="0" fontId="14" fillId="0" borderId="2" xfId="0" applyFont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2" xfId="2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vertical="top" wrapText="1"/>
    </xf>
    <xf numFmtId="0" fontId="13" fillId="0" borderId="0" xfId="0" applyFont="1" applyFill="1" applyAlignment="1"/>
    <xf numFmtId="0" fontId="24" fillId="0" borderId="1" xfId="0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4" fillId="0" borderId="18" xfId="1" applyFont="1" applyFill="1" applyBorder="1" applyAlignment="1">
      <alignment horizontal="center" vertical="center"/>
    </xf>
    <xf numFmtId="164" fontId="24" fillId="0" borderId="17" xfId="1" applyFont="1" applyBorder="1" applyAlignment="1">
      <alignment horizontal="center" vertical="center"/>
    </xf>
    <xf numFmtId="164" fontId="24" fillId="0" borderId="17" xfId="1" applyFont="1" applyBorder="1" applyAlignment="1">
      <alignment horizontal="center" vertical="center" wrapText="1"/>
    </xf>
    <xf numFmtId="164" fontId="15" fillId="0" borderId="17" xfId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top"/>
    </xf>
    <xf numFmtId="0" fontId="24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164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4" fillId="5" borderId="0" xfId="0" applyFont="1" applyFill="1" applyAlignment="1">
      <alignment horizontal="left" vertical="top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2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166" fontId="15" fillId="5" borderId="29" xfId="0" applyNumberFormat="1" applyFont="1" applyFill="1" applyBorder="1" applyAlignment="1">
      <alignment horizontal="center" vertical="center"/>
    </xf>
    <xf numFmtId="166" fontId="16" fillId="5" borderId="25" xfId="0" applyNumberFormat="1" applyFont="1" applyFill="1" applyBorder="1" applyAlignment="1">
      <alignment horizontal="center" vertical="center" wrapText="1"/>
    </xf>
    <xf numFmtId="168" fontId="15" fillId="5" borderId="24" xfId="0" applyNumberFormat="1" applyFont="1" applyFill="1" applyBorder="1" applyAlignment="1">
      <alignment horizontal="center" vertical="center"/>
    </xf>
    <xf numFmtId="167" fontId="15" fillId="5" borderId="24" xfId="0" applyNumberFormat="1" applyFont="1" applyFill="1" applyBorder="1" applyAlignment="1">
      <alignment horizontal="center" vertical="center"/>
    </xf>
    <xf numFmtId="166" fontId="15" fillId="5" borderId="24" xfId="0" applyNumberFormat="1" applyFont="1" applyFill="1" applyBorder="1" applyAlignment="1">
      <alignment horizontal="center" vertical="center"/>
    </xf>
    <xf numFmtId="169" fontId="15" fillId="5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4" xfId="0" applyNumberFormat="1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8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0" xfId="0" applyFont="1" applyFill="1" applyBorder="1" applyAlignment="1">
      <alignment horizontal="left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4" fillId="0" borderId="16" xfId="0" applyFont="1" applyFill="1" applyBorder="1" applyAlignment="1">
      <alignment horizontal="left" vertical="center"/>
    </xf>
    <xf numFmtId="0" fontId="24" fillId="0" borderId="14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0" xfId="2" applyFont="1" applyAlignment="1">
      <alignment horizontal="left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  <xf numFmtId="0" fontId="14" fillId="6" borderId="2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view="pageBreakPreview" topLeftCell="A34" zoomScaleNormal="100" zoomScaleSheetLayoutView="100" workbookViewId="0">
      <selection activeCell="I45" sqref="I45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8" t="s">
        <v>96</v>
      </c>
      <c r="B1" s="168"/>
      <c r="C1" s="168"/>
      <c r="D1" s="168"/>
      <c r="E1" s="168"/>
      <c r="I1" s="3"/>
    </row>
    <row r="2" spans="1:9" ht="31.5" customHeight="1" x14ac:dyDescent="0.2">
      <c r="A2" s="167" t="s">
        <v>97</v>
      </c>
      <c r="B2" s="167"/>
      <c r="C2" s="167"/>
      <c r="D2" s="167"/>
      <c r="E2" s="167"/>
      <c r="I2" s="3"/>
    </row>
    <row r="3" spans="1:9" ht="14.25" x14ac:dyDescent="0.2">
      <c r="A3" s="21" t="s">
        <v>6</v>
      </c>
      <c r="B3" s="22"/>
      <c r="C3" s="22"/>
      <c r="D3" s="169" t="s">
        <v>7</v>
      </c>
      <c r="E3" s="16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4" customFormat="1" ht="14.25" x14ac:dyDescent="0.25">
      <c r="A6" s="36" t="s">
        <v>8</v>
      </c>
      <c r="B6" s="41"/>
      <c r="C6" s="41"/>
      <c r="D6" s="41"/>
      <c r="E6" s="41"/>
    </row>
    <row r="7" spans="1:9" s="35" customFormat="1" ht="15" x14ac:dyDescent="0.25">
      <c r="A7" s="37" t="s">
        <v>55</v>
      </c>
      <c r="B7" s="42" t="s">
        <v>22</v>
      </c>
      <c r="C7" s="42" t="s">
        <v>11</v>
      </c>
      <c r="D7" s="42">
        <f>E7</f>
        <v>1605.08</v>
      </c>
      <c r="E7" s="42">
        <v>1605.08</v>
      </c>
    </row>
    <row r="8" spans="1:9" s="34" customFormat="1" ht="14.25" x14ac:dyDescent="0.25">
      <c r="A8" s="36" t="s">
        <v>39</v>
      </c>
      <c r="B8" s="41"/>
      <c r="C8" s="41"/>
      <c r="D8" s="41"/>
      <c r="E8" s="41"/>
    </row>
    <row r="9" spans="1:9" s="35" customFormat="1" ht="15" x14ac:dyDescent="0.25">
      <c r="A9" s="37" t="s">
        <v>56</v>
      </c>
      <c r="B9" s="42">
        <v>2200</v>
      </c>
      <c r="C9" s="42" t="s">
        <v>12</v>
      </c>
      <c r="D9" s="42">
        <f>E9/B9</f>
        <v>3.9500045454545454</v>
      </c>
      <c r="E9" s="42">
        <v>8690.01</v>
      </c>
    </row>
    <row r="10" spans="1:9" s="35" customFormat="1" ht="15" x14ac:dyDescent="0.25">
      <c r="A10" s="37" t="s">
        <v>87</v>
      </c>
      <c r="B10" s="42">
        <v>1</v>
      </c>
      <c r="C10" s="42" t="s">
        <v>88</v>
      </c>
      <c r="D10" s="42">
        <f t="shared" ref="D10:D11" si="0">E10/B10</f>
        <v>403.77</v>
      </c>
      <c r="E10" s="42">
        <v>403.77</v>
      </c>
    </row>
    <row r="11" spans="1:9" s="35" customFormat="1" ht="15" x14ac:dyDescent="0.25">
      <c r="A11" s="37" t="s">
        <v>89</v>
      </c>
      <c r="B11" s="42">
        <v>0.06</v>
      </c>
      <c r="C11" s="42" t="s">
        <v>84</v>
      </c>
      <c r="D11" s="42">
        <f t="shared" si="0"/>
        <v>21985</v>
      </c>
      <c r="E11" s="42">
        <v>1319.1</v>
      </c>
    </row>
    <row r="12" spans="1:9" s="35" customFormat="1" ht="15" x14ac:dyDescent="0.25">
      <c r="A12" s="38" t="s">
        <v>54</v>
      </c>
      <c r="B12" s="41"/>
      <c r="C12" s="41"/>
      <c r="D12" s="41"/>
      <c r="E12" s="41"/>
    </row>
    <row r="13" spans="1:9" s="35" customFormat="1" ht="30" x14ac:dyDescent="0.25">
      <c r="A13" s="37" t="s">
        <v>57</v>
      </c>
      <c r="B13" s="42" t="s">
        <v>22</v>
      </c>
      <c r="C13" s="42" t="s">
        <v>11</v>
      </c>
      <c r="D13" s="42">
        <f>E13</f>
        <v>31113.94</v>
      </c>
      <c r="E13" s="42">
        <v>31113.94</v>
      </c>
    </row>
    <row r="14" spans="1:9" s="35" customFormat="1" ht="15" x14ac:dyDescent="0.25">
      <c r="A14" s="38" t="s">
        <v>40</v>
      </c>
      <c r="B14" s="41"/>
      <c r="C14" s="41"/>
      <c r="D14" s="41"/>
      <c r="E14" s="41"/>
    </row>
    <row r="15" spans="1:9" s="35" customFormat="1" ht="30" x14ac:dyDescent="0.25">
      <c r="A15" s="37" t="s">
        <v>58</v>
      </c>
      <c r="B15" s="42" t="s">
        <v>24</v>
      </c>
      <c r="C15" s="42" t="s">
        <v>11</v>
      </c>
      <c r="D15" s="42">
        <f>E15</f>
        <v>4209.55</v>
      </c>
      <c r="E15" s="42">
        <v>4209.55</v>
      </c>
    </row>
    <row r="16" spans="1:9" s="35" customFormat="1" ht="15" x14ac:dyDescent="0.25">
      <c r="A16" s="36" t="s">
        <v>41</v>
      </c>
      <c r="B16" s="41"/>
      <c r="C16" s="41"/>
      <c r="D16" s="41"/>
      <c r="E16" s="41"/>
    </row>
    <row r="17" spans="1:5" s="35" customFormat="1" ht="15" x14ac:dyDescent="0.25">
      <c r="A17" s="37" t="s">
        <v>59</v>
      </c>
      <c r="B17" s="42">
        <v>1</v>
      </c>
      <c r="C17" s="42" t="s">
        <v>14</v>
      </c>
      <c r="D17" s="42">
        <f t="shared" ref="D17:D28" si="1">E17/B17</f>
        <v>796.94</v>
      </c>
      <c r="E17" s="42">
        <v>796.94</v>
      </c>
    </row>
    <row r="18" spans="1:5" s="35" customFormat="1" ht="15" x14ac:dyDescent="0.25">
      <c r="A18" s="37" t="s">
        <v>60</v>
      </c>
      <c r="B18" s="42">
        <v>7.0000000000000007E-2</v>
      </c>
      <c r="C18" s="42" t="s">
        <v>16</v>
      </c>
      <c r="D18" s="42">
        <f t="shared" si="1"/>
        <v>3731</v>
      </c>
      <c r="E18" s="42">
        <v>261.17</v>
      </c>
    </row>
    <row r="19" spans="1:5" s="35" customFormat="1" ht="30" x14ac:dyDescent="0.25">
      <c r="A19" s="37" t="s">
        <v>61</v>
      </c>
      <c r="B19" s="42">
        <v>0.7</v>
      </c>
      <c r="C19" s="42" t="s">
        <v>17</v>
      </c>
      <c r="D19" s="42">
        <f t="shared" si="1"/>
        <v>1559.1142857142859</v>
      </c>
      <c r="E19" s="42">
        <v>1091.3800000000001</v>
      </c>
    </row>
    <row r="20" spans="1:5" s="35" customFormat="1" ht="15" x14ac:dyDescent="0.25">
      <c r="A20" s="37" t="s">
        <v>62</v>
      </c>
      <c r="B20" s="42">
        <v>0.02</v>
      </c>
      <c r="C20" s="42" t="s">
        <v>18</v>
      </c>
      <c r="D20" s="42">
        <f t="shared" si="1"/>
        <v>22494.5</v>
      </c>
      <c r="E20" s="42">
        <v>449.89</v>
      </c>
    </row>
    <row r="21" spans="1:5" s="35" customFormat="1" ht="30" x14ac:dyDescent="0.25">
      <c r="A21" s="37" t="s">
        <v>63</v>
      </c>
      <c r="B21" s="42">
        <v>1</v>
      </c>
      <c r="C21" s="42" t="s">
        <v>14</v>
      </c>
      <c r="D21" s="42">
        <f t="shared" si="1"/>
        <v>384.58</v>
      </c>
      <c r="E21" s="42">
        <v>384.58</v>
      </c>
    </row>
    <row r="22" spans="1:5" s="35" customFormat="1" ht="15" x14ac:dyDescent="0.25">
      <c r="A22" s="37" t="s">
        <v>78</v>
      </c>
      <c r="B22" s="42">
        <v>0.05</v>
      </c>
      <c r="C22" s="42" t="s">
        <v>16</v>
      </c>
      <c r="D22" s="42">
        <f t="shared" si="1"/>
        <v>13954.2</v>
      </c>
      <c r="E22" s="42">
        <v>697.71</v>
      </c>
    </row>
    <row r="23" spans="1:5" s="35" customFormat="1" ht="30" x14ac:dyDescent="0.25">
      <c r="A23" s="37" t="s">
        <v>64</v>
      </c>
      <c r="B23" s="42">
        <v>4</v>
      </c>
      <c r="C23" s="42" t="s">
        <v>19</v>
      </c>
      <c r="D23" s="42">
        <f t="shared" si="1"/>
        <v>160.43</v>
      </c>
      <c r="E23" s="42">
        <v>641.72</v>
      </c>
    </row>
    <row r="24" spans="1:5" s="35" customFormat="1" ht="15" x14ac:dyDescent="0.25">
      <c r="A24" s="37" t="s">
        <v>65</v>
      </c>
      <c r="B24" s="42">
        <v>1</v>
      </c>
      <c r="C24" s="42" t="s">
        <v>13</v>
      </c>
      <c r="D24" s="42">
        <f t="shared" si="1"/>
        <v>2918.24</v>
      </c>
      <c r="E24" s="42">
        <v>2918.24</v>
      </c>
    </row>
    <row r="25" spans="1:5" s="35" customFormat="1" ht="15" x14ac:dyDescent="0.25">
      <c r="A25" s="37" t="s">
        <v>66</v>
      </c>
      <c r="B25" s="42">
        <v>1</v>
      </c>
      <c r="C25" s="42" t="s">
        <v>13</v>
      </c>
      <c r="D25" s="42">
        <f t="shared" si="1"/>
        <v>387.91</v>
      </c>
      <c r="E25" s="42">
        <v>387.91</v>
      </c>
    </row>
    <row r="26" spans="1:5" s="35" customFormat="1" ht="30" x14ac:dyDescent="0.25">
      <c r="A26" s="37" t="s">
        <v>67</v>
      </c>
      <c r="B26" s="42">
        <v>1</v>
      </c>
      <c r="C26" s="42" t="s">
        <v>20</v>
      </c>
      <c r="D26" s="42">
        <f t="shared" si="1"/>
        <v>438.91</v>
      </c>
      <c r="E26" s="42">
        <v>438.91</v>
      </c>
    </row>
    <row r="27" spans="1:5" s="35" customFormat="1" ht="15" x14ac:dyDescent="0.25">
      <c r="A27" s="37" t="s">
        <v>68</v>
      </c>
      <c r="B27" s="42">
        <v>28</v>
      </c>
      <c r="C27" s="42" t="s">
        <v>20</v>
      </c>
      <c r="D27" s="42">
        <f t="shared" si="1"/>
        <v>228.12357142857144</v>
      </c>
      <c r="E27" s="42">
        <v>6387.46</v>
      </c>
    </row>
    <row r="28" spans="1:5" s="35" customFormat="1" ht="15" x14ac:dyDescent="0.25">
      <c r="A28" s="37" t="s">
        <v>90</v>
      </c>
      <c r="B28" s="42">
        <v>1.9E-2</v>
      </c>
      <c r="C28" s="43" t="s">
        <v>91</v>
      </c>
      <c r="D28" s="42">
        <f t="shared" si="1"/>
        <v>34768.42105263158</v>
      </c>
      <c r="E28" s="42">
        <v>660.6</v>
      </c>
    </row>
    <row r="29" spans="1:5" s="35" customFormat="1" ht="15" x14ac:dyDescent="0.25">
      <c r="A29" s="36" t="s">
        <v>42</v>
      </c>
      <c r="B29" s="41"/>
      <c r="C29" s="41"/>
      <c r="D29" s="41"/>
      <c r="E29" s="41"/>
    </row>
    <row r="30" spans="1:5" s="35" customFormat="1" ht="30" x14ac:dyDescent="0.25">
      <c r="A30" s="37" t="s">
        <v>69</v>
      </c>
      <c r="B30" s="42">
        <v>0.93500000000000005</v>
      </c>
      <c r="C30" s="42" t="s">
        <v>17</v>
      </c>
      <c r="D30" s="42">
        <f t="shared" ref="D30:D34" si="2">E30/B30</f>
        <v>1641.5614973262029</v>
      </c>
      <c r="E30" s="42">
        <v>1534.86</v>
      </c>
    </row>
    <row r="31" spans="1:5" s="35" customFormat="1" ht="30" x14ac:dyDescent="0.25">
      <c r="A31" s="37" t="s">
        <v>61</v>
      </c>
      <c r="B31" s="42">
        <v>0.7</v>
      </c>
      <c r="C31" s="42" t="s">
        <v>17</v>
      </c>
      <c r="D31" s="42">
        <f t="shared" si="2"/>
        <v>1613.5000000000002</v>
      </c>
      <c r="E31" s="42">
        <v>1129.45</v>
      </c>
    </row>
    <row r="32" spans="1:5" s="35" customFormat="1" ht="30" x14ac:dyDescent="0.25">
      <c r="A32" s="37" t="s">
        <v>79</v>
      </c>
      <c r="B32" s="42">
        <v>70</v>
      </c>
      <c r="C32" s="42" t="s">
        <v>80</v>
      </c>
      <c r="D32" s="42">
        <f t="shared" si="2"/>
        <v>41.484285714285718</v>
      </c>
      <c r="E32" s="42">
        <v>2903.9</v>
      </c>
    </row>
    <row r="33" spans="1:5" s="35" customFormat="1" ht="30" x14ac:dyDescent="0.25">
      <c r="A33" s="37" t="s">
        <v>70</v>
      </c>
      <c r="B33" s="42">
        <v>50</v>
      </c>
      <c r="C33" s="43" t="s">
        <v>99</v>
      </c>
      <c r="D33" s="42">
        <f t="shared" si="2"/>
        <v>31.294799999999999</v>
      </c>
      <c r="E33" s="42">
        <v>1564.74</v>
      </c>
    </row>
    <row r="34" spans="1:5" s="35" customFormat="1" ht="30" x14ac:dyDescent="0.25">
      <c r="A34" s="37" t="s">
        <v>81</v>
      </c>
      <c r="B34" s="42">
        <v>20</v>
      </c>
      <c r="C34" s="43" t="s">
        <v>99</v>
      </c>
      <c r="D34" s="42">
        <f t="shared" si="2"/>
        <v>94.202500000000001</v>
      </c>
      <c r="E34" s="42">
        <v>1884.05</v>
      </c>
    </row>
    <row r="35" spans="1:5" s="35" customFormat="1" ht="15" x14ac:dyDescent="0.25">
      <c r="A35" s="36" t="s">
        <v>43</v>
      </c>
      <c r="B35" s="41"/>
      <c r="C35" s="41"/>
      <c r="D35" s="41"/>
      <c r="E35" s="41"/>
    </row>
    <row r="36" spans="1:5" s="35" customFormat="1" ht="30" x14ac:dyDescent="0.25">
      <c r="A36" s="37" t="s">
        <v>92</v>
      </c>
      <c r="B36" s="42">
        <v>0.41299999999999998</v>
      </c>
      <c r="C36" s="42" t="s">
        <v>15</v>
      </c>
      <c r="D36" s="42">
        <f t="shared" ref="D36:D42" si="3">E36/B36</f>
        <v>20408.886198547218</v>
      </c>
      <c r="E36" s="42">
        <v>8428.8700000000008</v>
      </c>
    </row>
    <row r="37" spans="1:5" s="35" customFormat="1" ht="15" x14ac:dyDescent="0.25">
      <c r="A37" s="37" t="s">
        <v>71</v>
      </c>
      <c r="B37" s="42">
        <v>2</v>
      </c>
      <c r="C37" s="42" t="s">
        <v>13</v>
      </c>
      <c r="D37" s="42">
        <f t="shared" si="3"/>
        <v>936.9</v>
      </c>
      <c r="E37" s="42">
        <v>1873.8</v>
      </c>
    </row>
    <row r="38" spans="1:5" s="35" customFormat="1" ht="15" x14ac:dyDescent="0.25">
      <c r="A38" s="38" t="s">
        <v>82</v>
      </c>
      <c r="B38" s="41"/>
      <c r="C38" s="41"/>
      <c r="D38" s="42"/>
      <c r="E38" s="41"/>
    </row>
    <row r="39" spans="1:5" s="35" customFormat="1" ht="15" x14ac:dyDescent="0.25">
      <c r="A39" s="37" t="s">
        <v>93</v>
      </c>
      <c r="B39" s="42">
        <v>2.5000000000000001E-2</v>
      </c>
      <c r="C39" s="42" t="s">
        <v>16</v>
      </c>
      <c r="D39" s="42">
        <f t="shared" si="3"/>
        <v>42442.799999999996</v>
      </c>
      <c r="E39" s="42">
        <v>1061.07</v>
      </c>
    </row>
    <row r="40" spans="1:5" s="35" customFormat="1" ht="16.5" customHeight="1" x14ac:dyDescent="0.25">
      <c r="A40" s="37" t="s">
        <v>83</v>
      </c>
      <c r="B40" s="42">
        <v>0.12</v>
      </c>
      <c r="C40" s="42" t="s">
        <v>18</v>
      </c>
      <c r="D40" s="42">
        <f t="shared" si="3"/>
        <v>4700.4166666666661</v>
      </c>
      <c r="E40" s="42">
        <v>564.04999999999995</v>
      </c>
    </row>
    <row r="41" spans="1:5" s="35" customFormat="1" ht="15" x14ac:dyDescent="0.25">
      <c r="A41" s="37" t="s">
        <v>94</v>
      </c>
      <c r="B41" s="42">
        <v>0.01</v>
      </c>
      <c r="C41" s="42" t="s">
        <v>18</v>
      </c>
      <c r="D41" s="42">
        <f t="shared" si="3"/>
        <v>27583.999999999996</v>
      </c>
      <c r="E41" s="42">
        <v>275.83999999999997</v>
      </c>
    </row>
    <row r="42" spans="1:5" s="35" customFormat="1" ht="15" customHeight="1" x14ac:dyDescent="0.25">
      <c r="A42" s="37" t="s">
        <v>95</v>
      </c>
      <c r="B42" s="42">
        <v>1</v>
      </c>
      <c r="C42" s="42" t="s">
        <v>88</v>
      </c>
      <c r="D42" s="42">
        <f t="shared" si="3"/>
        <v>402.18</v>
      </c>
      <c r="E42" s="42">
        <v>402.18</v>
      </c>
    </row>
    <row r="43" spans="1:5" s="35" customFormat="1" ht="15" x14ac:dyDescent="0.25">
      <c r="A43" s="36" t="s">
        <v>44</v>
      </c>
      <c r="B43" s="41"/>
      <c r="C43" s="41"/>
      <c r="D43" s="41"/>
      <c r="E43" s="41"/>
    </row>
    <row r="44" spans="1:5" s="35" customFormat="1" ht="15" x14ac:dyDescent="0.25">
      <c r="A44" s="37" t="s">
        <v>85</v>
      </c>
      <c r="B44" s="42" t="s">
        <v>23</v>
      </c>
      <c r="C44" s="42" t="s">
        <v>11</v>
      </c>
      <c r="D44" s="42">
        <f t="shared" ref="D44:D45" si="4">E44</f>
        <v>579.71</v>
      </c>
      <c r="E44" s="42">
        <v>579.71</v>
      </c>
    </row>
    <row r="45" spans="1:5" s="35" customFormat="1" ht="15" x14ac:dyDescent="0.25">
      <c r="A45" s="37" t="s">
        <v>72</v>
      </c>
      <c r="B45" s="42" t="s">
        <v>23</v>
      </c>
      <c r="C45" s="42" t="s">
        <v>11</v>
      </c>
      <c r="D45" s="42">
        <f t="shared" si="4"/>
        <v>1742.46</v>
      </c>
      <c r="E45" s="42">
        <v>1742.46</v>
      </c>
    </row>
    <row r="46" spans="1:5" s="35" customFormat="1" ht="15" x14ac:dyDescent="0.25">
      <c r="A46" s="36" t="s">
        <v>9</v>
      </c>
      <c r="B46" s="41"/>
      <c r="C46" s="41"/>
      <c r="D46" s="41"/>
      <c r="E46" s="41"/>
    </row>
    <row r="47" spans="1:5" s="35" customFormat="1" ht="15" x14ac:dyDescent="0.25">
      <c r="A47" s="37" t="s">
        <v>73</v>
      </c>
      <c r="B47" s="42" t="s">
        <v>25</v>
      </c>
      <c r="C47" s="42" t="s">
        <v>12</v>
      </c>
      <c r="D47" s="42">
        <f>E47</f>
        <v>39262.82</v>
      </c>
      <c r="E47" s="42">
        <v>39262.82</v>
      </c>
    </row>
    <row r="48" spans="1:5" s="35" customFormat="1" ht="15" x14ac:dyDescent="0.25">
      <c r="A48" s="36" t="s">
        <v>10</v>
      </c>
      <c r="B48" s="41"/>
      <c r="C48" s="41"/>
      <c r="D48" s="41"/>
      <c r="E48" s="41"/>
    </row>
    <row r="49" spans="1:5" s="35" customFormat="1" ht="15" x14ac:dyDescent="0.25">
      <c r="A49" s="37" t="s">
        <v>74</v>
      </c>
      <c r="B49" s="42" t="s">
        <v>22</v>
      </c>
      <c r="C49" s="42" t="s">
        <v>11</v>
      </c>
      <c r="D49" s="42">
        <f>E49</f>
        <v>20136.599999999999</v>
      </c>
      <c r="E49" s="42">
        <v>20136.599999999999</v>
      </c>
    </row>
    <row r="50" spans="1:5" ht="14.25" x14ac:dyDescent="0.2">
      <c r="A50" s="29" t="s">
        <v>26</v>
      </c>
      <c r="B50" s="33" t="s">
        <v>21</v>
      </c>
      <c r="C50" s="30"/>
      <c r="D50" s="33"/>
      <c r="E50" s="31">
        <f>SUM(E6:E49)</f>
        <v>145802.36000000002</v>
      </c>
    </row>
    <row r="51" spans="1:5" ht="15" x14ac:dyDescent="0.2">
      <c r="D51" s="13"/>
    </row>
    <row r="52" spans="1:5" ht="15" x14ac:dyDescent="0.2">
      <c r="A52" s="13" t="s">
        <v>32</v>
      </c>
      <c r="B52" s="13"/>
      <c r="C52" s="13"/>
      <c r="D52" s="13"/>
      <c r="E52" s="13"/>
    </row>
    <row r="53" spans="1:5" ht="15" x14ac:dyDescent="0.2">
      <c r="A53" s="13" t="s">
        <v>104</v>
      </c>
      <c r="B53" s="13"/>
      <c r="C53" s="13"/>
      <c r="D53" s="13"/>
      <c r="E53" s="13"/>
    </row>
    <row r="54" spans="1:5" ht="15" x14ac:dyDescent="0.2">
      <c r="A54" s="13" t="s">
        <v>33</v>
      </c>
      <c r="B54" s="13"/>
      <c r="C54" s="13"/>
      <c r="D54" s="13"/>
      <c r="E54" s="13"/>
    </row>
    <row r="55" spans="1:5" ht="15" x14ac:dyDescent="0.2">
      <c r="A55" s="13" t="s">
        <v>34</v>
      </c>
      <c r="B55" s="13"/>
      <c r="C55" s="13"/>
      <c r="D55" s="14"/>
      <c r="E55" s="13"/>
    </row>
    <row r="56" spans="1:5" ht="15" customHeight="1" x14ac:dyDescent="0.2">
      <c r="A56" s="32" t="s">
        <v>76</v>
      </c>
      <c r="B56" s="14"/>
      <c r="C56" s="14"/>
      <c r="E56" s="14"/>
    </row>
    <row r="57" spans="1:5" ht="15" x14ac:dyDescent="0.25">
      <c r="A57" s="32" t="s">
        <v>77</v>
      </c>
      <c r="D57" s="2"/>
    </row>
    <row r="58" spans="1:5" ht="15" x14ac:dyDescent="0.25">
      <c r="A58" s="32"/>
      <c r="D58" s="2"/>
    </row>
    <row r="59" spans="1:5" ht="15" x14ac:dyDescent="0.25">
      <c r="A59" s="6" t="s">
        <v>27</v>
      </c>
      <c r="B59" s="2"/>
      <c r="C59" s="2"/>
      <c r="D59" s="2"/>
      <c r="E59" s="2"/>
    </row>
    <row r="60" spans="1:5" ht="15" x14ac:dyDescent="0.25">
      <c r="A60" s="6"/>
      <c r="B60" s="2"/>
      <c r="C60" s="2"/>
      <c r="D60" s="15"/>
      <c r="E60" s="2"/>
    </row>
    <row r="61" spans="1:5" ht="15" x14ac:dyDescent="0.25">
      <c r="A61" s="166" t="s">
        <v>51</v>
      </c>
      <c r="B61" s="166"/>
      <c r="C61" s="15" t="s">
        <v>31</v>
      </c>
      <c r="D61" s="4"/>
      <c r="E61" s="5"/>
    </row>
    <row r="62" spans="1:5" ht="15" x14ac:dyDescent="0.25">
      <c r="A62" s="170" t="s">
        <v>52</v>
      </c>
      <c r="B62" s="170"/>
      <c r="C62" s="4" t="s">
        <v>28</v>
      </c>
      <c r="D62" s="2"/>
      <c r="E62" s="2"/>
    </row>
    <row r="63" spans="1:5" ht="15" x14ac:dyDescent="0.25">
      <c r="A63" s="6"/>
      <c r="B63" s="2"/>
      <c r="C63" s="2"/>
      <c r="D63" s="15"/>
      <c r="E63" s="2"/>
    </row>
    <row r="64" spans="1:5" ht="15" x14ac:dyDescent="0.25">
      <c r="A64" s="166" t="s">
        <v>30</v>
      </c>
      <c r="B64" s="166"/>
      <c r="C64" s="15" t="s">
        <v>31</v>
      </c>
      <c r="D64" s="4"/>
      <c r="E64" s="2"/>
    </row>
    <row r="65" spans="1:5" ht="15" x14ac:dyDescent="0.25">
      <c r="A65" s="16" t="s">
        <v>29</v>
      </c>
      <c r="B65" s="5"/>
      <c r="C65" s="4" t="s">
        <v>28</v>
      </c>
      <c r="D65" s="2"/>
      <c r="E65" s="2"/>
    </row>
    <row r="66" spans="1:5" ht="15" x14ac:dyDescent="0.25">
      <c r="A66" s="2"/>
      <c r="B66" s="2"/>
      <c r="C66" s="2"/>
      <c r="E66" s="2"/>
    </row>
  </sheetData>
  <mergeCells count="6">
    <mergeCell ref="A64:B64"/>
    <mergeCell ref="A2:E2"/>
    <mergeCell ref="A1:E1"/>
    <mergeCell ref="D3:E3"/>
    <mergeCell ref="A62:B62"/>
    <mergeCell ref="A61:B6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2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zoomScale="90" zoomScaleNormal="100" zoomScaleSheetLayoutView="90" workbookViewId="0">
      <selection activeCell="J26" sqref="J26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1" t="s">
        <v>98</v>
      </c>
      <c r="B1" s="171"/>
      <c r="C1" s="171"/>
      <c r="D1" s="171"/>
    </row>
    <row r="2" spans="1:4" x14ac:dyDescent="0.25">
      <c r="A2" s="7"/>
      <c r="B2" s="7"/>
      <c r="C2" s="7"/>
      <c r="D2" s="7"/>
    </row>
    <row r="3" spans="1:4" x14ac:dyDescent="0.25">
      <c r="A3" s="8" t="s">
        <v>50</v>
      </c>
      <c r="B3" s="9"/>
      <c r="C3" s="178"/>
      <c r="D3" s="178"/>
    </row>
    <row r="4" spans="1:4" x14ac:dyDescent="0.25">
      <c r="A4" s="8"/>
      <c r="B4" s="9"/>
      <c r="C4" s="12"/>
      <c r="D4" s="12"/>
    </row>
    <row r="5" spans="1:4" x14ac:dyDescent="0.25">
      <c r="A5" s="24" t="s">
        <v>35</v>
      </c>
      <c r="B5" s="24" t="s">
        <v>36</v>
      </c>
      <c r="C5" s="25" t="s">
        <v>37</v>
      </c>
      <c r="D5" s="25" t="s">
        <v>38</v>
      </c>
    </row>
    <row r="6" spans="1:4" x14ac:dyDescent="0.25">
      <c r="A6" s="27" t="s">
        <v>75</v>
      </c>
      <c r="B6" s="172">
        <v>174837.26</v>
      </c>
      <c r="C6" s="173"/>
      <c r="D6" s="174"/>
    </row>
    <row r="7" spans="1:4" x14ac:dyDescent="0.25">
      <c r="A7" s="39" t="s">
        <v>49</v>
      </c>
      <c r="B7" s="40" t="s">
        <v>21</v>
      </c>
      <c r="C7" s="40">
        <v>114928.44</v>
      </c>
      <c r="D7" s="40">
        <v>82151.3</v>
      </c>
    </row>
    <row r="8" spans="1:4" x14ac:dyDescent="0.25">
      <c r="A8" s="39" t="s">
        <v>101</v>
      </c>
      <c r="B8" s="40" t="s">
        <v>21</v>
      </c>
      <c r="C8" s="40">
        <v>5000</v>
      </c>
      <c r="D8" s="40">
        <v>5500</v>
      </c>
    </row>
    <row r="9" spans="1:4" x14ac:dyDescent="0.25">
      <c r="A9" s="39" t="s">
        <v>53</v>
      </c>
      <c r="B9" s="40" t="s">
        <v>21</v>
      </c>
      <c r="C9" s="40">
        <v>26021.52</v>
      </c>
      <c r="D9" s="40">
        <v>25344.23</v>
      </c>
    </row>
    <row r="10" spans="1:4" x14ac:dyDescent="0.25">
      <c r="A10" s="39" t="s">
        <v>102</v>
      </c>
      <c r="B10" s="40" t="s">
        <v>21</v>
      </c>
      <c r="C10" s="40">
        <v>4800</v>
      </c>
      <c r="D10" s="40">
        <v>4800</v>
      </c>
    </row>
    <row r="11" spans="1:4" x14ac:dyDescent="0.25">
      <c r="A11" s="39" t="s">
        <v>86</v>
      </c>
      <c r="B11" s="40" t="s">
        <v>21</v>
      </c>
      <c r="C11" s="40">
        <v>50616</v>
      </c>
      <c r="D11" s="40">
        <v>29786.400000000001</v>
      </c>
    </row>
    <row r="12" spans="1:4" x14ac:dyDescent="0.25">
      <c r="A12" s="39" t="s">
        <v>8</v>
      </c>
      <c r="B12" s="40">
        <f>Акт!E7</f>
        <v>1605.08</v>
      </c>
      <c r="C12" s="40" t="s">
        <v>21</v>
      </c>
      <c r="D12" s="40" t="s">
        <v>21</v>
      </c>
    </row>
    <row r="13" spans="1:4" x14ac:dyDescent="0.25">
      <c r="A13" s="39" t="s">
        <v>39</v>
      </c>
      <c r="B13" s="40">
        <f>SUM(Акт!E9:E11)</f>
        <v>10412.880000000001</v>
      </c>
      <c r="C13" s="40" t="s">
        <v>21</v>
      </c>
      <c r="D13" s="40" t="s">
        <v>21</v>
      </c>
    </row>
    <row r="14" spans="1:4" ht="30" x14ac:dyDescent="0.25">
      <c r="A14" s="39" t="s">
        <v>54</v>
      </c>
      <c r="B14" s="40">
        <f>Акт!E13</f>
        <v>31113.94</v>
      </c>
      <c r="C14" s="40" t="s">
        <v>21</v>
      </c>
      <c r="D14" s="40" t="s">
        <v>21</v>
      </c>
    </row>
    <row r="15" spans="1:4" ht="30" x14ac:dyDescent="0.25">
      <c r="A15" s="39" t="s">
        <v>40</v>
      </c>
      <c r="B15" s="40">
        <f>Акт!E15</f>
        <v>4209.55</v>
      </c>
      <c r="C15" s="40" t="s">
        <v>21</v>
      </c>
      <c r="D15" s="40" t="s">
        <v>21</v>
      </c>
    </row>
    <row r="16" spans="1:4" x14ac:dyDescent="0.25">
      <c r="A16" s="39" t="s">
        <v>41</v>
      </c>
      <c r="B16" s="40">
        <f>SUM(Акт!E17:E28)</f>
        <v>15116.51</v>
      </c>
      <c r="C16" s="40" t="s">
        <v>21</v>
      </c>
      <c r="D16" s="40" t="s">
        <v>21</v>
      </c>
    </row>
    <row r="17" spans="1:5" x14ac:dyDescent="0.25">
      <c r="A17" s="39" t="s">
        <v>42</v>
      </c>
      <c r="B17" s="40">
        <f>SUM(Акт!E30:E34)</f>
        <v>9017</v>
      </c>
      <c r="C17" s="40" t="s">
        <v>21</v>
      </c>
      <c r="D17" s="40" t="s">
        <v>21</v>
      </c>
    </row>
    <row r="18" spans="1:5" x14ac:dyDescent="0.25">
      <c r="A18" s="39" t="s">
        <v>43</v>
      </c>
      <c r="B18" s="40">
        <f>SUM(Акт!E36:E37)</f>
        <v>10302.67</v>
      </c>
      <c r="C18" s="40" t="s">
        <v>21</v>
      </c>
      <c r="D18" s="40" t="s">
        <v>21</v>
      </c>
    </row>
    <row r="19" spans="1:5" ht="30" x14ac:dyDescent="0.25">
      <c r="A19" s="39" t="s">
        <v>82</v>
      </c>
      <c r="B19" s="40">
        <f>SUM(Акт!E39:E42)</f>
        <v>2303.14</v>
      </c>
      <c r="C19" s="40" t="s">
        <v>21</v>
      </c>
      <c r="D19" s="40" t="s">
        <v>21</v>
      </c>
    </row>
    <row r="20" spans="1:5" x14ac:dyDescent="0.25">
      <c r="A20" s="39" t="s">
        <v>44</v>
      </c>
      <c r="B20" s="40">
        <f>SUM(Акт!E44:E45)</f>
        <v>2322.17</v>
      </c>
      <c r="C20" s="40" t="s">
        <v>21</v>
      </c>
      <c r="D20" s="40" t="s">
        <v>21</v>
      </c>
    </row>
    <row r="21" spans="1:5" x14ac:dyDescent="0.25">
      <c r="A21" s="39" t="s">
        <v>9</v>
      </c>
      <c r="B21" s="40">
        <f>Акт!E47</f>
        <v>39262.82</v>
      </c>
      <c r="C21" s="40" t="s">
        <v>21</v>
      </c>
      <c r="D21" s="40" t="s">
        <v>21</v>
      </c>
    </row>
    <row r="22" spans="1:5" x14ac:dyDescent="0.25">
      <c r="A22" s="39" t="s">
        <v>10</v>
      </c>
      <c r="B22" s="40">
        <f>Акт!E49</f>
        <v>20136.599999999999</v>
      </c>
      <c r="C22" s="40" t="s">
        <v>21</v>
      </c>
      <c r="D22" s="40" t="s">
        <v>21</v>
      </c>
    </row>
    <row r="23" spans="1:5" x14ac:dyDescent="0.25">
      <c r="A23" s="26" t="s">
        <v>26</v>
      </c>
      <c r="B23" s="28">
        <f>SUM(B7:B22)</f>
        <v>145802.36000000002</v>
      </c>
      <c r="C23" s="28">
        <f>SUM(C7:C22)</f>
        <v>201365.96</v>
      </c>
      <c r="D23" s="28">
        <f>SUM(D7:D22)</f>
        <v>147581.93</v>
      </c>
    </row>
    <row r="24" spans="1:5" s="11" customFormat="1" ht="24.75" customHeight="1" x14ac:dyDescent="0.25">
      <c r="A24" s="175" t="s">
        <v>103</v>
      </c>
      <c r="B24" s="176"/>
      <c r="C24" s="176"/>
      <c r="D24" s="177"/>
      <c r="E24" s="44">
        <f>D23-B6-B23</f>
        <v>-173057.69000000003</v>
      </c>
    </row>
    <row r="25" spans="1:5" s="11" customFormat="1" ht="24.75" customHeight="1" x14ac:dyDescent="0.25">
      <c r="A25" s="175" t="s">
        <v>100</v>
      </c>
      <c r="B25" s="176"/>
      <c r="C25" s="176"/>
      <c r="D25" s="177"/>
    </row>
    <row r="26" spans="1:5" s="11" customFormat="1" ht="24.75" customHeight="1" x14ac:dyDescent="0.25">
      <c r="A26" s="2"/>
      <c r="B26" s="2"/>
      <c r="C26" s="2"/>
      <c r="D26" s="2"/>
    </row>
    <row r="27" spans="1:5" ht="15" customHeight="1" x14ac:dyDescent="0.25">
      <c r="A27" s="10" t="s">
        <v>47</v>
      </c>
      <c r="B27" s="9"/>
      <c r="C27" s="9"/>
      <c r="D27" s="7"/>
    </row>
    <row r="28" spans="1:5" ht="22.5" customHeight="1" x14ac:dyDescent="0.25">
      <c r="A28" s="9" t="s">
        <v>48</v>
      </c>
      <c r="B28" s="9"/>
      <c r="C28" s="9"/>
      <c r="D28" s="7"/>
    </row>
    <row r="29" spans="1:5" ht="22.5" customHeight="1" x14ac:dyDescent="0.25">
      <c r="A29" s="10" t="s">
        <v>45</v>
      </c>
      <c r="B29" s="9"/>
      <c r="C29" s="9"/>
      <c r="D29" s="7"/>
    </row>
    <row r="30" spans="1:5" ht="22.5" customHeight="1" x14ac:dyDescent="0.25">
      <c r="A30" s="10" t="s">
        <v>46</v>
      </c>
      <c r="B30" s="9"/>
      <c r="C30" s="9"/>
      <c r="D30" s="7"/>
    </row>
    <row r="31" spans="1:5" ht="22.5" customHeight="1" x14ac:dyDescent="0.25">
      <c r="A31" s="1"/>
      <c r="B31" s="1"/>
      <c r="C31" s="1"/>
    </row>
  </sheetData>
  <mergeCells count="5">
    <mergeCell ref="A1:D1"/>
    <mergeCell ref="B6:D6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F13" sqref="F1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1" t="s">
        <v>131</v>
      </c>
      <c r="B1" s="171"/>
      <c r="C1" s="171"/>
      <c r="D1" s="171"/>
      <c r="E1" s="171"/>
      <c r="F1" s="171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105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2" t="s">
        <v>106</v>
      </c>
      <c r="B5" s="182"/>
      <c r="C5" s="182"/>
      <c r="D5" s="182"/>
      <c r="E5" s="182"/>
      <c r="F5" s="182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105" t="s">
        <v>107</v>
      </c>
      <c r="B6" s="106">
        <v>3</v>
      </c>
      <c r="C6" s="105" t="s">
        <v>108</v>
      </c>
      <c r="D6" s="107">
        <v>747.4</v>
      </c>
      <c r="E6" s="105" t="s">
        <v>109</v>
      </c>
      <c r="F6" s="108">
        <v>644.5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3"/>
      <c r="R6" s="184"/>
      <c r="S6" s="57"/>
    </row>
    <row r="7" spans="1:19" s="60" customFormat="1" ht="32.25" customHeight="1" x14ac:dyDescent="0.25">
      <c r="A7" s="105" t="s">
        <v>110</v>
      </c>
      <c r="B7" s="106">
        <v>2</v>
      </c>
      <c r="C7" s="105" t="s">
        <v>111</v>
      </c>
      <c r="D7" s="107">
        <v>281.5</v>
      </c>
      <c r="E7" s="105" t="s">
        <v>112</v>
      </c>
      <c r="F7" s="108">
        <v>415.8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3"/>
      <c r="R7" s="185"/>
      <c r="S7" s="59"/>
    </row>
    <row r="8" spans="1:19" s="60" customFormat="1" ht="33.75" customHeight="1" x14ac:dyDescent="0.25">
      <c r="A8" s="78" t="s">
        <v>113</v>
      </c>
      <c r="B8" s="106">
        <v>13</v>
      </c>
      <c r="C8" s="105" t="s">
        <v>114</v>
      </c>
      <c r="D8" s="108">
        <v>112.1</v>
      </c>
      <c r="E8" s="105" t="s">
        <v>115</v>
      </c>
      <c r="F8" s="108">
        <v>179.2</v>
      </c>
      <c r="G8" s="49"/>
      <c r="H8" s="51"/>
      <c r="I8" s="52"/>
      <c r="J8" s="53"/>
      <c r="K8" s="62"/>
      <c r="L8" s="55"/>
      <c r="M8" s="55"/>
      <c r="N8" s="55"/>
      <c r="O8" s="55"/>
      <c r="P8" s="56"/>
      <c r="Q8" s="183"/>
      <c r="R8" s="184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62"/>
      <c r="L9" s="55"/>
      <c r="M9" s="55"/>
      <c r="N9" s="55"/>
      <c r="O9" s="55"/>
      <c r="P9" s="49"/>
      <c r="Q9" s="62"/>
      <c r="R9" s="6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6" t="s">
        <v>116</v>
      </c>
      <c r="B11" s="187"/>
      <c r="C11" s="187"/>
      <c r="D11" s="187"/>
      <c r="E11" s="188"/>
      <c r="F11" s="71" t="s">
        <v>117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1" customFormat="1" ht="30" customHeight="1" x14ac:dyDescent="0.25">
      <c r="A12" s="189" t="s">
        <v>132</v>
      </c>
      <c r="B12" s="190"/>
      <c r="C12" s="190"/>
      <c r="D12" s="190"/>
      <c r="E12" s="191"/>
      <c r="F12" s="96">
        <v>157320.64000000001</v>
      </c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</row>
    <row r="13" spans="1:19" s="101" customFormat="1" ht="30" customHeight="1" x14ac:dyDescent="0.25">
      <c r="A13" s="192" t="s">
        <v>118</v>
      </c>
      <c r="B13" s="193"/>
      <c r="C13" s="193"/>
      <c r="D13" s="193"/>
      <c r="E13" s="194"/>
      <c r="F13" s="97">
        <f>-173057.69+F12</f>
        <v>-15737.049999999988</v>
      </c>
      <c r="G13" s="102"/>
    </row>
    <row r="14" spans="1:19" s="101" customFormat="1" ht="30" customHeight="1" x14ac:dyDescent="0.25">
      <c r="A14" s="192" t="s">
        <v>119</v>
      </c>
      <c r="B14" s="193"/>
      <c r="C14" s="193"/>
      <c r="D14" s="193"/>
      <c r="E14" s="194"/>
      <c r="F14" s="97">
        <f>171502.7+96939</f>
        <v>268441.7</v>
      </c>
    </row>
    <row r="15" spans="1:19" s="101" customFormat="1" ht="30" customHeight="1" x14ac:dyDescent="0.25">
      <c r="A15" s="192" t="s">
        <v>120</v>
      </c>
      <c r="B15" s="193"/>
      <c r="C15" s="193"/>
      <c r="D15" s="193"/>
      <c r="E15" s="194"/>
      <c r="F15" s="98">
        <f>SUM(F16:F18)</f>
        <v>204091.61</v>
      </c>
    </row>
    <row r="16" spans="1:19" s="70" customFormat="1" ht="28.5" customHeight="1" x14ac:dyDescent="0.25">
      <c r="A16" s="179" t="s">
        <v>121</v>
      </c>
      <c r="B16" s="180"/>
      <c r="C16" s="180"/>
      <c r="D16" s="180"/>
      <c r="E16" s="181"/>
      <c r="F16" s="99">
        <f>125331.75-2891.07</f>
        <v>122440.68</v>
      </c>
    </row>
    <row r="17" spans="1:19" s="70" customFormat="1" ht="24.75" customHeight="1" x14ac:dyDescent="0.25">
      <c r="A17" s="179" t="s">
        <v>122</v>
      </c>
      <c r="B17" s="180"/>
      <c r="C17" s="180"/>
      <c r="D17" s="180"/>
      <c r="E17" s="181"/>
      <c r="F17" s="99">
        <v>71930.929999999993</v>
      </c>
    </row>
    <row r="18" spans="1:19" s="70" customFormat="1" ht="30" customHeight="1" x14ac:dyDescent="0.25">
      <c r="A18" s="179" t="s">
        <v>123</v>
      </c>
      <c r="B18" s="180"/>
      <c r="C18" s="180"/>
      <c r="D18" s="180"/>
      <c r="E18" s="181"/>
      <c r="F18" s="99">
        <v>9720</v>
      </c>
    </row>
    <row r="19" spans="1:19" s="103" customFormat="1" ht="30" customHeight="1" x14ac:dyDescent="0.25">
      <c r="A19" s="196" t="s">
        <v>124</v>
      </c>
      <c r="B19" s="197"/>
      <c r="C19" s="197"/>
      <c r="D19" s="197"/>
      <c r="E19" s="198"/>
      <c r="F19" s="98">
        <f>SUM(F20:F22)</f>
        <v>244331.12</v>
      </c>
    </row>
    <row r="20" spans="1:19" s="70" customFormat="1" ht="30" customHeight="1" x14ac:dyDescent="0.25">
      <c r="A20" s="179" t="s">
        <v>121</v>
      </c>
      <c r="B20" s="180"/>
      <c r="C20" s="180"/>
      <c r="D20" s="180"/>
      <c r="E20" s="181"/>
      <c r="F20" s="99">
        <v>95980.02</v>
      </c>
    </row>
    <row r="21" spans="1:19" s="70" customFormat="1" ht="30" customHeight="1" x14ac:dyDescent="0.25">
      <c r="A21" s="179" t="s">
        <v>122</v>
      </c>
      <c r="B21" s="180"/>
      <c r="C21" s="180"/>
      <c r="D21" s="180"/>
      <c r="E21" s="181"/>
      <c r="F21" s="99">
        <v>138631.1</v>
      </c>
    </row>
    <row r="22" spans="1:19" s="73" customFormat="1" ht="30" customHeight="1" x14ac:dyDescent="0.2">
      <c r="A22" s="179" t="s">
        <v>123</v>
      </c>
      <c r="B22" s="180"/>
      <c r="C22" s="180"/>
      <c r="D22" s="180"/>
      <c r="E22" s="181"/>
      <c r="F22" s="99">
        <v>9720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</row>
    <row r="23" spans="1:19" s="104" customFormat="1" ht="30" customHeight="1" x14ac:dyDescent="0.25">
      <c r="A23" s="196" t="s">
        <v>125</v>
      </c>
      <c r="B23" s="197"/>
      <c r="C23" s="197"/>
      <c r="D23" s="197"/>
      <c r="E23" s="198"/>
      <c r="F23" s="98">
        <f>F13+F19</f>
        <v>228594.07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4" customFormat="1" ht="30" customHeight="1" x14ac:dyDescent="0.25">
      <c r="A24" s="196" t="s">
        <v>126</v>
      </c>
      <c r="B24" s="197"/>
      <c r="C24" s="197"/>
      <c r="D24" s="197"/>
      <c r="E24" s="198"/>
      <c r="F24" s="98">
        <f>'Акт (2)'!E51</f>
        <v>132751.71799999999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4" customFormat="1" ht="30" customHeight="1" x14ac:dyDescent="0.25">
      <c r="A25" s="196" t="s">
        <v>127</v>
      </c>
      <c r="B25" s="197"/>
      <c r="C25" s="197"/>
      <c r="D25" s="197"/>
      <c r="E25" s="198"/>
      <c r="F25" s="98">
        <f>F23-F24</f>
        <v>95842.352000000014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104" customFormat="1" ht="30" customHeight="1" x14ac:dyDescent="0.25">
      <c r="A26" s="196" t="s">
        <v>128</v>
      </c>
      <c r="B26" s="197"/>
      <c r="C26" s="197"/>
      <c r="D26" s="197"/>
      <c r="E26" s="198"/>
      <c r="F26" s="97">
        <f>F14+F15-F19</f>
        <v>228202.19</v>
      </c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41.25" customHeight="1" x14ac:dyDescent="0.2">
      <c r="A28" s="195" t="s">
        <v>129</v>
      </c>
      <c r="B28" s="195"/>
      <c r="C28" s="195"/>
      <c r="D28" s="195"/>
    </row>
    <row r="29" spans="1:19" s="2" customFormat="1" ht="21.75" customHeight="1" x14ac:dyDescent="0.25">
      <c r="A29" s="199" t="s">
        <v>130</v>
      </c>
      <c r="B29" s="199"/>
      <c r="C29" s="199"/>
      <c r="D29" s="199"/>
    </row>
    <row r="30" spans="1:19" s="2" customFormat="1" ht="22.5" customHeight="1" x14ac:dyDescent="0.25">
      <c r="A30" s="195" t="s">
        <v>45</v>
      </c>
      <c r="B30" s="195"/>
      <c r="C30" s="195"/>
      <c r="D30" s="195"/>
    </row>
    <row r="31" spans="1:19" s="2" customFormat="1" ht="22.5" customHeight="1" x14ac:dyDescent="0.25">
      <c r="A31" s="195" t="s">
        <v>46</v>
      </c>
      <c r="B31" s="195"/>
      <c r="C31" s="195"/>
      <c r="D31" s="45"/>
    </row>
  </sheetData>
  <mergeCells count="25"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view="pageBreakPreview" topLeftCell="A43" zoomScaleNormal="100" zoomScaleSheetLayoutView="100" workbookViewId="0">
      <selection activeCell="A49" sqref="A49:XFD50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8" t="s">
        <v>160</v>
      </c>
      <c r="B1" s="168"/>
      <c r="C1" s="168"/>
      <c r="D1" s="168"/>
      <c r="E1" s="168"/>
      <c r="I1" s="3"/>
    </row>
    <row r="2" spans="1:9" ht="31.5" customHeight="1" x14ac:dyDescent="0.2">
      <c r="A2" s="167" t="s">
        <v>97</v>
      </c>
      <c r="B2" s="167"/>
      <c r="C2" s="167"/>
      <c r="D2" s="167"/>
      <c r="E2" s="167"/>
      <c r="I2" s="3"/>
    </row>
    <row r="3" spans="1:9" ht="14.25" x14ac:dyDescent="0.2">
      <c r="A3" s="21" t="s">
        <v>6</v>
      </c>
      <c r="B3" s="76"/>
      <c r="C3" s="76"/>
      <c r="D3" s="169" t="s">
        <v>161</v>
      </c>
      <c r="E3" s="16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90" customFormat="1" ht="14.25" x14ac:dyDescent="0.2">
      <c r="A6" s="89" t="s">
        <v>8</v>
      </c>
      <c r="B6" s="88"/>
      <c r="C6" s="88"/>
      <c r="D6" s="88"/>
      <c r="E6" s="88"/>
    </row>
    <row r="7" spans="1:9" s="79" customFormat="1" ht="15" x14ac:dyDescent="0.25">
      <c r="A7" s="80" t="s">
        <v>55</v>
      </c>
      <c r="B7" s="84" t="s">
        <v>22</v>
      </c>
      <c r="C7" s="84" t="s">
        <v>11</v>
      </c>
      <c r="D7" s="85">
        <f>E7</f>
        <v>1605.08</v>
      </c>
      <c r="E7" s="85">
        <v>1605.08</v>
      </c>
    </row>
    <row r="8" spans="1:9" s="90" customFormat="1" ht="14.25" x14ac:dyDescent="0.2">
      <c r="A8" s="89" t="s">
        <v>39</v>
      </c>
      <c r="B8" s="88"/>
      <c r="C8" s="88"/>
      <c r="D8" s="88"/>
      <c r="E8" s="88"/>
    </row>
    <row r="9" spans="1:9" s="79" customFormat="1" ht="45" x14ac:dyDescent="0.25">
      <c r="A9" s="80" t="s">
        <v>133</v>
      </c>
      <c r="B9" s="85">
        <v>0.32</v>
      </c>
      <c r="C9" s="84" t="s">
        <v>15</v>
      </c>
      <c r="D9" s="92">
        <f>E9/B9</f>
        <v>3883.4375</v>
      </c>
      <c r="E9" s="85">
        <v>1242.7</v>
      </c>
    </row>
    <row r="10" spans="1:9" s="79" customFormat="1" ht="30" x14ac:dyDescent="0.25">
      <c r="A10" s="80" t="s">
        <v>134</v>
      </c>
      <c r="B10" s="86">
        <v>0.27600000000000002</v>
      </c>
      <c r="C10" s="84" t="s">
        <v>84</v>
      </c>
      <c r="D10" s="92">
        <f t="shared" ref="D10:D43" si="0">E10/B10</f>
        <v>4721.050724637681</v>
      </c>
      <c r="E10" s="85">
        <v>1303.01</v>
      </c>
    </row>
    <row r="11" spans="1:9" s="90" customFormat="1" ht="28.5" x14ac:dyDescent="0.2">
      <c r="A11" s="89" t="s">
        <v>54</v>
      </c>
      <c r="B11" s="88"/>
      <c r="C11" s="88"/>
      <c r="D11" s="91"/>
      <c r="E11" s="88"/>
    </row>
    <row r="12" spans="1:9" s="79" customFormat="1" ht="30" x14ac:dyDescent="0.25">
      <c r="A12" s="80" t="s">
        <v>135</v>
      </c>
      <c r="B12" s="84" t="s">
        <v>22</v>
      </c>
      <c r="C12" s="84" t="s">
        <v>11</v>
      </c>
      <c r="D12" s="85">
        <f>E12</f>
        <v>31113.94</v>
      </c>
      <c r="E12" s="85">
        <v>31113.94</v>
      </c>
    </row>
    <row r="13" spans="1:9" s="90" customFormat="1" ht="28.5" x14ac:dyDescent="0.2">
      <c r="A13" s="89" t="s">
        <v>40</v>
      </c>
      <c r="B13" s="88"/>
      <c r="C13" s="88"/>
      <c r="D13" s="91"/>
      <c r="E13" s="88"/>
    </row>
    <row r="14" spans="1:9" s="79" customFormat="1" ht="30" x14ac:dyDescent="0.25">
      <c r="A14" s="80" t="s">
        <v>58</v>
      </c>
      <c r="B14" s="84" t="s">
        <v>24</v>
      </c>
      <c r="C14" s="84" t="s">
        <v>11</v>
      </c>
      <c r="D14" s="85">
        <f>E14</f>
        <v>3437.1899999999996</v>
      </c>
      <c r="E14" s="85">
        <f>907.74+2529.45</f>
        <v>3437.1899999999996</v>
      </c>
    </row>
    <row r="15" spans="1:9" s="90" customFormat="1" ht="14.25" x14ac:dyDescent="0.2">
      <c r="A15" s="89" t="s">
        <v>41</v>
      </c>
      <c r="B15" s="88"/>
      <c r="C15" s="88"/>
      <c r="D15" s="91"/>
      <c r="E15" s="88"/>
    </row>
    <row r="16" spans="1:9" s="79" customFormat="1" ht="15" x14ac:dyDescent="0.25">
      <c r="A16" s="80" t="s">
        <v>136</v>
      </c>
      <c r="B16" s="87">
        <v>1</v>
      </c>
      <c r="C16" s="84" t="s">
        <v>137</v>
      </c>
      <c r="D16" s="92">
        <f t="shared" si="0"/>
        <v>83.75</v>
      </c>
      <c r="E16" s="85">
        <v>83.75</v>
      </c>
    </row>
    <row r="17" spans="1:5" s="79" customFormat="1" ht="15" x14ac:dyDescent="0.25">
      <c r="A17" s="80" t="s">
        <v>59</v>
      </c>
      <c r="B17" s="87">
        <v>1</v>
      </c>
      <c r="C17" s="84" t="s">
        <v>14</v>
      </c>
      <c r="D17" s="92">
        <f t="shared" si="0"/>
        <v>839.52</v>
      </c>
      <c r="E17" s="85">
        <v>839.52</v>
      </c>
    </row>
    <row r="18" spans="1:5" s="79" customFormat="1" ht="15" x14ac:dyDescent="0.25">
      <c r="A18" s="80" t="s">
        <v>60</v>
      </c>
      <c r="B18" s="85">
        <v>7.0000000000000007E-2</v>
      </c>
      <c r="C18" s="84" t="s">
        <v>16</v>
      </c>
      <c r="D18" s="92">
        <f t="shared" si="0"/>
        <v>6095.4285714285706</v>
      </c>
      <c r="E18" s="85">
        <v>426.68</v>
      </c>
    </row>
    <row r="19" spans="1:5" s="79" customFormat="1" ht="30" x14ac:dyDescent="0.25">
      <c r="A19" s="80" t="s">
        <v>138</v>
      </c>
      <c r="B19" s="87">
        <v>1</v>
      </c>
      <c r="C19" s="84" t="s">
        <v>14</v>
      </c>
      <c r="D19" s="92">
        <f t="shared" si="0"/>
        <v>254.67</v>
      </c>
      <c r="E19" s="85">
        <v>254.67</v>
      </c>
    </row>
    <row r="20" spans="1:5" s="79" customFormat="1" ht="45" x14ac:dyDescent="0.25">
      <c r="A20" s="80" t="s">
        <v>139</v>
      </c>
      <c r="B20" s="85">
        <v>0.08</v>
      </c>
      <c r="C20" s="84" t="s">
        <v>17</v>
      </c>
      <c r="D20" s="92">
        <f t="shared" si="0"/>
        <v>1677.1249999999998</v>
      </c>
      <c r="E20" s="85">
        <v>134.16999999999999</v>
      </c>
    </row>
    <row r="21" spans="1:5" s="79" customFormat="1" ht="15" x14ac:dyDescent="0.25">
      <c r="A21" s="80" t="s">
        <v>140</v>
      </c>
      <c r="B21" s="85">
        <v>0.03</v>
      </c>
      <c r="C21" s="84" t="s">
        <v>141</v>
      </c>
      <c r="D21" s="92">
        <f t="shared" si="0"/>
        <v>25247.333333333332</v>
      </c>
      <c r="E21" s="85">
        <v>757.42</v>
      </c>
    </row>
    <row r="22" spans="1:5" s="79" customFormat="1" ht="30" x14ac:dyDescent="0.25">
      <c r="A22" s="80" t="s">
        <v>61</v>
      </c>
      <c r="B22" s="86">
        <v>2.0059999999999998</v>
      </c>
      <c r="C22" s="84" t="s">
        <v>17</v>
      </c>
      <c r="D22" s="92">
        <f t="shared" si="0"/>
        <v>1679.6560319042871</v>
      </c>
      <c r="E22" s="85">
        <v>3369.39</v>
      </c>
    </row>
    <row r="23" spans="1:5" s="79" customFormat="1" ht="30" x14ac:dyDescent="0.25">
      <c r="A23" s="80" t="s">
        <v>63</v>
      </c>
      <c r="B23" s="87">
        <v>1</v>
      </c>
      <c r="C23" s="84" t="s">
        <v>14</v>
      </c>
      <c r="D23" s="92">
        <f t="shared" si="0"/>
        <v>503.4</v>
      </c>
      <c r="E23" s="85">
        <v>503.4</v>
      </c>
    </row>
    <row r="24" spans="1:5" s="79" customFormat="1" ht="15" x14ac:dyDescent="0.25">
      <c r="A24" s="80" t="s">
        <v>78</v>
      </c>
      <c r="B24" s="85">
        <v>0.14000000000000001</v>
      </c>
      <c r="C24" s="84" t="s">
        <v>16</v>
      </c>
      <c r="D24" s="92">
        <f t="shared" si="0"/>
        <v>15138.571428571428</v>
      </c>
      <c r="E24" s="85">
        <v>2119.4</v>
      </c>
    </row>
    <row r="25" spans="1:5" s="79" customFormat="1" ht="30" x14ac:dyDescent="0.25">
      <c r="A25" s="80" t="s">
        <v>64</v>
      </c>
      <c r="B25" s="87">
        <v>3</v>
      </c>
      <c r="C25" s="84" t="s">
        <v>19</v>
      </c>
      <c r="D25" s="92">
        <f t="shared" si="0"/>
        <v>213.40333333333334</v>
      </c>
      <c r="E25" s="85">
        <v>640.21</v>
      </c>
    </row>
    <row r="26" spans="1:5" s="79" customFormat="1" ht="15" x14ac:dyDescent="0.25">
      <c r="A26" s="80" t="s">
        <v>142</v>
      </c>
      <c r="B26" s="87">
        <v>2</v>
      </c>
      <c r="C26" s="84" t="s">
        <v>137</v>
      </c>
      <c r="D26" s="92">
        <f t="shared" si="0"/>
        <v>67.209999999999994</v>
      </c>
      <c r="E26" s="85">
        <v>134.41999999999999</v>
      </c>
    </row>
    <row r="27" spans="1:5" s="79" customFormat="1" ht="15" x14ac:dyDescent="0.25">
      <c r="A27" s="80" t="s">
        <v>65</v>
      </c>
      <c r="B27" s="87">
        <v>1</v>
      </c>
      <c r="C27" s="84" t="s">
        <v>13</v>
      </c>
      <c r="D27" s="92">
        <f t="shared" si="0"/>
        <v>3485.03</v>
      </c>
      <c r="E27" s="85">
        <v>3485.03</v>
      </c>
    </row>
    <row r="28" spans="1:5" s="79" customFormat="1" ht="15" x14ac:dyDescent="0.25">
      <c r="A28" s="80" t="s">
        <v>143</v>
      </c>
      <c r="B28" s="87">
        <v>4958</v>
      </c>
      <c r="C28" s="84" t="s">
        <v>144</v>
      </c>
      <c r="D28" s="92">
        <f t="shared" si="0"/>
        <v>1.3064844695441711</v>
      </c>
      <c r="E28" s="85">
        <v>6477.55</v>
      </c>
    </row>
    <row r="29" spans="1:5" s="79" customFormat="1" ht="15" x14ac:dyDescent="0.25">
      <c r="A29" s="80" t="s">
        <v>145</v>
      </c>
      <c r="B29" s="87">
        <v>1</v>
      </c>
      <c r="C29" s="84" t="s">
        <v>146</v>
      </c>
      <c r="D29" s="92">
        <f t="shared" si="0"/>
        <v>632.48</v>
      </c>
      <c r="E29" s="85">
        <v>632.48</v>
      </c>
    </row>
    <row r="30" spans="1:5" s="79" customFormat="1" ht="30" x14ac:dyDescent="0.25">
      <c r="A30" s="80" t="s">
        <v>147</v>
      </c>
      <c r="B30" s="87">
        <v>1</v>
      </c>
      <c r="C30" s="84" t="s">
        <v>146</v>
      </c>
      <c r="D30" s="92">
        <f t="shared" si="0"/>
        <v>139.55000000000001</v>
      </c>
      <c r="E30" s="85">
        <v>139.55000000000001</v>
      </c>
    </row>
    <row r="31" spans="1:5" s="79" customFormat="1" ht="30" x14ac:dyDescent="0.25">
      <c r="A31" s="80" t="s">
        <v>148</v>
      </c>
      <c r="B31" s="87">
        <v>1</v>
      </c>
      <c r="C31" s="84" t="s">
        <v>20</v>
      </c>
      <c r="D31" s="92">
        <f t="shared" si="0"/>
        <v>1194.72</v>
      </c>
      <c r="E31" s="85">
        <v>1194.72</v>
      </c>
    </row>
    <row r="32" spans="1:5" s="79" customFormat="1" ht="15" x14ac:dyDescent="0.25">
      <c r="A32" s="80" t="s">
        <v>149</v>
      </c>
      <c r="B32" s="87">
        <v>1</v>
      </c>
      <c r="C32" s="84" t="s">
        <v>150</v>
      </c>
      <c r="D32" s="92">
        <f t="shared" si="0"/>
        <v>235.31</v>
      </c>
      <c r="E32" s="85">
        <v>235.31</v>
      </c>
    </row>
    <row r="33" spans="1:5" s="79" customFormat="1" ht="15" x14ac:dyDescent="0.25">
      <c r="A33" s="80" t="s">
        <v>68</v>
      </c>
      <c r="B33" s="87">
        <v>26</v>
      </c>
      <c r="C33" s="84" t="s">
        <v>20</v>
      </c>
      <c r="D33" s="92">
        <f t="shared" si="0"/>
        <v>254.20653846153846</v>
      </c>
      <c r="E33" s="85">
        <v>6609.37</v>
      </c>
    </row>
    <row r="34" spans="1:5" s="90" customFormat="1" ht="14.25" x14ac:dyDescent="0.2">
      <c r="A34" s="89" t="s">
        <v>42</v>
      </c>
      <c r="B34" s="88"/>
      <c r="C34" s="88"/>
      <c r="D34" s="91"/>
      <c r="E34" s="88"/>
    </row>
    <row r="35" spans="1:5" s="79" customFormat="1" ht="30" x14ac:dyDescent="0.25">
      <c r="A35" s="80" t="s">
        <v>151</v>
      </c>
      <c r="B35" s="86">
        <v>0.70599999999999996</v>
      </c>
      <c r="C35" s="84" t="s">
        <v>17</v>
      </c>
      <c r="D35" s="92">
        <f t="shared" si="0"/>
        <v>1651.3739376770538</v>
      </c>
      <c r="E35" s="85">
        <v>1165.8699999999999</v>
      </c>
    </row>
    <row r="36" spans="1:5" s="79" customFormat="1" ht="30" x14ac:dyDescent="0.25">
      <c r="A36" s="80" t="s">
        <v>152</v>
      </c>
      <c r="B36" s="84" t="s">
        <v>21</v>
      </c>
      <c r="C36" s="84" t="s">
        <v>12</v>
      </c>
      <c r="D36" s="85">
        <f>E36</f>
        <v>7385.59</v>
      </c>
      <c r="E36" s="85">
        <v>7385.59</v>
      </c>
    </row>
    <row r="37" spans="1:5" s="90" customFormat="1" ht="28.5" x14ac:dyDescent="0.2">
      <c r="A37" s="89" t="s">
        <v>153</v>
      </c>
      <c r="B37" s="88"/>
      <c r="C37" s="88"/>
      <c r="D37" s="91"/>
      <c r="E37" s="88"/>
    </row>
    <row r="38" spans="1:5" s="79" customFormat="1" ht="15" x14ac:dyDescent="0.25">
      <c r="A38" s="80" t="s">
        <v>154</v>
      </c>
      <c r="B38" s="84" t="s">
        <v>23</v>
      </c>
      <c r="C38" s="84" t="s">
        <v>11</v>
      </c>
      <c r="D38" s="85">
        <f>E38</f>
        <v>4000</v>
      </c>
      <c r="E38" s="85">
        <v>4000</v>
      </c>
    </row>
    <row r="39" spans="1:5" s="90" customFormat="1" ht="14.25" x14ac:dyDescent="0.2">
      <c r="A39" s="89" t="s">
        <v>43</v>
      </c>
      <c r="B39" s="88"/>
      <c r="C39" s="88"/>
      <c r="D39" s="91"/>
      <c r="E39" s="88"/>
    </row>
    <row r="40" spans="1:5" s="79" customFormat="1" ht="15" x14ac:dyDescent="0.25">
      <c r="A40" s="80" t="s">
        <v>155</v>
      </c>
      <c r="B40" s="85">
        <v>0.01</v>
      </c>
      <c r="C40" s="84" t="s">
        <v>156</v>
      </c>
      <c r="D40" s="92">
        <f t="shared" si="0"/>
        <v>25297</v>
      </c>
      <c r="E40" s="85">
        <v>252.97</v>
      </c>
    </row>
    <row r="41" spans="1:5" s="79" customFormat="1" ht="30" x14ac:dyDescent="0.25">
      <c r="A41" s="80" t="s">
        <v>157</v>
      </c>
      <c r="B41" s="87">
        <v>1</v>
      </c>
      <c r="C41" s="84" t="s">
        <v>13</v>
      </c>
      <c r="D41" s="92">
        <f t="shared" si="0"/>
        <v>421.27</v>
      </c>
      <c r="E41" s="85">
        <v>421.27</v>
      </c>
    </row>
    <row r="42" spans="1:5" s="90" customFormat="1" ht="28.5" x14ac:dyDescent="0.2">
      <c r="A42" s="89" t="s">
        <v>82</v>
      </c>
      <c r="B42" s="88"/>
      <c r="C42" s="88"/>
      <c r="D42" s="91"/>
      <c r="E42" s="88"/>
    </row>
    <row r="43" spans="1:5" s="79" customFormat="1" ht="15" x14ac:dyDescent="0.25">
      <c r="A43" s="80" t="s">
        <v>158</v>
      </c>
      <c r="B43" s="85">
        <v>0.01</v>
      </c>
      <c r="C43" s="84" t="s">
        <v>18</v>
      </c>
      <c r="D43" s="92">
        <f t="shared" si="0"/>
        <v>48434</v>
      </c>
      <c r="E43" s="85">
        <v>484.34</v>
      </c>
    </row>
    <row r="44" spans="1:5" s="90" customFormat="1" ht="14.25" x14ac:dyDescent="0.2">
      <c r="A44" s="89" t="s">
        <v>44</v>
      </c>
      <c r="B44" s="88"/>
      <c r="C44" s="88"/>
      <c r="D44" s="88"/>
      <c r="E44" s="88"/>
    </row>
    <row r="45" spans="1:5" s="79" customFormat="1" ht="15" x14ac:dyDescent="0.25">
      <c r="A45" s="80" t="s">
        <v>72</v>
      </c>
      <c r="B45" s="84" t="s">
        <v>23</v>
      </c>
      <c r="C45" s="84" t="s">
        <v>11</v>
      </c>
      <c r="D45" s="85">
        <f>E45</f>
        <v>160</v>
      </c>
      <c r="E45" s="85">
        <v>160</v>
      </c>
    </row>
    <row r="46" spans="1:5" s="90" customFormat="1" ht="15" x14ac:dyDescent="0.2">
      <c r="A46" s="89" t="s">
        <v>9</v>
      </c>
      <c r="B46" s="88"/>
      <c r="C46" s="88"/>
      <c r="D46" s="85"/>
      <c r="E46" s="88"/>
    </row>
    <row r="47" spans="1:5" s="79" customFormat="1" ht="15" x14ac:dyDescent="0.25">
      <c r="A47" s="80" t="s">
        <v>73</v>
      </c>
      <c r="B47" s="84" t="s">
        <v>162</v>
      </c>
      <c r="C47" s="84" t="s">
        <v>12</v>
      </c>
      <c r="D47" s="85">
        <f t="shared" ref="D47:D48" si="1">E47</f>
        <v>39015.89</v>
      </c>
      <c r="E47" s="85">
        <v>39015.89</v>
      </c>
    </row>
    <row r="48" spans="1:5" s="79" customFormat="1" ht="30" x14ac:dyDescent="0.25">
      <c r="A48" s="80" t="s">
        <v>159</v>
      </c>
      <c r="B48" s="84" t="s">
        <v>23</v>
      </c>
      <c r="C48" s="84" t="s">
        <v>11</v>
      </c>
      <c r="D48" s="85">
        <f t="shared" si="1"/>
        <v>1058.49</v>
      </c>
      <c r="E48" s="85">
        <v>1058.49</v>
      </c>
    </row>
    <row r="49" spans="1:5" s="35" customFormat="1" ht="15" x14ac:dyDescent="0.25">
      <c r="A49" s="81" t="s">
        <v>10</v>
      </c>
      <c r="B49" s="41"/>
      <c r="C49" s="41"/>
      <c r="D49" s="41"/>
      <c r="E49" s="41"/>
    </row>
    <row r="50" spans="1:5" s="35" customFormat="1" ht="15" x14ac:dyDescent="0.25">
      <c r="A50" s="82" t="s">
        <v>74</v>
      </c>
      <c r="B50" s="42" t="s">
        <v>22</v>
      </c>
      <c r="C50" s="42" t="s">
        <v>11</v>
      </c>
      <c r="D50" s="42">
        <f>E50</f>
        <v>12068.338</v>
      </c>
      <c r="E50" s="42">
        <f>SUM(E7:E48)*10%</f>
        <v>12068.338</v>
      </c>
    </row>
    <row r="51" spans="1:5" ht="14.25" x14ac:dyDescent="0.2">
      <c r="A51" s="83" t="s">
        <v>26</v>
      </c>
      <c r="B51" s="88" t="s">
        <v>21</v>
      </c>
      <c r="C51" s="30"/>
      <c r="D51" s="88"/>
      <c r="E51" s="31">
        <f>SUM(E7:E50)</f>
        <v>132751.71799999999</v>
      </c>
    </row>
    <row r="52" spans="1:5" ht="15" x14ac:dyDescent="0.2">
      <c r="D52" s="13"/>
    </row>
    <row r="53" spans="1:5" ht="15" customHeight="1" x14ac:dyDescent="0.2">
      <c r="A53" s="200" t="s">
        <v>165</v>
      </c>
      <c r="B53" s="200"/>
      <c r="C53" s="200"/>
      <c r="D53" s="200"/>
      <c r="E53" s="200"/>
    </row>
    <row r="54" spans="1:5" ht="15" customHeight="1" x14ac:dyDescent="0.2">
      <c r="A54" s="200"/>
      <c r="B54" s="200"/>
      <c r="C54" s="200"/>
      <c r="D54" s="200"/>
      <c r="E54" s="200"/>
    </row>
    <row r="55" spans="1:5" ht="15" customHeight="1" x14ac:dyDescent="0.2">
      <c r="A55" s="201" t="s">
        <v>33</v>
      </c>
      <c r="B55" s="201"/>
      <c r="C55" s="201"/>
      <c r="D55" s="201"/>
      <c r="E55" s="201"/>
    </row>
    <row r="56" spans="1:5" ht="15" customHeight="1" x14ac:dyDescent="0.2">
      <c r="A56" s="201" t="s">
        <v>34</v>
      </c>
      <c r="B56" s="201"/>
      <c r="C56" s="201"/>
      <c r="D56" s="201"/>
      <c r="E56" s="201"/>
    </row>
    <row r="57" spans="1:5" ht="15" customHeight="1" x14ac:dyDescent="0.2">
      <c r="A57" s="202" t="s">
        <v>163</v>
      </c>
      <c r="B57" s="202"/>
      <c r="C57" s="202"/>
      <c r="D57" s="202"/>
      <c r="E57" s="202"/>
    </row>
    <row r="58" spans="1:5" ht="15" customHeight="1" x14ac:dyDescent="0.2">
      <c r="A58" s="202"/>
      <c r="B58" s="202"/>
      <c r="C58" s="202"/>
      <c r="D58" s="202"/>
      <c r="E58" s="202"/>
    </row>
    <row r="59" spans="1:5" ht="15" customHeight="1" x14ac:dyDescent="0.2">
      <c r="A59" s="203"/>
      <c r="B59" s="203"/>
      <c r="C59" s="203"/>
      <c r="D59" s="203"/>
      <c r="E59" s="203"/>
    </row>
    <row r="60" spans="1:5" ht="15" x14ac:dyDescent="0.2">
      <c r="A60" s="14"/>
      <c r="B60" s="93"/>
      <c r="C60" s="93"/>
      <c r="D60" s="94"/>
      <c r="E60" s="93"/>
    </row>
    <row r="61" spans="1:5" ht="15" customHeight="1" x14ac:dyDescent="0.2">
      <c r="A61" s="6" t="s">
        <v>27</v>
      </c>
      <c r="B61" s="77"/>
      <c r="C61" s="77"/>
      <c r="D61" s="95"/>
      <c r="E61" s="77"/>
    </row>
    <row r="62" spans="1:5" ht="15" x14ac:dyDescent="0.2">
      <c r="A62" s="6"/>
      <c r="B62" s="77"/>
      <c r="C62" s="77" t="s">
        <v>21</v>
      </c>
      <c r="D62" s="95" t="s">
        <v>21</v>
      </c>
      <c r="E62" s="77"/>
    </row>
    <row r="63" spans="1:5" ht="15" customHeight="1" x14ac:dyDescent="0.2">
      <c r="A63" s="166" t="s">
        <v>164</v>
      </c>
      <c r="B63" s="166"/>
      <c r="C63" s="170" t="s">
        <v>31</v>
      </c>
      <c r="D63" s="170"/>
      <c r="E63" s="77"/>
    </row>
    <row r="64" spans="1:5" ht="15" customHeight="1" x14ac:dyDescent="0.2">
      <c r="A64" s="170" t="s">
        <v>52</v>
      </c>
      <c r="B64" s="170"/>
      <c r="C64" s="170" t="s">
        <v>28</v>
      </c>
      <c r="D64" s="170"/>
      <c r="E64" s="77"/>
    </row>
    <row r="65" spans="1:5" ht="15" customHeight="1" x14ac:dyDescent="0.2">
      <c r="A65" s="6"/>
      <c r="B65" s="77"/>
      <c r="C65" s="77"/>
      <c r="D65" s="95"/>
      <c r="E65" s="77"/>
    </row>
    <row r="66" spans="1:5" ht="15" customHeight="1" x14ac:dyDescent="0.2">
      <c r="A66" s="166" t="s">
        <v>30</v>
      </c>
      <c r="B66" s="166"/>
      <c r="C66" s="170" t="s">
        <v>31</v>
      </c>
      <c r="D66" s="170"/>
      <c r="E66" s="77"/>
    </row>
    <row r="67" spans="1:5" ht="15" x14ac:dyDescent="0.2">
      <c r="A67" s="16" t="s">
        <v>29</v>
      </c>
      <c r="B67" s="77"/>
      <c r="C67" s="170" t="s">
        <v>28</v>
      </c>
      <c r="D67" s="170"/>
      <c r="E67" s="77"/>
    </row>
  </sheetData>
  <mergeCells count="15">
    <mergeCell ref="C67:D67"/>
    <mergeCell ref="A59:E59"/>
    <mergeCell ref="C63:D63"/>
    <mergeCell ref="A64:B64"/>
    <mergeCell ref="C64:D64"/>
    <mergeCell ref="A66:B66"/>
    <mergeCell ref="C66:D66"/>
    <mergeCell ref="A1:E1"/>
    <mergeCell ref="A2:E2"/>
    <mergeCell ref="D3:E3"/>
    <mergeCell ref="A63:B63"/>
    <mergeCell ref="A53:E54"/>
    <mergeCell ref="A55:E55"/>
    <mergeCell ref="A56:E56"/>
    <mergeCell ref="A57:E5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D8" sqref="D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1" t="s">
        <v>245</v>
      </c>
      <c r="B1" s="171"/>
      <c r="C1" s="171"/>
      <c r="D1" s="171"/>
      <c r="E1" s="171"/>
      <c r="F1" s="171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246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2" t="s">
        <v>106</v>
      </c>
      <c r="B5" s="182"/>
      <c r="C5" s="182"/>
      <c r="D5" s="182"/>
      <c r="E5" s="182"/>
      <c r="F5" s="182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105" t="s">
        <v>107</v>
      </c>
      <c r="B6" s="106">
        <v>3</v>
      </c>
      <c r="C6" s="105" t="s">
        <v>108</v>
      </c>
      <c r="D6" s="125">
        <v>747.5</v>
      </c>
      <c r="E6" s="105" t="s">
        <v>109</v>
      </c>
      <c r="F6" s="108">
        <v>644.5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3"/>
      <c r="R6" s="184"/>
      <c r="S6" s="57"/>
    </row>
    <row r="7" spans="1:19" s="60" customFormat="1" ht="32.25" customHeight="1" x14ac:dyDescent="0.25">
      <c r="A7" s="105" t="s">
        <v>110</v>
      </c>
      <c r="B7" s="106">
        <v>2</v>
      </c>
      <c r="C7" s="105" t="s">
        <v>111</v>
      </c>
      <c r="D7" s="125">
        <v>281.39999999999998</v>
      </c>
      <c r="E7" s="105" t="s">
        <v>112</v>
      </c>
      <c r="F7" s="108">
        <v>415.8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3"/>
      <c r="R7" s="185"/>
      <c r="S7" s="59"/>
    </row>
    <row r="8" spans="1:19" s="60" customFormat="1" ht="45" customHeight="1" x14ac:dyDescent="0.25">
      <c r="A8" s="111" t="s">
        <v>113</v>
      </c>
      <c r="B8" s="106">
        <v>13</v>
      </c>
      <c r="C8" s="105" t="s">
        <v>114</v>
      </c>
      <c r="D8" s="108">
        <v>112.1</v>
      </c>
      <c r="E8" s="105" t="s">
        <v>115</v>
      </c>
      <c r="F8" s="108">
        <v>179.2</v>
      </c>
      <c r="G8" s="49"/>
      <c r="H8" s="51"/>
      <c r="I8" s="52"/>
      <c r="J8" s="53"/>
      <c r="K8" s="110"/>
      <c r="L8" s="55"/>
      <c r="M8" s="55"/>
      <c r="N8" s="55"/>
      <c r="O8" s="55"/>
      <c r="P8" s="56"/>
      <c r="Q8" s="183"/>
      <c r="R8" s="184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10"/>
      <c r="L9" s="55"/>
      <c r="M9" s="55"/>
      <c r="N9" s="55"/>
      <c r="O9" s="55"/>
      <c r="P9" s="49"/>
      <c r="Q9" s="110"/>
      <c r="R9" s="111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6" t="s">
        <v>116</v>
      </c>
      <c r="B11" s="187"/>
      <c r="C11" s="187"/>
      <c r="D11" s="187"/>
      <c r="E11" s="188"/>
      <c r="F11" s="71" t="s">
        <v>117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1" customFormat="1" ht="30" customHeight="1" x14ac:dyDescent="0.25">
      <c r="A12" s="192" t="s">
        <v>118</v>
      </c>
      <c r="B12" s="193"/>
      <c r="C12" s="193"/>
      <c r="D12" s="193"/>
      <c r="E12" s="194"/>
      <c r="F12" s="97">
        <v>95842.352000000014</v>
      </c>
      <c r="G12" s="102"/>
    </row>
    <row r="13" spans="1:19" s="101" customFormat="1" ht="30" customHeight="1" x14ac:dyDescent="0.25">
      <c r="A13" s="192" t="s">
        <v>119</v>
      </c>
      <c r="B13" s="193"/>
      <c r="C13" s="193"/>
      <c r="D13" s="193"/>
      <c r="E13" s="194"/>
      <c r="F13" s="97">
        <v>228202.19</v>
      </c>
    </row>
    <row r="14" spans="1:19" s="101" customFormat="1" ht="30" customHeight="1" x14ac:dyDescent="0.25">
      <c r="A14" s="192" t="s">
        <v>120</v>
      </c>
      <c r="B14" s="193"/>
      <c r="C14" s="193"/>
      <c r="D14" s="193"/>
      <c r="E14" s="194"/>
      <c r="F14" s="98">
        <f>SUM(F15:F17)</f>
        <v>181285.39</v>
      </c>
    </row>
    <row r="15" spans="1:19" s="70" customFormat="1" ht="28.5" customHeight="1" x14ac:dyDescent="0.25">
      <c r="A15" s="179" t="s">
        <v>121</v>
      </c>
      <c r="B15" s="180"/>
      <c r="C15" s="180"/>
      <c r="D15" s="180"/>
      <c r="E15" s="181"/>
      <c r="F15" s="99">
        <f>671.1+116229.18+6211.71</f>
        <v>123111.99</v>
      </c>
    </row>
    <row r="16" spans="1:19" s="70" customFormat="1" ht="24.75" customHeight="1" x14ac:dyDescent="0.25">
      <c r="A16" s="179" t="s">
        <v>122</v>
      </c>
      <c r="B16" s="180"/>
      <c r="C16" s="180"/>
      <c r="D16" s="180"/>
      <c r="E16" s="181"/>
      <c r="F16" s="99">
        <v>48093.4</v>
      </c>
    </row>
    <row r="17" spans="1:19" s="70" customFormat="1" ht="30" customHeight="1" x14ac:dyDescent="0.25">
      <c r="A17" s="179" t="s">
        <v>123</v>
      </c>
      <c r="B17" s="180"/>
      <c r="C17" s="180"/>
      <c r="D17" s="180"/>
      <c r="E17" s="181"/>
      <c r="F17" s="99">
        <v>10080</v>
      </c>
    </row>
    <row r="18" spans="1:19" s="103" customFormat="1" ht="30" customHeight="1" x14ac:dyDescent="0.25">
      <c r="A18" s="196" t="s">
        <v>124</v>
      </c>
      <c r="B18" s="197"/>
      <c r="C18" s="197"/>
      <c r="D18" s="197"/>
      <c r="E18" s="198"/>
      <c r="F18" s="98">
        <f>SUM(F19:F21)</f>
        <v>198815.66000000003</v>
      </c>
    </row>
    <row r="19" spans="1:19" s="70" customFormat="1" ht="30" customHeight="1" x14ac:dyDescent="0.25">
      <c r="A19" s="179" t="s">
        <v>121</v>
      </c>
      <c r="B19" s="180"/>
      <c r="C19" s="180"/>
      <c r="D19" s="180"/>
      <c r="E19" s="181"/>
      <c r="F19" s="99">
        <f>671.1+110381.99</f>
        <v>111053.09000000001</v>
      </c>
    </row>
    <row r="20" spans="1:19" s="70" customFormat="1" ht="30" customHeight="1" x14ac:dyDescent="0.25">
      <c r="A20" s="179" t="s">
        <v>122</v>
      </c>
      <c r="B20" s="180"/>
      <c r="C20" s="180"/>
      <c r="D20" s="180"/>
      <c r="E20" s="181"/>
      <c r="F20" s="99">
        <f>75416.57+1672</f>
        <v>77088.570000000007</v>
      </c>
    </row>
    <row r="21" spans="1:19" s="73" customFormat="1" ht="30" customHeight="1" x14ac:dyDescent="0.2">
      <c r="A21" s="179" t="s">
        <v>123</v>
      </c>
      <c r="B21" s="180"/>
      <c r="C21" s="180"/>
      <c r="D21" s="180"/>
      <c r="E21" s="181"/>
      <c r="F21" s="99">
        <v>10674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4" customFormat="1" ht="30" customHeight="1" x14ac:dyDescent="0.25">
      <c r="A22" s="196" t="s">
        <v>125</v>
      </c>
      <c r="B22" s="197"/>
      <c r="C22" s="197"/>
      <c r="D22" s="197"/>
      <c r="E22" s="198"/>
      <c r="F22" s="98">
        <f>F12+F18</f>
        <v>294658.01200000005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4" customFormat="1" ht="30" customHeight="1" x14ac:dyDescent="0.25">
      <c r="A23" s="196" t="s">
        <v>126</v>
      </c>
      <c r="B23" s="197"/>
      <c r="C23" s="197"/>
      <c r="D23" s="197"/>
      <c r="E23" s="198"/>
      <c r="F23" s="98">
        <f>Лист3!E87</f>
        <v>234020.04999999996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4" customFormat="1" ht="30" customHeight="1" x14ac:dyDescent="0.25">
      <c r="A24" s="196" t="s">
        <v>127</v>
      </c>
      <c r="B24" s="197"/>
      <c r="C24" s="197"/>
      <c r="D24" s="197"/>
      <c r="E24" s="198"/>
      <c r="F24" s="98">
        <f>F22-F23</f>
        <v>60637.962000000087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4" customFormat="1" ht="30" customHeight="1" x14ac:dyDescent="0.25">
      <c r="A25" s="196" t="s">
        <v>128</v>
      </c>
      <c r="B25" s="197"/>
      <c r="C25" s="197"/>
      <c r="D25" s="197"/>
      <c r="E25" s="198"/>
      <c r="F25" s="97">
        <f>F13+F14-F18</f>
        <v>210671.91999999998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41.25" customHeight="1" x14ac:dyDescent="0.2">
      <c r="A27" s="195" t="s">
        <v>129</v>
      </c>
      <c r="B27" s="195"/>
      <c r="C27" s="195"/>
      <c r="D27" s="195"/>
    </row>
    <row r="28" spans="1:19" s="2" customFormat="1" ht="21.75" customHeight="1" x14ac:dyDescent="0.25">
      <c r="A28" s="199" t="s">
        <v>130</v>
      </c>
      <c r="B28" s="199"/>
      <c r="C28" s="199"/>
      <c r="D28" s="199"/>
    </row>
    <row r="29" spans="1:19" s="2" customFormat="1" ht="22.5" customHeight="1" x14ac:dyDescent="0.25">
      <c r="A29" s="195" t="s">
        <v>45</v>
      </c>
      <c r="B29" s="195"/>
      <c r="C29" s="195"/>
      <c r="D29" s="195"/>
    </row>
    <row r="30" spans="1:19" s="2" customFormat="1" ht="22.5" customHeight="1" x14ac:dyDescent="0.25">
      <c r="A30" s="195" t="s">
        <v>46</v>
      </c>
      <c r="B30" s="195"/>
      <c r="C30" s="195"/>
      <c r="D30" s="45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2"/>
  <sheetViews>
    <sheetView view="pageBreakPreview" topLeftCell="A69" zoomScale="60" zoomScaleNormal="100" workbookViewId="0">
      <selection activeCell="A85" sqref="A85:XFD86"/>
    </sheetView>
  </sheetViews>
  <sheetFormatPr defaultRowHeight="15" x14ac:dyDescent="0.25"/>
  <cols>
    <col min="1" max="1" width="53.85546875" style="112" customWidth="1"/>
    <col min="2" max="2" width="13.85546875" style="114" customWidth="1"/>
    <col min="3" max="3" width="11.28515625" style="118" customWidth="1"/>
    <col min="4" max="4" width="17.5703125" style="114" customWidth="1"/>
    <col min="5" max="5" width="14.7109375" style="114" customWidth="1"/>
    <col min="6" max="255" width="8.140625" style="112" customWidth="1"/>
    <col min="256" max="256" width="8.7109375" style="113" customWidth="1"/>
    <col min="257" max="257" width="31.5703125" style="113" customWidth="1"/>
    <col min="258" max="258" width="13.85546875" style="113" customWidth="1"/>
    <col min="259" max="259" width="19.140625" style="113" customWidth="1"/>
    <col min="260" max="260" width="17.5703125" style="113" customWidth="1"/>
    <col min="261" max="261" width="14.7109375" style="113" customWidth="1"/>
    <col min="262" max="511" width="8.140625" style="113" customWidth="1"/>
    <col min="512" max="512" width="8.7109375" style="113" customWidth="1"/>
    <col min="513" max="513" width="31.5703125" style="113" customWidth="1"/>
    <col min="514" max="514" width="13.85546875" style="113" customWidth="1"/>
    <col min="515" max="515" width="19.140625" style="113" customWidth="1"/>
    <col min="516" max="516" width="17.5703125" style="113" customWidth="1"/>
    <col min="517" max="517" width="14.7109375" style="113" customWidth="1"/>
    <col min="518" max="767" width="8.140625" style="113" customWidth="1"/>
    <col min="768" max="768" width="8.7109375" style="113" customWidth="1"/>
    <col min="769" max="769" width="31.5703125" style="113" customWidth="1"/>
    <col min="770" max="770" width="13.85546875" style="113" customWidth="1"/>
    <col min="771" max="771" width="19.140625" style="113" customWidth="1"/>
    <col min="772" max="772" width="17.5703125" style="113" customWidth="1"/>
    <col min="773" max="773" width="14.7109375" style="113" customWidth="1"/>
    <col min="774" max="1023" width="8.140625" style="113" customWidth="1"/>
    <col min="1024" max="1024" width="8.7109375" style="113" customWidth="1"/>
    <col min="1025" max="1025" width="31.5703125" style="113" customWidth="1"/>
    <col min="1026" max="1026" width="13.85546875" style="113" customWidth="1"/>
    <col min="1027" max="1027" width="19.140625" style="113" customWidth="1"/>
    <col min="1028" max="1028" width="17.5703125" style="113" customWidth="1"/>
    <col min="1029" max="1029" width="14.7109375" style="113" customWidth="1"/>
    <col min="1030" max="1279" width="8.140625" style="113" customWidth="1"/>
    <col min="1280" max="1280" width="8.7109375" style="113" customWidth="1"/>
    <col min="1281" max="1281" width="31.5703125" style="113" customWidth="1"/>
    <col min="1282" max="1282" width="13.85546875" style="113" customWidth="1"/>
    <col min="1283" max="1283" width="19.140625" style="113" customWidth="1"/>
    <col min="1284" max="1284" width="17.5703125" style="113" customWidth="1"/>
    <col min="1285" max="1285" width="14.7109375" style="113" customWidth="1"/>
    <col min="1286" max="1535" width="8.140625" style="113" customWidth="1"/>
    <col min="1536" max="1536" width="8.7109375" style="113" customWidth="1"/>
    <col min="1537" max="1537" width="31.5703125" style="113" customWidth="1"/>
    <col min="1538" max="1538" width="13.85546875" style="113" customWidth="1"/>
    <col min="1539" max="1539" width="19.140625" style="113" customWidth="1"/>
    <col min="1540" max="1540" width="17.5703125" style="113" customWidth="1"/>
    <col min="1541" max="1541" width="14.7109375" style="113" customWidth="1"/>
    <col min="1542" max="1791" width="8.140625" style="113" customWidth="1"/>
    <col min="1792" max="1792" width="8.7109375" style="113" customWidth="1"/>
    <col min="1793" max="1793" width="31.5703125" style="113" customWidth="1"/>
    <col min="1794" max="1794" width="13.85546875" style="113" customWidth="1"/>
    <col min="1795" max="1795" width="19.140625" style="113" customWidth="1"/>
    <col min="1796" max="1796" width="17.5703125" style="113" customWidth="1"/>
    <col min="1797" max="1797" width="14.7109375" style="113" customWidth="1"/>
    <col min="1798" max="2047" width="8.140625" style="113" customWidth="1"/>
    <col min="2048" max="2048" width="8.7109375" style="113" customWidth="1"/>
    <col min="2049" max="2049" width="31.5703125" style="113" customWidth="1"/>
    <col min="2050" max="2050" width="13.85546875" style="113" customWidth="1"/>
    <col min="2051" max="2051" width="19.140625" style="113" customWidth="1"/>
    <col min="2052" max="2052" width="17.5703125" style="113" customWidth="1"/>
    <col min="2053" max="2053" width="14.7109375" style="113" customWidth="1"/>
    <col min="2054" max="2303" width="8.140625" style="113" customWidth="1"/>
    <col min="2304" max="2304" width="8.7109375" style="113" customWidth="1"/>
    <col min="2305" max="2305" width="31.5703125" style="113" customWidth="1"/>
    <col min="2306" max="2306" width="13.85546875" style="113" customWidth="1"/>
    <col min="2307" max="2307" width="19.140625" style="113" customWidth="1"/>
    <col min="2308" max="2308" width="17.5703125" style="113" customWidth="1"/>
    <col min="2309" max="2309" width="14.7109375" style="113" customWidth="1"/>
    <col min="2310" max="2559" width="8.140625" style="113" customWidth="1"/>
    <col min="2560" max="2560" width="8.7109375" style="113" customWidth="1"/>
    <col min="2561" max="2561" width="31.5703125" style="113" customWidth="1"/>
    <col min="2562" max="2562" width="13.85546875" style="113" customWidth="1"/>
    <col min="2563" max="2563" width="19.140625" style="113" customWidth="1"/>
    <col min="2564" max="2564" width="17.5703125" style="113" customWidth="1"/>
    <col min="2565" max="2565" width="14.7109375" style="113" customWidth="1"/>
    <col min="2566" max="2815" width="8.140625" style="113" customWidth="1"/>
    <col min="2816" max="2816" width="8.7109375" style="113" customWidth="1"/>
    <col min="2817" max="2817" width="31.5703125" style="113" customWidth="1"/>
    <col min="2818" max="2818" width="13.85546875" style="113" customWidth="1"/>
    <col min="2819" max="2819" width="19.140625" style="113" customWidth="1"/>
    <col min="2820" max="2820" width="17.5703125" style="113" customWidth="1"/>
    <col min="2821" max="2821" width="14.7109375" style="113" customWidth="1"/>
    <col min="2822" max="3071" width="8.140625" style="113" customWidth="1"/>
    <col min="3072" max="3072" width="8.7109375" style="113" customWidth="1"/>
    <col min="3073" max="3073" width="31.5703125" style="113" customWidth="1"/>
    <col min="3074" max="3074" width="13.85546875" style="113" customWidth="1"/>
    <col min="3075" max="3075" width="19.140625" style="113" customWidth="1"/>
    <col min="3076" max="3076" width="17.5703125" style="113" customWidth="1"/>
    <col min="3077" max="3077" width="14.7109375" style="113" customWidth="1"/>
    <col min="3078" max="3327" width="8.140625" style="113" customWidth="1"/>
    <col min="3328" max="3328" width="8.7109375" style="113" customWidth="1"/>
    <col min="3329" max="3329" width="31.5703125" style="113" customWidth="1"/>
    <col min="3330" max="3330" width="13.85546875" style="113" customWidth="1"/>
    <col min="3331" max="3331" width="19.140625" style="113" customWidth="1"/>
    <col min="3332" max="3332" width="17.5703125" style="113" customWidth="1"/>
    <col min="3333" max="3333" width="14.7109375" style="113" customWidth="1"/>
    <col min="3334" max="3583" width="8.140625" style="113" customWidth="1"/>
    <col min="3584" max="3584" width="8.7109375" style="113" customWidth="1"/>
    <col min="3585" max="3585" width="31.5703125" style="113" customWidth="1"/>
    <col min="3586" max="3586" width="13.85546875" style="113" customWidth="1"/>
    <col min="3587" max="3587" width="19.140625" style="113" customWidth="1"/>
    <col min="3588" max="3588" width="17.5703125" style="113" customWidth="1"/>
    <col min="3589" max="3589" width="14.7109375" style="113" customWidth="1"/>
    <col min="3590" max="3839" width="8.140625" style="113" customWidth="1"/>
    <col min="3840" max="3840" width="8.7109375" style="113" customWidth="1"/>
    <col min="3841" max="3841" width="31.5703125" style="113" customWidth="1"/>
    <col min="3842" max="3842" width="13.85546875" style="113" customWidth="1"/>
    <col min="3843" max="3843" width="19.140625" style="113" customWidth="1"/>
    <col min="3844" max="3844" width="17.5703125" style="113" customWidth="1"/>
    <col min="3845" max="3845" width="14.7109375" style="113" customWidth="1"/>
    <col min="3846" max="4095" width="8.140625" style="113" customWidth="1"/>
    <col min="4096" max="4096" width="8.7109375" style="113" customWidth="1"/>
    <col min="4097" max="4097" width="31.5703125" style="113" customWidth="1"/>
    <col min="4098" max="4098" width="13.85546875" style="113" customWidth="1"/>
    <col min="4099" max="4099" width="19.140625" style="113" customWidth="1"/>
    <col min="4100" max="4100" width="17.5703125" style="113" customWidth="1"/>
    <col min="4101" max="4101" width="14.7109375" style="113" customWidth="1"/>
    <col min="4102" max="4351" width="8.140625" style="113" customWidth="1"/>
    <col min="4352" max="4352" width="8.7109375" style="113" customWidth="1"/>
    <col min="4353" max="4353" width="31.5703125" style="113" customWidth="1"/>
    <col min="4354" max="4354" width="13.85546875" style="113" customWidth="1"/>
    <col min="4355" max="4355" width="19.140625" style="113" customWidth="1"/>
    <col min="4356" max="4356" width="17.5703125" style="113" customWidth="1"/>
    <col min="4357" max="4357" width="14.7109375" style="113" customWidth="1"/>
    <col min="4358" max="4607" width="8.140625" style="113" customWidth="1"/>
    <col min="4608" max="4608" width="8.7109375" style="113" customWidth="1"/>
    <col min="4609" max="4609" width="31.5703125" style="113" customWidth="1"/>
    <col min="4610" max="4610" width="13.85546875" style="113" customWidth="1"/>
    <col min="4611" max="4611" width="19.140625" style="113" customWidth="1"/>
    <col min="4612" max="4612" width="17.5703125" style="113" customWidth="1"/>
    <col min="4613" max="4613" width="14.7109375" style="113" customWidth="1"/>
    <col min="4614" max="4863" width="8.140625" style="113" customWidth="1"/>
    <col min="4864" max="4864" width="8.7109375" style="113" customWidth="1"/>
    <col min="4865" max="4865" width="31.5703125" style="113" customWidth="1"/>
    <col min="4866" max="4866" width="13.85546875" style="113" customWidth="1"/>
    <col min="4867" max="4867" width="19.140625" style="113" customWidth="1"/>
    <col min="4868" max="4868" width="17.5703125" style="113" customWidth="1"/>
    <col min="4869" max="4869" width="14.7109375" style="113" customWidth="1"/>
    <col min="4870" max="5119" width="8.140625" style="113" customWidth="1"/>
    <col min="5120" max="5120" width="8.7109375" style="113" customWidth="1"/>
    <col min="5121" max="5121" width="31.5703125" style="113" customWidth="1"/>
    <col min="5122" max="5122" width="13.85546875" style="113" customWidth="1"/>
    <col min="5123" max="5123" width="19.140625" style="113" customWidth="1"/>
    <col min="5124" max="5124" width="17.5703125" style="113" customWidth="1"/>
    <col min="5125" max="5125" width="14.7109375" style="113" customWidth="1"/>
    <col min="5126" max="5375" width="8.140625" style="113" customWidth="1"/>
    <col min="5376" max="5376" width="8.7109375" style="113" customWidth="1"/>
    <col min="5377" max="5377" width="31.5703125" style="113" customWidth="1"/>
    <col min="5378" max="5378" width="13.85546875" style="113" customWidth="1"/>
    <col min="5379" max="5379" width="19.140625" style="113" customWidth="1"/>
    <col min="5380" max="5380" width="17.5703125" style="113" customWidth="1"/>
    <col min="5381" max="5381" width="14.7109375" style="113" customWidth="1"/>
    <col min="5382" max="5631" width="8.140625" style="113" customWidth="1"/>
    <col min="5632" max="5632" width="8.7109375" style="113" customWidth="1"/>
    <col min="5633" max="5633" width="31.5703125" style="113" customWidth="1"/>
    <col min="5634" max="5634" width="13.85546875" style="113" customWidth="1"/>
    <col min="5635" max="5635" width="19.140625" style="113" customWidth="1"/>
    <col min="5636" max="5636" width="17.5703125" style="113" customWidth="1"/>
    <col min="5637" max="5637" width="14.7109375" style="113" customWidth="1"/>
    <col min="5638" max="5887" width="8.140625" style="113" customWidth="1"/>
    <col min="5888" max="5888" width="8.7109375" style="113" customWidth="1"/>
    <col min="5889" max="5889" width="31.5703125" style="113" customWidth="1"/>
    <col min="5890" max="5890" width="13.85546875" style="113" customWidth="1"/>
    <col min="5891" max="5891" width="19.140625" style="113" customWidth="1"/>
    <col min="5892" max="5892" width="17.5703125" style="113" customWidth="1"/>
    <col min="5893" max="5893" width="14.7109375" style="113" customWidth="1"/>
    <col min="5894" max="6143" width="8.140625" style="113" customWidth="1"/>
    <col min="6144" max="6144" width="8.7109375" style="113" customWidth="1"/>
    <col min="6145" max="6145" width="31.5703125" style="113" customWidth="1"/>
    <col min="6146" max="6146" width="13.85546875" style="113" customWidth="1"/>
    <col min="6147" max="6147" width="19.140625" style="113" customWidth="1"/>
    <col min="6148" max="6148" width="17.5703125" style="113" customWidth="1"/>
    <col min="6149" max="6149" width="14.7109375" style="113" customWidth="1"/>
    <col min="6150" max="6399" width="8.140625" style="113" customWidth="1"/>
    <col min="6400" max="6400" width="8.7109375" style="113" customWidth="1"/>
    <col min="6401" max="6401" width="31.5703125" style="113" customWidth="1"/>
    <col min="6402" max="6402" width="13.85546875" style="113" customWidth="1"/>
    <col min="6403" max="6403" width="19.140625" style="113" customWidth="1"/>
    <col min="6404" max="6404" width="17.5703125" style="113" customWidth="1"/>
    <col min="6405" max="6405" width="14.7109375" style="113" customWidth="1"/>
    <col min="6406" max="6655" width="8.140625" style="113" customWidth="1"/>
    <col min="6656" max="6656" width="8.7109375" style="113" customWidth="1"/>
    <col min="6657" max="6657" width="31.5703125" style="113" customWidth="1"/>
    <col min="6658" max="6658" width="13.85546875" style="113" customWidth="1"/>
    <col min="6659" max="6659" width="19.140625" style="113" customWidth="1"/>
    <col min="6660" max="6660" width="17.5703125" style="113" customWidth="1"/>
    <col min="6661" max="6661" width="14.7109375" style="113" customWidth="1"/>
    <col min="6662" max="6911" width="8.140625" style="113" customWidth="1"/>
    <col min="6912" max="6912" width="8.7109375" style="113" customWidth="1"/>
    <col min="6913" max="6913" width="31.5703125" style="113" customWidth="1"/>
    <col min="6914" max="6914" width="13.85546875" style="113" customWidth="1"/>
    <col min="6915" max="6915" width="19.140625" style="113" customWidth="1"/>
    <col min="6916" max="6916" width="17.5703125" style="113" customWidth="1"/>
    <col min="6917" max="6917" width="14.7109375" style="113" customWidth="1"/>
    <col min="6918" max="7167" width="8.140625" style="113" customWidth="1"/>
    <col min="7168" max="7168" width="8.7109375" style="113" customWidth="1"/>
    <col min="7169" max="7169" width="31.5703125" style="113" customWidth="1"/>
    <col min="7170" max="7170" width="13.85546875" style="113" customWidth="1"/>
    <col min="7171" max="7171" width="19.140625" style="113" customWidth="1"/>
    <col min="7172" max="7172" width="17.5703125" style="113" customWidth="1"/>
    <col min="7173" max="7173" width="14.7109375" style="113" customWidth="1"/>
    <col min="7174" max="7423" width="8.140625" style="113" customWidth="1"/>
    <col min="7424" max="7424" width="8.7109375" style="113" customWidth="1"/>
    <col min="7425" max="7425" width="31.5703125" style="113" customWidth="1"/>
    <col min="7426" max="7426" width="13.85546875" style="113" customWidth="1"/>
    <col min="7427" max="7427" width="19.140625" style="113" customWidth="1"/>
    <col min="7428" max="7428" width="17.5703125" style="113" customWidth="1"/>
    <col min="7429" max="7429" width="14.7109375" style="113" customWidth="1"/>
    <col min="7430" max="7679" width="8.140625" style="113" customWidth="1"/>
    <col min="7680" max="7680" width="8.7109375" style="113" customWidth="1"/>
    <col min="7681" max="7681" width="31.5703125" style="113" customWidth="1"/>
    <col min="7682" max="7682" width="13.85546875" style="113" customWidth="1"/>
    <col min="7683" max="7683" width="19.140625" style="113" customWidth="1"/>
    <col min="7684" max="7684" width="17.5703125" style="113" customWidth="1"/>
    <col min="7685" max="7685" width="14.7109375" style="113" customWidth="1"/>
    <col min="7686" max="7935" width="8.140625" style="113" customWidth="1"/>
    <col min="7936" max="7936" width="8.7109375" style="113" customWidth="1"/>
    <col min="7937" max="7937" width="31.5703125" style="113" customWidth="1"/>
    <col min="7938" max="7938" width="13.85546875" style="113" customWidth="1"/>
    <col min="7939" max="7939" width="19.140625" style="113" customWidth="1"/>
    <col min="7940" max="7940" width="17.5703125" style="113" customWidth="1"/>
    <col min="7941" max="7941" width="14.7109375" style="113" customWidth="1"/>
    <col min="7942" max="8191" width="8.140625" style="113" customWidth="1"/>
    <col min="8192" max="8192" width="8.7109375" style="113" customWidth="1"/>
    <col min="8193" max="8193" width="31.5703125" style="113" customWidth="1"/>
    <col min="8194" max="8194" width="13.85546875" style="113" customWidth="1"/>
    <col min="8195" max="8195" width="19.140625" style="113" customWidth="1"/>
    <col min="8196" max="8196" width="17.5703125" style="113" customWidth="1"/>
    <col min="8197" max="8197" width="14.7109375" style="113" customWidth="1"/>
    <col min="8198" max="8447" width="8.140625" style="113" customWidth="1"/>
    <col min="8448" max="8448" width="8.7109375" style="113" customWidth="1"/>
    <col min="8449" max="8449" width="31.5703125" style="113" customWidth="1"/>
    <col min="8450" max="8450" width="13.85546875" style="113" customWidth="1"/>
    <col min="8451" max="8451" width="19.140625" style="113" customWidth="1"/>
    <col min="8452" max="8452" width="17.5703125" style="113" customWidth="1"/>
    <col min="8453" max="8453" width="14.7109375" style="113" customWidth="1"/>
    <col min="8454" max="8703" width="8.140625" style="113" customWidth="1"/>
    <col min="8704" max="8704" width="8.7109375" style="113" customWidth="1"/>
    <col min="8705" max="8705" width="31.5703125" style="113" customWidth="1"/>
    <col min="8706" max="8706" width="13.85546875" style="113" customWidth="1"/>
    <col min="8707" max="8707" width="19.140625" style="113" customWidth="1"/>
    <col min="8708" max="8708" width="17.5703125" style="113" customWidth="1"/>
    <col min="8709" max="8709" width="14.7109375" style="113" customWidth="1"/>
    <col min="8710" max="8959" width="8.140625" style="113" customWidth="1"/>
    <col min="8960" max="8960" width="8.7109375" style="113" customWidth="1"/>
    <col min="8961" max="8961" width="31.5703125" style="113" customWidth="1"/>
    <col min="8962" max="8962" width="13.85546875" style="113" customWidth="1"/>
    <col min="8963" max="8963" width="19.140625" style="113" customWidth="1"/>
    <col min="8964" max="8964" width="17.5703125" style="113" customWidth="1"/>
    <col min="8965" max="8965" width="14.7109375" style="113" customWidth="1"/>
    <col min="8966" max="9215" width="8.140625" style="113" customWidth="1"/>
    <col min="9216" max="9216" width="8.7109375" style="113" customWidth="1"/>
    <col min="9217" max="9217" width="31.5703125" style="113" customWidth="1"/>
    <col min="9218" max="9218" width="13.85546875" style="113" customWidth="1"/>
    <col min="9219" max="9219" width="19.140625" style="113" customWidth="1"/>
    <col min="9220" max="9220" width="17.5703125" style="113" customWidth="1"/>
    <col min="9221" max="9221" width="14.7109375" style="113" customWidth="1"/>
    <col min="9222" max="9471" width="8.140625" style="113" customWidth="1"/>
    <col min="9472" max="9472" width="8.7109375" style="113" customWidth="1"/>
    <col min="9473" max="9473" width="31.5703125" style="113" customWidth="1"/>
    <col min="9474" max="9474" width="13.85546875" style="113" customWidth="1"/>
    <col min="9475" max="9475" width="19.140625" style="113" customWidth="1"/>
    <col min="9476" max="9476" width="17.5703125" style="113" customWidth="1"/>
    <col min="9477" max="9477" width="14.7109375" style="113" customWidth="1"/>
    <col min="9478" max="9727" width="8.140625" style="113" customWidth="1"/>
    <col min="9728" max="9728" width="8.7109375" style="113" customWidth="1"/>
    <col min="9729" max="9729" width="31.5703125" style="113" customWidth="1"/>
    <col min="9730" max="9730" width="13.85546875" style="113" customWidth="1"/>
    <col min="9731" max="9731" width="19.140625" style="113" customWidth="1"/>
    <col min="9732" max="9732" width="17.5703125" style="113" customWidth="1"/>
    <col min="9733" max="9733" width="14.7109375" style="113" customWidth="1"/>
    <col min="9734" max="9983" width="8.140625" style="113" customWidth="1"/>
    <col min="9984" max="9984" width="8.7109375" style="113" customWidth="1"/>
    <col min="9985" max="9985" width="31.5703125" style="113" customWidth="1"/>
    <col min="9986" max="9986" width="13.85546875" style="113" customWidth="1"/>
    <col min="9987" max="9987" width="19.140625" style="113" customWidth="1"/>
    <col min="9988" max="9988" width="17.5703125" style="113" customWidth="1"/>
    <col min="9989" max="9989" width="14.7109375" style="113" customWidth="1"/>
    <col min="9990" max="10239" width="8.140625" style="113" customWidth="1"/>
    <col min="10240" max="10240" width="8.7109375" style="113" customWidth="1"/>
    <col min="10241" max="10241" width="31.5703125" style="113" customWidth="1"/>
    <col min="10242" max="10242" width="13.85546875" style="113" customWidth="1"/>
    <col min="10243" max="10243" width="19.140625" style="113" customWidth="1"/>
    <col min="10244" max="10244" width="17.5703125" style="113" customWidth="1"/>
    <col min="10245" max="10245" width="14.7109375" style="113" customWidth="1"/>
    <col min="10246" max="10495" width="8.140625" style="113" customWidth="1"/>
    <col min="10496" max="10496" width="8.7109375" style="113" customWidth="1"/>
    <col min="10497" max="10497" width="31.5703125" style="113" customWidth="1"/>
    <col min="10498" max="10498" width="13.85546875" style="113" customWidth="1"/>
    <col min="10499" max="10499" width="19.140625" style="113" customWidth="1"/>
    <col min="10500" max="10500" width="17.5703125" style="113" customWidth="1"/>
    <col min="10501" max="10501" width="14.7109375" style="113" customWidth="1"/>
    <col min="10502" max="10751" width="8.140625" style="113" customWidth="1"/>
    <col min="10752" max="10752" width="8.7109375" style="113" customWidth="1"/>
    <col min="10753" max="10753" width="31.5703125" style="113" customWidth="1"/>
    <col min="10754" max="10754" width="13.85546875" style="113" customWidth="1"/>
    <col min="10755" max="10755" width="19.140625" style="113" customWidth="1"/>
    <col min="10756" max="10756" width="17.5703125" style="113" customWidth="1"/>
    <col min="10757" max="10757" width="14.7109375" style="113" customWidth="1"/>
    <col min="10758" max="11007" width="8.140625" style="113" customWidth="1"/>
    <col min="11008" max="11008" width="8.7109375" style="113" customWidth="1"/>
    <col min="11009" max="11009" width="31.5703125" style="113" customWidth="1"/>
    <col min="11010" max="11010" width="13.85546875" style="113" customWidth="1"/>
    <col min="11011" max="11011" width="19.140625" style="113" customWidth="1"/>
    <col min="11012" max="11012" width="17.5703125" style="113" customWidth="1"/>
    <col min="11013" max="11013" width="14.7109375" style="113" customWidth="1"/>
    <col min="11014" max="11263" width="8.140625" style="113" customWidth="1"/>
    <col min="11264" max="11264" width="8.7109375" style="113" customWidth="1"/>
    <col min="11265" max="11265" width="31.5703125" style="113" customWidth="1"/>
    <col min="11266" max="11266" width="13.85546875" style="113" customWidth="1"/>
    <col min="11267" max="11267" width="19.140625" style="113" customWidth="1"/>
    <col min="11268" max="11268" width="17.5703125" style="113" customWidth="1"/>
    <col min="11269" max="11269" width="14.7109375" style="113" customWidth="1"/>
    <col min="11270" max="11519" width="8.140625" style="113" customWidth="1"/>
    <col min="11520" max="11520" width="8.7109375" style="113" customWidth="1"/>
    <col min="11521" max="11521" width="31.5703125" style="113" customWidth="1"/>
    <col min="11522" max="11522" width="13.85546875" style="113" customWidth="1"/>
    <col min="11523" max="11523" width="19.140625" style="113" customWidth="1"/>
    <col min="11524" max="11524" width="17.5703125" style="113" customWidth="1"/>
    <col min="11525" max="11525" width="14.7109375" style="113" customWidth="1"/>
    <col min="11526" max="11775" width="8.140625" style="113" customWidth="1"/>
    <col min="11776" max="11776" width="8.7109375" style="113" customWidth="1"/>
    <col min="11777" max="11777" width="31.5703125" style="113" customWidth="1"/>
    <col min="11778" max="11778" width="13.85546875" style="113" customWidth="1"/>
    <col min="11779" max="11779" width="19.140625" style="113" customWidth="1"/>
    <col min="11780" max="11780" width="17.5703125" style="113" customWidth="1"/>
    <col min="11781" max="11781" width="14.7109375" style="113" customWidth="1"/>
    <col min="11782" max="12031" width="8.140625" style="113" customWidth="1"/>
    <col min="12032" max="12032" width="8.7109375" style="113" customWidth="1"/>
    <col min="12033" max="12033" width="31.5703125" style="113" customWidth="1"/>
    <col min="12034" max="12034" width="13.85546875" style="113" customWidth="1"/>
    <col min="12035" max="12035" width="19.140625" style="113" customWidth="1"/>
    <col min="12036" max="12036" width="17.5703125" style="113" customWidth="1"/>
    <col min="12037" max="12037" width="14.7109375" style="113" customWidth="1"/>
    <col min="12038" max="12287" width="8.140625" style="113" customWidth="1"/>
    <col min="12288" max="12288" width="8.7109375" style="113" customWidth="1"/>
    <col min="12289" max="12289" width="31.5703125" style="113" customWidth="1"/>
    <col min="12290" max="12290" width="13.85546875" style="113" customWidth="1"/>
    <col min="12291" max="12291" width="19.140625" style="113" customWidth="1"/>
    <col min="12292" max="12292" width="17.5703125" style="113" customWidth="1"/>
    <col min="12293" max="12293" width="14.7109375" style="113" customWidth="1"/>
    <col min="12294" max="12543" width="8.140625" style="113" customWidth="1"/>
    <col min="12544" max="12544" width="8.7109375" style="113" customWidth="1"/>
    <col min="12545" max="12545" width="31.5703125" style="113" customWidth="1"/>
    <col min="12546" max="12546" width="13.85546875" style="113" customWidth="1"/>
    <col min="12547" max="12547" width="19.140625" style="113" customWidth="1"/>
    <col min="12548" max="12548" width="17.5703125" style="113" customWidth="1"/>
    <col min="12549" max="12549" width="14.7109375" style="113" customWidth="1"/>
    <col min="12550" max="12799" width="8.140625" style="113" customWidth="1"/>
    <col min="12800" max="12800" width="8.7109375" style="113" customWidth="1"/>
    <col min="12801" max="12801" width="31.5703125" style="113" customWidth="1"/>
    <col min="12802" max="12802" width="13.85546875" style="113" customWidth="1"/>
    <col min="12803" max="12803" width="19.140625" style="113" customWidth="1"/>
    <col min="12804" max="12804" width="17.5703125" style="113" customWidth="1"/>
    <col min="12805" max="12805" width="14.7109375" style="113" customWidth="1"/>
    <col min="12806" max="13055" width="8.140625" style="113" customWidth="1"/>
    <col min="13056" max="13056" width="8.7109375" style="113" customWidth="1"/>
    <col min="13057" max="13057" width="31.5703125" style="113" customWidth="1"/>
    <col min="13058" max="13058" width="13.85546875" style="113" customWidth="1"/>
    <col min="13059" max="13059" width="19.140625" style="113" customWidth="1"/>
    <col min="13060" max="13060" width="17.5703125" style="113" customWidth="1"/>
    <col min="13061" max="13061" width="14.7109375" style="113" customWidth="1"/>
    <col min="13062" max="13311" width="8.140625" style="113" customWidth="1"/>
    <col min="13312" max="13312" width="8.7109375" style="113" customWidth="1"/>
    <col min="13313" max="13313" width="31.5703125" style="113" customWidth="1"/>
    <col min="13314" max="13314" width="13.85546875" style="113" customWidth="1"/>
    <col min="13315" max="13315" width="19.140625" style="113" customWidth="1"/>
    <col min="13316" max="13316" width="17.5703125" style="113" customWidth="1"/>
    <col min="13317" max="13317" width="14.7109375" style="113" customWidth="1"/>
    <col min="13318" max="13567" width="8.140625" style="113" customWidth="1"/>
    <col min="13568" max="13568" width="8.7109375" style="113" customWidth="1"/>
    <col min="13569" max="13569" width="31.5703125" style="113" customWidth="1"/>
    <col min="13570" max="13570" width="13.85546875" style="113" customWidth="1"/>
    <col min="13571" max="13571" width="19.140625" style="113" customWidth="1"/>
    <col min="13572" max="13572" width="17.5703125" style="113" customWidth="1"/>
    <col min="13573" max="13573" width="14.7109375" style="113" customWidth="1"/>
    <col min="13574" max="13823" width="8.140625" style="113" customWidth="1"/>
    <col min="13824" max="13824" width="8.7109375" style="113" customWidth="1"/>
    <col min="13825" max="13825" width="31.5703125" style="113" customWidth="1"/>
    <col min="13826" max="13826" width="13.85546875" style="113" customWidth="1"/>
    <col min="13827" max="13827" width="19.140625" style="113" customWidth="1"/>
    <col min="13828" max="13828" width="17.5703125" style="113" customWidth="1"/>
    <col min="13829" max="13829" width="14.7109375" style="113" customWidth="1"/>
    <col min="13830" max="14079" width="8.140625" style="113" customWidth="1"/>
    <col min="14080" max="14080" width="8.7109375" style="113" customWidth="1"/>
    <col min="14081" max="14081" width="31.5703125" style="113" customWidth="1"/>
    <col min="14082" max="14082" width="13.85546875" style="113" customWidth="1"/>
    <col min="14083" max="14083" width="19.140625" style="113" customWidth="1"/>
    <col min="14084" max="14084" width="17.5703125" style="113" customWidth="1"/>
    <col min="14085" max="14085" width="14.7109375" style="113" customWidth="1"/>
    <col min="14086" max="14335" width="8.140625" style="113" customWidth="1"/>
    <col min="14336" max="14336" width="8.7109375" style="113" customWidth="1"/>
    <col min="14337" max="14337" width="31.5703125" style="113" customWidth="1"/>
    <col min="14338" max="14338" width="13.85546875" style="113" customWidth="1"/>
    <col min="14339" max="14339" width="19.140625" style="113" customWidth="1"/>
    <col min="14340" max="14340" width="17.5703125" style="113" customWidth="1"/>
    <col min="14341" max="14341" width="14.7109375" style="113" customWidth="1"/>
    <col min="14342" max="14591" width="8.140625" style="113" customWidth="1"/>
    <col min="14592" max="14592" width="8.7109375" style="113" customWidth="1"/>
    <col min="14593" max="14593" width="31.5703125" style="113" customWidth="1"/>
    <col min="14594" max="14594" width="13.85546875" style="113" customWidth="1"/>
    <col min="14595" max="14595" width="19.140625" style="113" customWidth="1"/>
    <col min="14596" max="14596" width="17.5703125" style="113" customWidth="1"/>
    <col min="14597" max="14597" width="14.7109375" style="113" customWidth="1"/>
    <col min="14598" max="14847" width="8.140625" style="113" customWidth="1"/>
    <col min="14848" max="14848" width="8.7109375" style="113" customWidth="1"/>
    <col min="14849" max="14849" width="31.5703125" style="113" customWidth="1"/>
    <col min="14850" max="14850" width="13.85546875" style="113" customWidth="1"/>
    <col min="14851" max="14851" width="19.140625" style="113" customWidth="1"/>
    <col min="14852" max="14852" width="17.5703125" style="113" customWidth="1"/>
    <col min="14853" max="14853" width="14.7109375" style="113" customWidth="1"/>
    <col min="14854" max="15103" width="8.140625" style="113" customWidth="1"/>
    <col min="15104" max="15104" width="8.7109375" style="113" customWidth="1"/>
    <col min="15105" max="15105" width="31.5703125" style="113" customWidth="1"/>
    <col min="15106" max="15106" width="13.85546875" style="113" customWidth="1"/>
    <col min="15107" max="15107" width="19.140625" style="113" customWidth="1"/>
    <col min="15108" max="15108" width="17.5703125" style="113" customWidth="1"/>
    <col min="15109" max="15109" width="14.7109375" style="113" customWidth="1"/>
    <col min="15110" max="15359" width="8.140625" style="113" customWidth="1"/>
    <col min="15360" max="15360" width="8.7109375" style="113" customWidth="1"/>
    <col min="15361" max="15361" width="31.5703125" style="113" customWidth="1"/>
    <col min="15362" max="15362" width="13.85546875" style="113" customWidth="1"/>
    <col min="15363" max="15363" width="19.140625" style="113" customWidth="1"/>
    <col min="15364" max="15364" width="17.5703125" style="113" customWidth="1"/>
    <col min="15365" max="15365" width="14.7109375" style="113" customWidth="1"/>
    <col min="15366" max="15615" width="8.140625" style="113" customWidth="1"/>
    <col min="15616" max="15616" width="8.7109375" style="113" customWidth="1"/>
    <col min="15617" max="15617" width="31.5703125" style="113" customWidth="1"/>
    <col min="15618" max="15618" width="13.85546875" style="113" customWidth="1"/>
    <col min="15619" max="15619" width="19.140625" style="113" customWidth="1"/>
    <col min="15620" max="15620" width="17.5703125" style="113" customWidth="1"/>
    <col min="15621" max="15621" width="14.7109375" style="113" customWidth="1"/>
    <col min="15622" max="15871" width="8.140625" style="113" customWidth="1"/>
    <col min="15872" max="15872" width="8.7109375" style="113" customWidth="1"/>
    <col min="15873" max="15873" width="31.5703125" style="113" customWidth="1"/>
    <col min="15874" max="15874" width="13.85546875" style="113" customWidth="1"/>
    <col min="15875" max="15875" width="19.140625" style="113" customWidth="1"/>
    <col min="15876" max="15876" width="17.5703125" style="113" customWidth="1"/>
    <col min="15877" max="15877" width="14.7109375" style="113" customWidth="1"/>
    <col min="15878" max="16127" width="8.140625" style="113" customWidth="1"/>
    <col min="16128" max="16128" width="8.7109375" style="113" customWidth="1"/>
    <col min="16129" max="16129" width="31.5703125" style="113" customWidth="1"/>
    <col min="16130" max="16130" width="13.85546875" style="113" customWidth="1"/>
    <col min="16131" max="16131" width="19.140625" style="113" customWidth="1"/>
    <col min="16132" max="16132" width="17.5703125" style="113" customWidth="1"/>
    <col min="16133" max="16133" width="14.7109375" style="113" customWidth="1"/>
    <col min="16134" max="16384" width="8.140625" style="113" customWidth="1"/>
  </cols>
  <sheetData>
    <row r="1" spans="1:5" s="112" customFormat="1" ht="23.25" customHeight="1" x14ac:dyDescent="0.25">
      <c r="A1" s="204"/>
      <c r="B1" s="204"/>
      <c r="C1" s="204"/>
      <c r="D1" s="204"/>
      <c r="E1" s="204"/>
    </row>
    <row r="2" spans="1:5" s="112" customFormat="1" x14ac:dyDescent="0.25">
      <c r="A2" s="204" t="s">
        <v>166</v>
      </c>
      <c r="B2" s="204"/>
      <c r="C2" s="204"/>
      <c r="D2" s="204"/>
      <c r="E2" s="204"/>
    </row>
    <row r="3" spans="1:5" s="112" customFormat="1" ht="15.75" customHeight="1" x14ac:dyDescent="0.25">
      <c r="A3" s="205" t="s">
        <v>240</v>
      </c>
      <c r="B3" s="205"/>
      <c r="C3" s="205"/>
      <c r="D3" s="205"/>
      <c r="E3" s="205"/>
    </row>
    <row r="4" spans="1:5" s="112" customFormat="1" x14ac:dyDescent="0.25">
      <c r="A4" s="205" t="s">
        <v>167</v>
      </c>
      <c r="B4" s="205"/>
      <c r="C4" s="205"/>
      <c r="D4" s="205"/>
      <c r="E4" s="205"/>
    </row>
    <row r="5" spans="1:5" s="112" customFormat="1" x14ac:dyDescent="0.25">
      <c r="A5" s="205" t="s">
        <v>168</v>
      </c>
      <c r="B5" s="205"/>
      <c r="C5" s="205"/>
      <c r="D5" s="205"/>
      <c r="E5" s="205"/>
    </row>
    <row r="6" spans="1:5" s="112" customFormat="1" ht="26.25" customHeight="1" x14ac:dyDescent="0.25">
      <c r="A6" s="204" t="s">
        <v>169</v>
      </c>
      <c r="B6" s="204"/>
      <c r="C6" s="204"/>
      <c r="D6" s="204"/>
      <c r="E6" s="114" t="s">
        <v>170</v>
      </c>
    </row>
    <row r="7" spans="1:5" s="112" customFormat="1" x14ac:dyDescent="0.25">
      <c r="A7" s="204"/>
      <c r="B7" s="204"/>
      <c r="C7" s="204"/>
      <c r="D7" s="204"/>
      <c r="E7" s="204"/>
    </row>
    <row r="8" spans="1:5" s="112" customFormat="1" ht="28.5" customHeight="1" x14ac:dyDescent="0.25">
      <c r="A8" s="208" t="s">
        <v>171</v>
      </c>
      <c r="B8" s="208"/>
      <c r="C8" s="208"/>
      <c r="D8" s="208"/>
      <c r="E8" s="208"/>
    </row>
    <row r="9" spans="1:5" s="112" customFormat="1" ht="29.25" customHeight="1" x14ac:dyDescent="0.25">
      <c r="A9" s="208" t="s">
        <v>172</v>
      </c>
      <c r="B9" s="208"/>
      <c r="C9" s="208"/>
      <c r="D9" s="208"/>
      <c r="E9" s="208"/>
    </row>
    <row r="10" spans="1:5" s="112" customFormat="1" ht="30" customHeight="1" x14ac:dyDescent="0.25">
      <c r="A10" s="208" t="s">
        <v>173</v>
      </c>
      <c r="B10" s="208"/>
      <c r="C10" s="208"/>
      <c r="D10" s="208"/>
      <c r="E10" s="208"/>
    </row>
    <row r="11" spans="1:5" s="112" customFormat="1" ht="30" customHeight="1" x14ac:dyDescent="0.25">
      <c r="A11" s="208" t="s">
        <v>174</v>
      </c>
      <c r="B11" s="208"/>
      <c r="C11" s="208"/>
      <c r="D11" s="208"/>
      <c r="E11" s="208"/>
    </row>
    <row r="12" spans="1:5" s="112" customFormat="1" ht="29.25" customHeight="1" x14ac:dyDescent="0.25">
      <c r="A12" s="208" t="s">
        <v>175</v>
      </c>
      <c r="B12" s="208"/>
      <c r="C12" s="208"/>
      <c r="D12" s="208"/>
      <c r="E12" s="208"/>
    </row>
    <row r="13" spans="1:5" s="112" customFormat="1" ht="28.5" customHeight="1" x14ac:dyDescent="0.25">
      <c r="A13" s="208" t="s">
        <v>176</v>
      </c>
      <c r="B13" s="208"/>
      <c r="C13" s="208"/>
      <c r="D13" s="208"/>
      <c r="E13" s="208"/>
    </row>
    <row r="14" spans="1:5" s="112" customFormat="1" ht="15.75" customHeight="1" x14ac:dyDescent="0.25">
      <c r="A14" s="204"/>
      <c r="B14" s="204"/>
      <c r="C14" s="204"/>
      <c r="D14" s="204"/>
      <c r="E14" s="204"/>
    </row>
    <row r="15" spans="1:5" s="112" customFormat="1" ht="150" x14ac:dyDescent="0.25">
      <c r="A15" s="115" t="s">
        <v>2</v>
      </c>
      <c r="B15" s="116" t="s">
        <v>178</v>
      </c>
      <c r="C15" s="116" t="s">
        <v>0</v>
      </c>
      <c r="D15" s="116" t="s">
        <v>177</v>
      </c>
      <c r="E15" s="116" t="s">
        <v>1</v>
      </c>
    </row>
    <row r="16" spans="1:5" s="121" customFormat="1" ht="14.25" x14ac:dyDescent="0.25">
      <c r="A16" s="119" t="s">
        <v>8</v>
      </c>
      <c r="B16" s="120"/>
      <c r="C16" s="120"/>
      <c r="D16" s="120"/>
      <c r="E16" s="120"/>
    </row>
    <row r="17" spans="1:5" s="112" customFormat="1" x14ac:dyDescent="0.25">
      <c r="A17" s="115" t="s">
        <v>55</v>
      </c>
      <c r="B17" s="117" t="s">
        <v>22</v>
      </c>
      <c r="C17" s="116" t="s">
        <v>11</v>
      </c>
      <c r="D17" s="117">
        <v>0.13</v>
      </c>
      <c r="E17" s="117">
        <v>1605.08</v>
      </c>
    </row>
    <row r="18" spans="1:5" s="121" customFormat="1" ht="28.5" x14ac:dyDescent="0.25">
      <c r="A18" s="119" t="s">
        <v>179</v>
      </c>
      <c r="B18" s="120"/>
      <c r="C18" s="120"/>
      <c r="D18" s="120"/>
      <c r="E18" s="120"/>
    </row>
    <row r="19" spans="1:5" s="112" customFormat="1" x14ac:dyDescent="0.25">
      <c r="A19" s="115" t="s">
        <v>180</v>
      </c>
      <c r="B19" s="117" t="s">
        <v>21</v>
      </c>
      <c r="C19" s="116" t="s">
        <v>21</v>
      </c>
      <c r="D19" s="117">
        <f>E19</f>
        <v>2666.67</v>
      </c>
      <c r="E19" s="117">
        <v>2666.67</v>
      </c>
    </row>
    <row r="20" spans="1:5" s="112" customFormat="1" x14ac:dyDescent="0.25">
      <c r="A20" s="115" t="s">
        <v>87</v>
      </c>
      <c r="B20" s="117">
        <v>1</v>
      </c>
      <c r="C20" s="116" t="s">
        <v>88</v>
      </c>
      <c r="D20" s="117">
        <f t="shared" ref="D20:D23" si="0">E20</f>
        <v>467.35</v>
      </c>
      <c r="E20" s="117">
        <v>467.35</v>
      </c>
    </row>
    <row r="21" spans="1:5" s="112" customFormat="1" x14ac:dyDescent="0.25">
      <c r="A21" s="115" t="s">
        <v>181</v>
      </c>
      <c r="B21" s="117" t="s">
        <v>162</v>
      </c>
      <c r="C21" s="116" t="s">
        <v>12</v>
      </c>
      <c r="D21" s="117">
        <f t="shared" si="0"/>
        <v>39880.160000000003</v>
      </c>
      <c r="E21" s="117">
        <v>39880.160000000003</v>
      </c>
    </row>
    <row r="22" spans="1:5" s="112" customFormat="1" x14ac:dyDescent="0.25">
      <c r="A22" s="115" t="s">
        <v>182</v>
      </c>
      <c r="B22" s="117" t="s">
        <v>162</v>
      </c>
      <c r="C22" s="116" t="s">
        <v>12</v>
      </c>
      <c r="D22" s="117">
        <f t="shared" si="0"/>
        <v>823.28</v>
      </c>
      <c r="E22" s="117">
        <v>823.28</v>
      </c>
    </row>
    <row r="23" spans="1:5" s="112" customFormat="1" ht="30" x14ac:dyDescent="0.25">
      <c r="A23" s="115" t="s">
        <v>183</v>
      </c>
      <c r="B23" s="117" t="s">
        <v>23</v>
      </c>
      <c r="C23" s="116" t="s">
        <v>11</v>
      </c>
      <c r="D23" s="117">
        <f t="shared" si="0"/>
        <v>719.69</v>
      </c>
      <c r="E23" s="117">
        <v>719.69</v>
      </c>
    </row>
    <row r="24" spans="1:5" s="121" customFormat="1" ht="14.25" x14ac:dyDescent="0.25">
      <c r="A24" s="119" t="s">
        <v>184</v>
      </c>
      <c r="B24" s="120"/>
      <c r="C24" s="120"/>
      <c r="D24" s="120"/>
      <c r="E24" s="120"/>
    </row>
    <row r="25" spans="1:5" s="112" customFormat="1" x14ac:dyDescent="0.25">
      <c r="A25" s="115" t="s">
        <v>185</v>
      </c>
      <c r="B25" s="117" t="s">
        <v>23</v>
      </c>
      <c r="C25" s="116" t="s">
        <v>13</v>
      </c>
      <c r="D25" s="117">
        <f>E25</f>
        <v>350</v>
      </c>
      <c r="E25" s="117">
        <v>350</v>
      </c>
    </row>
    <row r="26" spans="1:5" s="121" customFormat="1" ht="28.5" x14ac:dyDescent="0.25">
      <c r="A26" s="119" t="s">
        <v>186</v>
      </c>
      <c r="B26" s="120"/>
      <c r="C26" s="120"/>
      <c r="D26" s="120"/>
      <c r="E26" s="120"/>
    </row>
    <row r="27" spans="1:5" s="112" customFormat="1" ht="30" x14ac:dyDescent="0.25">
      <c r="A27" s="115" t="s">
        <v>187</v>
      </c>
      <c r="B27" s="117">
        <v>1</v>
      </c>
      <c r="C27" s="116" t="s">
        <v>13</v>
      </c>
      <c r="D27" s="117">
        <f>E27/B27</f>
        <v>303.61</v>
      </c>
      <c r="E27" s="117">
        <v>303.61</v>
      </c>
    </row>
    <row r="28" spans="1:5" s="112" customFormat="1" x14ac:dyDescent="0.25">
      <c r="A28" s="115" t="s">
        <v>136</v>
      </c>
      <c r="B28" s="117">
        <v>1</v>
      </c>
      <c r="C28" s="116" t="s">
        <v>137</v>
      </c>
      <c r="D28" s="117">
        <f t="shared" ref="D28:D77" si="1">E28/B28</f>
        <v>91.38</v>
      </c>
      <c r="E28" s="117">
        <v>91.38</v>
      </c>
    </row>
    <row r="29" spans="1:5" s="112" customFormat="1" x14ac:dyDescent="0.25">
      <c r="A29" s="115" t="s">
        <v>59</v>
      </c>
      <c r="B29" s="117">
        <v>1</v>
      </c>
      <c r="C29" s="116" t="s">
        <v>14</v>
      </c>
      <c r="D29" s="117">
        <f t="shared" si="1"/>
        <v>907.5</v>
      </c>
      <c r="E29" s="117">
        <v>907.5</v>
      </c>
    </row>
    <row r="30" spans="1:5" s="112" customFormat="1" x14ac:dyDescent="0.25">
      <c r="A30" s="115" t="s">
        <v>188</v>
      </c>
      <c r="B30" s="117">
        <v>1</v>
      </c>
      <c r="C30" s="116" t="s">
        <v>13</v>
      </c>
      <c r="D30" s="117">
        <f t="shared" si="1"/>
        <v>150.94</v>
      </c>
      <c r="E30" s="117">
        <v>150.94</v>
      </c>
    </row>
    <row r="31" spans="1:5" s="112" customFormat="1" ht="30" x14ac:dyDescent="0.25">
      <c r="A31" s="115" t="s">
        <v>139</v>
      </c>
      <c r="B31" s="117">
        <v>0.1</v>
      </c>
      <c r="C31" s="116" t="s">
        <v>17</v>
      </c>
      <c r="D31" s="117">
        <f t="shared" si="1"/>
        <v>1791.3</v>
      </c>
      <c r="E31" s="117">
        <v>179.13</v>
      </c>
    </row>
    <row r="32" spans="1:5" s="112" customFormat="1" ht="30" x14ac:dyDescent="0.25">
      <c r="A32" s="115" t="s">
        <v>140</v>
      </c>
      <c r="B32" s="117">
        <v>0.05</v>
      </c>
      <c r="C32" s="116" t="s">
        <v>141</v>
      </c>
      <c r="D32" s="117">
        <f t="shared" si="1"/>
        <v>27176.199999999997</v>
      </c>
      <c r="E32" s="117">
        <v>1358.81</v>
      </c>
    </row>
    <row r="33" spans="1:5" s="112" customFormat="1" ht="30" x14ac:dyDescent="0.25">
      <c r="A33" s="115" t="s">
        <v>61</v>
      </c>
      <c r="B33" s="117">
        <v>1.407</v>
      </c>
      <c r="C33" s="116" t="s">
        <v>17</v>
      </c>
      <c r="D33" s="117">
        <f t="shared" si="1"/>
        <v>1821.2864250177684</v>
      </c>
      <c r="E33" s="117">
        <v>2562.5500000000002</v>
      </c>
    </row>
    <row r="34" spans="1:5" s="112" customFormat="1" ht="30" x14ac:dyDescent="0.25">
      <c r="A34" s="115" t="s">
        <v>63</v>
      </c>
      <c r="B34" s="117">
        <v>1</v>
      </c>
      <c r="C34" s="116" t="s">
        <v>14</v>
      </c>
      <c r="D34" s="117">
        <f t="shared" si="1"/>
        <v>549.39</v>
      </c>
      <c r="E34" s="117">
        <v>549.39</v>
      </c>
    </row>
    <row r="35" spans="1:5" s="112" customFormat="1" x14ac:dyDescent="0.25">
      <c r="A35" s="115" t="s">
        <v>78</v>
      </c>
      <c r="B35" s="117">
        <v>0.13</v>
      </c>
      <c r="C35" s="116" t="s">
        <v>16</v>
      </c>
      <c r="D35" s="117">
        <f t="shared" si="1"/>
        <v>15831.230769230768</v>
      </c>
      <c r="E35" s="117">
        <v>2058.06</v>
      </c>
    </row>
    <row r="36" spans="1:5" s="112" customFormat="1" ht="30" x14ac:dyDescent="0.25">
      <c r="A36" s="115" t="s">
        <v>64</v>
      </c>
      <c r="B36" s="117">
        <v>5</v>
      </c>
      <c r="C36" s="116" t="s">
        <v>19</v>
      </c>
      <c r="D36" s="117">
        <f t="shared" si="1"/>
        <v>225.858</v>
      </c>
      <c r="E36" s="117">
        <v>1129.29</v>
      </c>
    </row>
    <row r="37" spans="1:5" s="112" customFormat="1" x14ac:dyDescent="0.25">
      <c r="A37" s="115" t="s">
        <v>142</v>
      </c>
      <c r="B37" s="117">
        <v>2</v>
      </c>
      <c r="C37" s="116" t="s">
        <v>137</v>
      </c>
      <c r="D37" s="117">
        <f t="shared" si="1"/>
        <v>73.19</v>
      </c>
      <c r="E37" s="117">
        <v>146.38</v>
      </c>
    </row>
    <row r="38" spans="1:5" s="112" customFormat="1" x14ac:dyDescent="0.25">
      <c r="A38" s="115" t="s">
        <v>189</v>
      </c>
      <c r="B38" s="117">
        <v>1</v>
      </c>
      <c r="C38" s="116" t="s">
        <v>13</v>
      </c>
      <c r="D38" s="117">
        <f t="shared" si="1"/>
        <v>4440.0600000000004</v>
      </c>
      <c r="E38" s="117">
        <v>4440.0600000000004</v>
      </c>
    </row>
    <row r="39" spans="1:5" s="112" customFormat="1" x14ac:dyDescent="0.25">
      <c r="A39" s="115" t="s">
        <v>143</v>
      </c>
      <c r="B39" s="117">
        <v>1</v>
      </c>
      <c r="C39" s="116" t="s">
        <v>14</v>
      </c>
      <c r="D39" s="117">
        <f t="shared" si="1"/>
        <v>2989.28</v>
      </c>
      <c r="E39" s="117">
        <v>2989.28</v>
      </c>
    </row>
    <row r="40" spans="1:5" s="112" customFormat="1" x14ac:dyDescent="0.25">
      <c r="A40" s="115" t="s">
        <v>190</v>
      </c>
      <c r="B40" s="117">
        <v>1</v>
      </c>
      <c r="C40" s="116" t="s">
        <v>137</v>
      </c>
      <c r="D40" s="117">
        <f t="shared" si="1"/>
        <v>1679.59</v>
      </c>
      <c r="E40" s="117">
        <v>1679.59</v>
      </c>
    </row>
    <row r="41" spans="1:5" s="112" customFormat="1" ht="30" x14ac:dyDescent="0.25">
      <c r="A41" s="115" t="s">
        <v>148</v>
      </c>
      <c r="B41" s="117">
        <v>1</v>
      </c>
      <c r="C41" s="116" t="s">
        <v>20</v>
      </c>
      <c r="D41" s="117">
        <f t="shared" si="1"/>
        <v>1174.1099999999999</v>
      </c>
      <c r="E41" s="117">
        <v>1174.1099999999999</v>
      </c>
    </row>
    <row r="42" spans="1:5" s="112" customFormat="1" ht="30" x14ac:dyDescent="0.25">
      <c r="A42" s="115" t="s">
        <v>191</v>
      </c>
      <c r="B42" s="117">
        <v>1</v>
      </c>
      <c r="C42" s="116" t="s">
        <v>20</v>
      </c>
      <c r="D42" s="117">
        <f t="shared" si="1"/>
        <v>604.44000000000005</v>
      </c>
      <c r="E42" s="117">
        <v>604.44000000000005</v>
      </c>
    </row>
    <row r="43" spans="1:5" s="112" customFormat="1" x14ac:dyDescent="0.25">
      <c r="A43" s="115" t="s">
        <v>192</v>
      </c>
      <c r="B43" s="117">
        <v>2</v>
      </c>
      <c r="C43" s="116" t="s">
        <v>150</v>
      </c>
      <c r="D43" s="117">
        <f t="shared" si="1"/>
        <v>308.995</v>
      </c>
      <c r="E43" s="117">
        <v>617.99</v>
      </c>
    </row>
    <row r="44" spans="1:5" s="112" customFormat="1" x14ac:dyDescent="0.25">
      <c r="A44" s="115" t="s">
        <v>68</v>
      </c>
      <c r="B44" s="117">
        <v>32</v>
      </c>
      <c r="C44" s="116" t="s">
        <v>20</v>
      </c>
      <c r="D44" s="117">
        <f t="shared" si="1"/>
        <v>271.416875</v>
      </c>
      <c r="E44" s="117">
        <v>8685.34</v>
      </c>
    </row>
    <row r="45" spans="1:5" s="112" customFormat="1" ht="30" x14ac:dyDescent="0.25">
      <c r="A45" s="115" t="s">
        <v>193</v>
      </c>
      <c r="B45" s="117">
        <v>1</v>
      </c>
      <c r="C45" s="116" t="s">
        <v>194</v>
      </c>
      <c r="D45" s="117">
        <f t="shared" si="1"/>
        <v>125.86</v>
      </c>
      <c r="E45" s="117">
        <v>125.86</v>
      </c>
    </row>
    <row r="46" spans="1:5" s="121" customFormat="1" ht="28.5" x14ac:dyDescent="0.25">
      <c r="A46" s="119" t="s">
        <v>195</v>
      </c>
      <c r="B46" s="120"/>
      <c r="C46" s="120"/>
      <c r="D46" s="117"/>
      <c r="E46" s="120"/>
    </row>
    <row r="47" spans="1:5" s="112" customFormat="1" x14ac:dyDescent="0.25">
      <c r="A47" s="115" t="s">
        <v>196</v>
      </c>
      <c r="B47" s="117">
        <v>1</v>
      </c>
      <c r="C47" s="116" t="s">
        <v>13</v>
      </c>
      <c r="D47" s="117">
        <f t="shared" si="1"/>
        <v>1282.4100000000001</v>
      </c>
      <c r="E47" s="117">
        <v>1282.4100000000001</v>
      </c>
    </row>
    <row r="48" spans="1:5" s="112" customFormat="1" x14ac:dyDescent="0.25">
      <c r="A48" s="115" t="s">
        <v>197</v>
      </c>
      <c r="B48" s="117">
        <v>6</v>
      </c>
      <c r="C48" s="116" t="s">
        <v>198</v>
      </c>
      <c r="D48" s="117">
        <f t="shared" si="1"/>
        <v>278.81833333333333</v>
      </c>
      <c r="E48" s="117">
        <v>1672.91</v>
      </c>
    </row>
    <row r="49" spans="1:5" s="112" customFormat="1" x14ac:dyDescent="0.25">
      <c r="A49" s="115" t="s">
        <v>199</v>
      </c>
      <c r="B49" s="117">
        <v>0.1</v>
      </c>
      <c r="C49" s="116" t="s">
        <v>16</v>
      </c>
      <c r="D49" s="117">
        <f t="shared" si="1"/>
        <v>16932.8</v>
      </c>
      <c r="E49" s="117">
        <v>1693.28</v>
      </c>
    </row>
    <row r="50" spans="1:5" s="112" customFormat="1" ht="30" x14ac:dyDescent="0.25">
      <c r="A50" s="115" t="s">
        <v>200</v>
      </c>
      <c r="B50" s="117">
        <v>0.02</v>
      </c>
      <c r="C50" s="116" t="s">
        <v>201</v>
      </c>
      <c r="D50" s="117">
        <f t="shared" si="1"/>
        <v>58438.5</v>
      </c>
      <c r="E50" s="117">
        <v>1168.77</v>
      </c>
    </row>
    <row r="51" spans="1:5" s="112" customFormat="1" x14ac:dyDescent="0.25">
      <c r="A51" s="115" t="s">
        <v>202</v>
      </c>
      <c r="B51" s="117">
        <v>3.4000000000000002E-2</v>
      </c>
      <c r="C51" s="116" t="s">
        <v>84</v>
      </c>
      <c r="D51" s="117">
        <f t="shared" si="1"/>
        <v>20615.294117647056</v>
      </c>
      <c r="E51" s="117">
        <v>700.92</v>
      </c>
    </row>
    <row r="52" spans="1:5" s="112" customFormat="1" ht="30" x14ac:dyDescent="0.25">
      <c r="A52" s="115" t="s">
        <v>203</v>
      </c>
      <c r="B52" s="117">
        <v>1.4999999999999999E-2</v>
      </c>
      <c r="C52" s="116" t="s">
        <v>84</v>
      </c>
      <c r="D52" s="117">
        <f t="shared" si="1"/>
        <v>31168</v>
      </c>
      <c r="E52" s="117">
        <v>467.52</v>
      </c>
    </row>
    <row r="53" spans="1:5" s="112" customFormat="1" ht="30" x14ac:dyDescent="0.25">
      <c r="A53" s="115" t="s">
        <v>204</v>
      </c>
      <c r="B53" s="117">
        <v>5.6000000000000001E-2</v>
      </c>
      <c r="C53" s="116" t="s">
        <v>84</v>
      </c>
      <c r="D53" s="117">
        <f t="shared" si="1"/>
        <v>40878.035714285717</v>
      </c>
      <c r="E53" s="117">
        <v>2289.17</v>
      </c>
    </row>
    <row r="54" spans="1:5" s="112" customFormat="1" ht="30" x14ac:dyDescent="0.25">
      <c r="A54" s="115" t="s">
        <v>205</v>
      </c>
      <c r="B54" s="117">
        <v>6.0000000000000001E-3</v>
      </c>
      <c r="C54" s="116" t="s">
        <v>84</v>
      </c>
      <c r="D54" s="117">
        <f t="shared" si="1"/>
        <v>63908.333333333328</v>
      </c>
      <c r="E54" s="117">
        <v>383.45</v>
      </c>
    </row>
    <row r="55" spans="1:5" s="112" customFormat="1" ht="30" x14ac:dyDescent="0.25">
      <c r="A55" s="115" t="s">
        <v>206</v>
      </c>
      <c r="B55" s="117">
        <v>0.1</v>
      </c>
      <c r="C55" s="116" t="s">
        <v>207</v>
      </c>
      <c r="D55" s="117">
        <f t="shared" si="1"/>
        <v>17026.5</v>
      </c>
      <c r="E55" s="117">
        <v>1702.65</v>
      </c>
    </row>
    <row r="56" spans="1:5" s="112" customFormat="1" x14ac:dyDescent="0.25">
      <c r="A56" s="115" t="s">
        <v>208</v>
      </c>
      <c r="B56" s="117">
        <v>0.01</v>
      </c>
      <c r="C56" s="116" t="s">
        <v>18</v>
      </c>
      <c r="D56" s="117">
        <f t="shared" si="1"/>
        <v>776546</v>
      </c>
      <c r="E56" s="117">
        <v>7765.46</v>
      </c>
    </row>
    <row r="57" spans="1:5" s="112" customFormat="1" x14ac:dyDescent="0.25">
      <c r="A57" s="115" t="s">
        <v>209</v>
      </c>
      <c r="B57" s="117">
        <v>0.06</v>
      </c>
      <c r="C57" s="116" t="s">
        <v>18</v>
      </c>
      <c r="D57" s="117">
        <f t="shared" si="1"/>
        <v>55485.500000000007</v>
      </c>
      <c r="E57" s="117">
        <v>3329.13</v>
      </c>
    </row>
    <row r="58" spans="1:5" s="112" customFormat="1" x14ac:dyDescent="0.25">
      <c r="A58" s="115" t="s">
        <v>210</v>
      </c>
      <c r="B58" s="117">
        <v>0.06</v>
      </c>
      <c r="C58" s="116" t="s">
        <v>18</v>
      </c>
      <c r="D58" s="117">
        <f t="shared" si="1"/>
        <v>58162</v>
      </c>
      <c r="E58" s="117">
        <v>3489.72</v>
      </c>
    </row>
    <row r="59" spans="1:5" s="112" customFormat="1" x14ac:dyDescent="0.25">
      <c r="A59" s="115" t="s">
        <v>211</v>
      </c>
      <c r="B59" s="117">
        <v>2.1999999999999999E-2</v>
      </c>
      <c r="C59" s="116" t="s">
        <v>16</v>
      </c>
      <c r="D59" s="117">
        <f t="shared" si="1"/>
        <v>49755.454545454544</v>
      </c>
      <c r="E59" s="117">
        <v>1094.6199999999999</v>
      </c>
    </row>
    <row r="60" spans="1:5" s="112" customFormat="1" ht="30" x14ac:dyDescent="0.25">
      <c r="A60" s="115" t="s">
        <v>212</v>
      </c>
      <c r="B60" s="117">
        <v>5.3</v>
      </c>
      <c r="C60" s="116" t="s">
        <v>12</v>
      </c>
      <c r="D60" s="117">
        <f t="shared" si="1"/>
        <v>884.51886792452831</v>
      </c>
      <c r="E60" s="117">
        <v>4687.95</v>
      </c>
    </row>
    <row r="61" spans="1:5" s="112" customFormat="1" ht="30" x14ac:dyDescent="0.25">
      <c r="A61" s="115" t="s">
        <v>213</v>
      </c>
      <c r="B61" s="117">
        <v>4.8739999999999997</v>
      </c>
      <c r="C61" s="116" t="s">
        <v>12</v>
      </c>
      <c r="D61" s="117">
        <f t="shared" si="1"/>
        <v>1056.6290521132541</v>
      </c>
      <c r="E61" s="117">
        <v>5150.01</v>
      </c>
    </row>
    <row r="62" spans="1:5" s="112" customFormat="1" x14ac:dyDescent="0.25">
      <c r="A62" s="115" t="s">
        <v>214</v>
      </c>
      <c r="B62" s="117">
        <v>0.03</v>
      </c>
      <c r="C62" s="116" t="s">
        <v>18</v>
      </c>
      <c r="D62" s="117">
        <f t="shared" si="1"/>
        <v>49447.000000000007</v>
      </c>
      <c r="E62" s="117">
        <v>1483.41</v>
      </c>
    </row>
    <row r="63" spans="1:5" s="112" customFormat="1" x14ac:dyDescent="0.25">
      <c r="A63" s="115" t="s">
        <v>215</v>
      </c>
      <c r="B63" s="117">
        <v>0.1</v>
      </c>
      <c r="C63" s="116" t="s">
        <v>84</v>
      </c>
      <c r="D63" s="117">
        <f t="shared" si="1"/>
        <v>21408.2</v>
      </c>
      <c r="E63" s="117">
        <v>2140.8200000000002</v>
      </c>
    </row>
    <row r="64" spans="1:5" s="112" customFormat="1" x14ac:dyDescent="0.25">
      <c r="A64" s="115" t="s">
        <v>216</v>
      </c>
      <c r="B64" s="117">
        <v>1</v>
      </c>
      <c r="C64" s="116" t="s">
        <v>217</v>
      </c>
      <c r="D64" s="117">
        <f t="shared" si="1"/>
        <v>2911.48</v>
      </c>
      <c r="E64" s="117">
        <v>2911.48</v>
      </c>
    </row>
    <row r="65" spans="1:5" s="112" customFormat="1" x14ac:dyDescent="0.25">
      <c r="A65" s="115" t="s">
        <v>218</v>
      </c>
      <c r="B65" s="117">
        <v>2</v>
      </c>
      <c r="C65" s="116" t="s">
        <v>17</v>
      </c>
      <c r="D65" s="117">
        <f t="shared" si="1"/>
        <v>763.92</v>
      </c>
      <c r="E65" s="117">
        <v>1527.84</v>
      </c>
    </row>
    <row r="66" spans="1:5" s="112" customFormat="1" x14ac:dyDescent="0.25">
      <c r="A66" s="115" t="s">
        <v>219</v>
      </c>
      <c r="B66" s="117">
        <v>0.2</v>
      </c>
      <c r="C66" s="116" t="s">
        <v>220</v>
      </c>
      <c r="D66" s="117">
        <f t="shared" si="1"/>
        <v>2090.2999999999997</v>
      </c>
      <c r="E66" s="117">
        <v>418.06</v>
      </c>
    </row>
    <row r="67" spans="1:5" s="112" customFormat="1" ht="30" x14ac:dyDescent="0.25">
      <c r="A67" s="115" t="s">
        <v>69</v>
      </c>
      <c r="B67" s="117">
        <v>0.70699999999999996</v>
      </c>
      <c r="C67" s="116" t="s">
        <v>17</v>
      </c>
      <c r="D67" s="117">
        <f t="shared" si="1"/>
        <v>1849.8302687411599</v>
      </c>
      <c r="E67" s="117">
        <v>1307.83</v>
      </c>
    </row>
    <row r="68" spans="1:5" s="112" customFormat="1" ht="30" x14ac:dyDescent="0.25">
      <c r="A68" s="115" t="s">
        <v>151</v>
      </c>
      <c r="B68" s="117">
        <v>0.70599999999999996</v>
      </c>
      <c r="C68" s="116" t="s">
        <v>17</v>
      </c>
      <c r="D68" s="117">
        <f t="shared" si="1"/>
        <v>1834.4334277620396</v>
      </c>
      <c r="E68" s="117">
        <v>1295.1099999999999</v>
      </c>
    </row>
    <row r="69" spans="1:5" s="112" customFormat="1" ht="30" x14ac:dyDescent="0.25">
      <c r="A69" s="115" t="s">
        <v>221</v>
      </c>
      <c r="B69" s="117">
        <v>0.3</v>
      </c>
      <c r="C69" s="116" t="s">
        <v>17</v>
      </c>
      <c r="D69" s="117">
        <f t="shared" si="1"/>
        <v>1917.8666666666668</v>
      </c>
      <c r="E69" s="117">
        <v>575.36</v>
      </c>
    </row>
    <row r="70" spans="1:5" s="112" customFormat="1" ht="30" x14ac:dyDescent="0.25">
      <c r="A70" s="115" t="s">
        <v>222</v>
      </c>
      <c r="B70" s="117">
        <v>10</v>
      </c>
      <c r="C70" s="116" t="s">
        <v>223</v>
      </c>
      <c r="D70" s="117">
        <f t="shared" si="1"/>
        <v>107.446</v>
      </c>
      <c r="E70" s="117">
        <v>1074.46</v>
      </c>
    </row>
    <row r="71" spans="1:5" s="112" customFormat="1" x14ac:dyDescent="0.25">
      <c r="A71" s="115" t="s">
        <v>224</v>
      </c>
      <c r="B71" s="117">
        <v>5</v>
      </c>
      <c r="C71" s="116" t="s">
        <v>225</v>
      </c>
      <c r="D71" s="117">
        <f t="shared" si="1"/>
        <v>212.458</v>
      </c>
      <c r="E71" s="117">
        <v>1062.29</v>
      </c>
    </row>
    <row r="72" spans="1:5" s="112" customFormat="1" ht="30" x14ac:dyDescent="0.25">
      <c r="A72" s="115" t="s">
        <v>152</v>
      </c>
      <c r="B72" s="117" t="s">
        <v>241</v>
      </c>
      <c r="C72" s="116" t="s">
        <v>17</v>
      </c>
      <c r="D72" s="117">
        <f>E72</f>
        <v>6035.28</v>
      </c>
      <c r="E72" s="117">
        <v>6035.28</v>
      </c>
    </row>
    <row r="73" spans="1:5" s="112" customFormat="1" x14ac:dyDescent="0.25">
      <c r="A73" s="115" t="s">
        <v>226</v>
      </c>
      <c r="B73" s="117">
        <v>6</v>
      </c>
      <c r="C73" s="116" t="s">
        <v>227</v>
      </c>
      <c r="D73" s="117">
        <f t="shared" si="1"/>
        <v>228.33333333333334</v>
      </c>
      <c r="E73" s="117">
        <v>1370</v>
      </c>
    </row>
    <row r="74" spans="1:5" s="112" customFormat="1" ht="30" x14ac:dyDescent="0.25">
      <c r="A74" s="115" t="s">
        <v>228</v>
      </c>
      <c r="B74" s="117">
        <v>1.9E-2</v>
      </c>
      <c r="C74" s="116" t="s">
        <v>84</v>
      </c>
      <c r="D74" s="117">
        <f t="shared" si="1"/>
        <v>198067.89473684211</v>
      </c>
      <c r="E74" s="117">
        <v>3763.29</v>
      </c>
    </row>
    <row r="75" spans="1:5" s="112" customFormat="1" ht="30" x14ac:dyDescent="0.25">
      <c r="A75" s="115" t="s">
        <v>229</v>
      </c>
      <c r="B75" s="117">
        <v>1.7999999999999999E-2</v>
      </c>
      <c r="C75" s="116" t="s">
        <v>84</v>
      </c>
      <c r="D75" s="117">
        <f t="shared" si="1"/>
        <v>144129.44444444444</v>
      </c>
      <c r="E75" s="117">
        <v>2594.33</v>
      </c>
    </row>
    <row r="76" spans="1:5" s="112" customFormat="1" x14ac:dyDescent="0.25">
      <c r="A76" s="115" t="s">
        <v>230</v>
      </c>
      <c r="B76" s="117">
        <v>3.4000000000000002E-2</v>
      </c>
      <c r="C76" s="116" t="s">
        <v>84</v>
      </c>
      <c r="D76" s="117">
        <f t="shared" si="1"/>
        <v>14628.529411764704</v>
      </c>
      <c r="E76" s="117">
        <v>497.37</v>
      </c>
    </row>
    <row r="77" spans="1:5" s="112" customFormat="1" ht="30" x14ac:dyDescent="0.25">
      <c r="A77" s="115" t="s">
        <v>231</v>
      </c>
      <c r="B77" s="117">
        <v>0.02</v>
      </c>
      <c r="C77" s="116" t="s">
        <v>18</v>
      </c>
      <c r="D77" s="117">
        <f t="shared" si="1"/>
        <v>46642</v>
      </c>
      <c r="E77" s="117">
        <v>932.84</v>
      </c>
    </row>
    <row r="78" spans="1:5" s="121" customFormat="1" ht="28.5" x14ac:dyDescent="0.25">
      <c r="A78" s="119" t="s">
        <v>40</v>
      </c>
      <c r="B78" s="120"/>
      <c r="C78" s="120"/>
      <c r="D78" s="120"/>
      <c r="E78" s="120"/>
    </row>
    <row r="79" spans="1:5" s="112" customFormat="1" ht="30" x14ac:dyDescent="0.25">
      <c r="A79" s="115" t="s">
        <v>58</v>
      </c>
      <c r="B79" s="117" t="s">
        <v>242</v>
      </c>
      <c r="C79" s="116" t="s">
        <v>11</v>
      </c>
      <c r="D79" s="117">
        <f>E79</f>
        <v>2789.36</v>
      </c>
      <c r="E79" s="117">
        <v>2789.36</v>
      </c>
    </row>
    <row r="80" spans="1:5" s="121" customFormat="1" ht="28.5" x14ac:dyDescent="0.25">
      <c r="A80" s="119" t="s">
        <v>153</v>
      </c>
      <c r="B80" s="120"/>
      <c r="C80" s="120"/>
      <c r="D80" s="117"/>
      <c r="E80" s="120"/>
    </row>
    <row r="81" spans="1:5" s="112" customFormat="1" x14ac:dyDescent="0.25">
      <c r="A81" s="115" t="s">
        <v>154</v>
      </c>
      <c r="B81" s="117" t="s">
        <v>23</v>
      </c>
      <c r="C81" s="116" t="s">
        <v>11</v>
      </c>
      <c r="D81" s="117">
        <f t="shared" ref="D81:D84" si="2">E81</f>
        <v>1874.28</v>
      </c>
      <c r="E81" s="117">
        <v>1874.28</v>
      </c>
    </row>
    <row r="82" spans="1:5" s="121" customFormat="1" x14ac:dyDescent="0.25">
      <c r="A82" s="119" t="s">
        <v>232</v>
      </c>
      <c r="B82" s="120"/>
      <c r="C82" s="120"/>
      <c r="D82" s="117"/>
      <c r="E82" s="120"/>
    </row>
    <row r="83" spans="1:5" s="112" customFormat="1" x14ac:dyDescent="0.25">
      <c r="A83" s="115" t="s">
        <v>233</v>
      </c>
      <c r="B83" s="117" t="s">
        <v>24</v>
      </c>
      <c r="C83" s="116" t="s">
        <v>13</v>
      </c>
      <c r="D83" s="117">
        <f t="shared" si="2"/>
        <v>61576</v>
      </c>
      <c r="E83" s="117">
        <v>61576</v>
      </c>
    </row>
    <row r="84" spans="1:5" s="112" customFormat="1" x14ac:dyDescent="0.25">
      <c r="A84" s="115" t="s">
        <v>234</v>
      </c>
      <c r="B84" s="117" t="s">
        <v>24</v>
      </c>
      <c r="C84" s="116" t="s">
        <v>13</v>
      </c>
      <c r="D84" s="117">
        <f t="shared" si="2"/>
        <v>4372.18</v>
      </c>
      <c r="E84" s="117">
        <v>4372.18</v>
      </c>
    </row>
    <row r="85" spans="1:5" s="35" customFormat="1" x14ac:dyDescent="0.25">
      <c r="A85" s="81" t="s">
        <v>10</v>
      </c>
      <c r="B85" s="41"/>
      <c r="C85" s="41"/>
      <c r="D85" s="41"/>
      <c r="E85" s="41"/>
    </row>
    <row r="86" spans="1:5" s="35" customFormat="1" x14ac:dyDescent="0.25">
      <c r="A86" s="82" t="s">
        <v>74</v>
      </c>
      <c r="B86" s="42" t="s">
        <v>22</v>
      </c>
      <c r="C86" s="42" t="s">
        <v>11</v>
      </c>
      <c r="D86" s="42">
        <f>E86</f>
        <v>21274.55</v>
      </c>
      <c r="E86" s="42">
        <f>SUM(E16:E84)*10%</f>
        <v>21274.55</v>
      </c>
    </row>
    <row r="87" spans="1:5" s="121" customFormat="1" ht="14.25" x14ac:dyDescent="0.25">
      <c r="A87" s="122" t="s">
        <v>26</v>
      </c>
      <c r="B87" s="123"/>
      <c r="C87" s="124"/>
      <c r="D87" s="123"/>
      <c r="E87" s="123">
        <f>SUM(E17:E86)</f>
        <v>234020.04999999996</v>
      </c>
    </row>
    <row r="88" spans="1:5" s="112" customFormat="1" x14ac:dyDescent="0.25">
      <c r="A88" s="204"/>
      <c r="B88" s="204"/>
      <c r="C88" s="204"/>
      <c r="D88" s="204"/>
      <c r="E88" s="204"/>
    </row>
    <row r="89" spans="1:5" s="112" customFormat="1" x14ac:dyDescent="0.25">
      <c r="A89" s="204"/>
      <c r="B89" s="204"/>
      <c r="C89" s="204"/>
      <c r="D89" s="204"/>
      <c r="E89" s="204"/>
    </row>
    <row r="90" spans="1:5" s="112" customFormat="1" ht="39.75" customHeight="1" x14ac:dyDescent="0.25">
      <c r="A90" s="208" t="s">
        <v>243</v>
      </c>
      <c r="B90" s="208"/>
      <c r="C90" s="208"/>
      <c r="D90" s="208"/>
      <c r="E90" s="208"/>
    </row>
    <row r="91" spans="1:5" s="112" customFormat="1" ht="27.75" customHeight="1" x14ac:dyDescent="0.25">
      <c r="A91" s="208" t="s">
        <v>235</v>
      </c>
      <c r="B91" s="208"/>
      <c r="C91" s="208"/>
      <c r="D91" s="208"/>
      <c r="E91" s="208"/>
    </row>
    <row r="92" spans="1:5" s="112" customFormat="1" ht="24" customHeight="1" x14ac:dyDescent="0.25">
      <c r="A92" s="208" t="s">
        <v>236</v>
      </c>
      <c r="B92" s="208"/>
      <c r="C92" s="208"/>
      <c r="D92" s="208"/>
      <c r="E92" s="208"/>
    </row>
    <row r="93" spans="1:5" s="112" customFormat="1" ht="30.75" customHeight="1" x14ac:dyDescent="0.25">
      <c r="A93" s="208" t="s">
        <v>237</v>
      </c>
      <c r="B93" s="208"/>
      <c r="C93" s="208"/>
      <c r="D93" s="208"/>
      <c r="E93" s="208"/>
    </row>
    <row r="94" spans="1:5" s="112" customFormat="1" x14ac:dyDescent="0.25">
      <c r="A94" s="204"/>
      <c r="B94" s="204"/>
      <c r="C94" s="204"/>
      <c r="D94" s="204"/>
      <c r="E94" s="204"/>
    </row>
    <row r="95" spans="1:5" s="112" customFormat="1" ht="24.75" customHeight="1" x14ac:dyDescent="0.25">
      <c r="B95" s="206"/>
      <c r="C95" s="206"/>
      <c r="D95" s="206"/>
      <c r="E95" s="206"/>
    </row>
    <row r="96" spans="1:5" s="112" customFormat="1" ht="18.75" customHeight="1" x14ac:dyDescent="0.25">
      <c r="A96" s="204" t="s">
        <v>238</v>
      </c>
      <c r="B96" s="204"/>
      <c r="C96" s="204"/>
      <c r="D96" s="204"/>
      <c r="E96" s="204"/>
    </row>
    <row r="97" spans="1:5" s="112" customFormat="1" ht="15.75" customHeight="1" x14ac:dyDescent="0.25">
      <c r="A97" s="207" t="s">
        <v>244</v>
      </c>
      <c r="B97" s="207"/>
      <c r="C97" s="207"/>
      <c r="D97" s="207"/>
      <c r="E97" s="207"/>
    </row>
    <row r="98" spans="1:5" s="112" customFormat="1" ht="10.5" customHeight="1" x14ac:dyDescent="0.25">
      <c r="B98" s="205"/>
      <c r="C98" s="205"/>
      <c r="D98" s="205" t="s">
        <v>28</v>
      </c>
      <c r="E98" s="205"/>
    </row>
    <row r="99" spans="1:5" s="112" customFormat="1" x14ac:dyDescent="0.25">
      <c r="A99" s="204"/>
      <c r="B99" s="204"/>
      <c r="C99" s="204"/>
      <c r="D99" s="204"/>
      <c r="E99" s="204"/>
    </row>
    <row r="100" spans="1:5" s="112" customFormat="1" x14ac:dyDescent="0.25">
      <c r="A100" s="204" t="s">
        <v>239</v>
      </c>
      <c r="B100" s="204"/>
      <c r="C100" s="204"/>
      <c r="D100" s="204"/>
      <c r="E100" s="204"/>
    </row>
    <row r="101" spans="1:5" s="112" customFormat="1" ht="10.5" customHeight="1" x14ac:dyDescent="0.25">
      <c r="B101" s="205"/>
      <c r="C101" s="205"/>
      <c r="D101" s="205" t="s">
        <v>28</v>
      </c>
      <c r="E101" s="205"/>
    </row>
    <row r="102" spans="1:5" s="112" customFormat="1" ht="11.25" customHeight="1" x14ac:dyDescent="0.25">
      <c r="A102" s="204"/>
      <c r="B102" s="204"/>
      <c r="C102" s="204"/>
      <c r="D102" s="204"/>
      <c r="E102" s="204"/>
    </row>
  </sheetData>
  <mergeCells count="31">
    <mergeCell ref="A100:E100"/>
    <mergeCell ref="B101:C101"/>
    <mergeCell ref="D101:E101"/>
    <mergeCell ref="A12:E12"/>
    <mergeCell ref="A13:E13"/>
    <mergeCell ref="A14:E14"/>
    <mergeCell ref="A10:E10"/>
    <mergeCell ref="A11:E11"/>
    <mergeCell ref="A4:E4"/>
    <mergeCell ref="A3:E3"/>
    <mergeCell ref="A99:E99"/>
    <mergeCell ref="A6:D6"/>
    <mergeCell ref="A7:E7"/>
    <mergeCell ref="A8:E8"/>
    <mergeCell ref="A9:E9"/>
    <mergeCell ref="A1:E1"/>
    <mergeCell ref="A2:E2"/>
    <mergeCell ref="A102:E102"/>
    <mergeCell ref="A5:E5"/>
    <mergeCell ref="A94:E94"/>
    <mergeCell ref="B95:E95"/>
    <mergeCell ref="A96:E96"/>
    <mergeCell ref="A97:E97"/>
    <mergeCell ref="B98:C98"/>
    <mergeCell ref="D98:E98"/>
    <mergeCell ref="A88:E88"/>
    <mergeCell ref="A89:E89"/>
    <mergeCell ref="A90:E90"/>
    <mergeCell ref="A91:E91"/>
    <mergeCell ref="A92:E92"/>
    <mergeCell ref="A93:E9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9" max="9" width="11.5703125" customWidth="1"/>
  </cols>
  <sheetData>
    <row r="1" spans="1:19" s="2" customFormat="1" ht="35.25" customHeight="1" x14ac:dyDescent="0.3">
      <c r="A1" s="171" t="s">
        <v>247</v>
      </c>
      <c r="B1" s="171"/>
      <c r="C1" s="171"/>
      <c r="D1" s="171"/>
      <c r="E1" s="171"/>
      <c r="F1" s="171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248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2" t="s">
        <v>106</v>
      </c>
      <c r="B5" s="182"/>
      <c r="C5" s="182"/>
      <c r="D5" s="182"/>
      <c r="E5" s="182"/>
      <c r="F5" s="182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105" t="s">
        <v>107</v>
      </c>
      <c r="B6" s="106">
        <v>3</v>
      </c>
      <c r="C6" s="105" t="s">
        <v>108</v>
      </c>
      <c r="D6" s="125">
        <v>747.5</v>
      </c>
      <c r="E6" s="105" t="s">
        <v>109</v>
      </c>
      <c r="F6" s="108">
        <v>644.5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3"/>
      <c r="R6" s="184"/>
      <c r="S6" s="57"/>
    </row>
    <row r="7" spans="1:19" s="60" customFormat="1" ht="32.25" customHeight="1" x14ac:dyDescent="0.25">
      <c r="A7" s="105" t="s">
        <v>110</v>
      </c>
      <c r="B7" s="106">
        <v>2</v>
      </c>
      <c r="C7" s="105" t="s">
        <v>111</v>
      </c>
      <c r="D7" s="125">
        <v>281.39999999999998</v>
      </c>
      <c r="E7" s="105" t="s">
        <v>112</v>
      </c>
      <c r="F7" s="108">
        <v>415.8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3"/>
      <c r="R7" s="185"/>
      <c r="S7" s="59"/>
    </row>
    <row r="8" spans="1:19" s="60" customFormat="1" ht="45" customHeight="1" x14ac:dyDescent="0.25">
      <c r="A8" s="128" t="s">
        <v>113</v>
      </c>
      <c r="B8" s="106">
        <v>13</v>
      </c>
      <c r="C8" s="105" t="s">
        <v>114</v>
      </c>
      <c r="D8" s="108">
        <v>112.1</v>
      </c>
      <c r="E8" s="105" t="s">
        <v>115</v>
      </c>
      <c r="F8" s="108">
        <v>179.2</v>
      </c>
      <c r="G8" s="49"/>
      <c r="H8" s="51"/>
      <c r="I8" s="52"/>
      <c r="J8" s="53"/>
      <c r="K8" s="127"/>
      <c r="L8" s="55"/>
      <c r="M8" s="55"/>
      <c r="N8" s="55"/>
      <c r="O8" s="55"/>
      <c r="P8" s="56"/>
      <c r="Q8" s="183"/>
      <c r="R8" s="184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27"/>
      <c r="L9" s="55"/>
      <c r="M9" s="55"/>
      <c r="N9" s="55"/>
      <c r="O9" s="55"/>
      <c r="P9" s="49"/>
      <c r="Q9" s="127"/>
      <c r="R9" s="128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6" t="s">
        <v>116</v>
      </c>
      <c r="B11" s="187"/>
      <c r="C11" s="187"/>
      <c r="D11" s="187"/>
      <c r="E11" s="188"/>
      <c r="F11" s="71" t="s">
        <v>117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1" customFormat="1" ht="30" customHeight="1" x14ac:dyDescent="0.25">
      <c r="A12" s="192" t="s">
        <v>118</v>
      </c>
      <c r="B12" s="193"/>
      <c r="C12" s="193"/>
      <c r="D12" s="193"/>
      <c r="E12" s="194"/>
      <c r="F12" s="97">
        <v>60637.962000000087</v>
      </c>
      <c r="G12" s="102"/>
    </row>
    <row r="13" spans="1:19" s="101" customFormat="1" ht="30" customHeight="1" x14ac:dyDescent="0.25">
      <c r="A13" s="192" t="s">
        <v>119</v>
      </c>
      <c r="B13" s="193"/>
      <c r="C13" s="193"/>
      <c r="D13" s="193"/>
      <c r="E13" s="194"/>
      <c r="F13" s="97">
        <v>210671.91999999998</v>
      </c>
    </row>
    <row r="14" spans="1:19" s="101" customFormat="1" ht="30" customHeight="1" x14ac:dyDescent="0.25">
      <c r="A14" s="192" t="s">
        <v>120</v>
      </c>
      <c r="B14" s="193"/>
      <c r="C14" s="193"/>
      <c r="D14" s="193"/>
      <c r="E14" s="194"/>
      <c r="F14" s="98">
        <f>SUM(F15:F17)</f>
        <v>179363.31</v>
      </c>
    </row>
    <row r="15" spans="1:19" s="70" customFormat="1" ht="28.5" customHeight="1" x14ac:dyDescent="0.25">
      <c r="A15" s="179" t="s">
        <v>121</v>
      </c>
      <c r="B15" s="180"/>
      <c r="C15" s="180"/>
      <c r="D15" s="180"/>
      <c r="E15" s="181"/>
      <c r="F15" s="99">
        <f>122441.04+568.83</f>
        <v>123009.87</v>
      </c>
    </row>
    <row r="16" spans="1:19" s="70" customFormat="1" ht="24.75" customHeight="1" x14ac:dyDescent="0.25">
      <c r="A16" s="179" t="s">
        <v>122</v>
      </c>
      <c r="B16" s="180"/>
      <c r="C16" s="180"/>
      <c r="D16" s="180"/>
      <c r="E16" s="181"/>
      <c r="F16" s="99">
        <v>46093.440000000002</v>
      </c>
    </row>
    <row r="17" spans="1:19" s="70" customFormat="1" ht="30" customHeight="1" x14ac:dyDescent="0.25">
      <c r="A17" s="179" t="s">
        <v>123</v>
      </c>
      <c r="B17" s="180"/>
      <c r="C17" s="180"/>
      <c r="D17" s="180"/>
      <c r="E17" s="181"/>
      <c r="F17" s="99">
        <v>10260</v>
      </c>
    </row>
    <row r="18" spans="1:19" s="103" customFormat="1" ht="30" customHeight="1" x14ac:dyDescent="0.25">
      <c r="A18" s="196" t="s">
        <v>124</v>
      </c>
      <c r="B18" s="197"/>
      <c r="C18" s="197"/>
      <c r="D18" s="197"/>
      <c r="E18" s="198"/>
      <c r="F18" s="98">
        <f>SUM(F19:F21)</f>
        <v>191446.59</v>
      </c>
    </row>
    <row r="19" spans="1:19" s="70" customFormat="1" ht="30" customHeight="1" x14ac:dyDescent="0.25">
      <c r="A19" s="179" t="s">
        <v>121</v>
      </c>
      <c r="B19" s="180"/>
      <c r="C19" s="180"/>
      <c r="D19" s="180"/>
      <c r="E19" s="181"/>
      <c r="F19" s="99">
        <f>135188.1+568.83</f>
        <v>135756.93</v>
      </c>
    </row>
    <row r="20" spans="1:19" s="70" customFormat="1" ht="30" customHeight="1" x14ac:dyDescent="0.25">
      <c r="A20" s="179" t="s">
        <v>122</v>
      </c>
      <c r="B20" s="180"/>
      <c r="C20" s="180"/>
      <c r="D20" s="180"/>
      <c r="E20" s="181"/>
      <c r="F20" s="99">
        <v>45723.66</v>
      </c>
    </row>
    <row r="21" spans="1:19" s="73" customFormat="1" ht="30" customHeight="1" x14ac:dyDescent="0.2">
      <c r="A21" s="179" t="s">
        <v>123</v>
      </c>
      <c r="B21" s="180"/>
      <c r="C21" s="180"/>
      <c r="D21" s="180"/>
      <c r="E21" s="181"/>
      <c r="F21" s="99">
        <v>9966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4" customFormat="1" ht="30" customHeight="1" x14ac:dyDescent="0.25">
      <c r="A22" s="196" t="s">
        <v>125</v>
      </c>
      <c r="B22" s="197"/>
      <c r="C22" s="197"/>
      <c r="D22" s="197"/>
      <c r="E22" s="198"/>
      <c r="F22" s="98">
        <f>F12+F18</f>
        <v>252084.55200000008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4" customFormat="1" ht="30" customHeight="1" x14ac:dyDescent="0.25">
      <c r="A23" s="196" t="s">
        <v>126</v>
      </c>
      <c r="B23" s="197"/>
      <c r="C23" s="197"/>
      <c r="D23" s="197"/>
      <c r="E23" s="198"/>
      <c r="F23" s="98">
        <f>Лист1!E68</f>
        <v>123624.73200000002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4" customFormat="1" ht="30" customHeight="1" x14ac:dyDescent="0.25">
      <c r="A24" s="196" t="s">
        <v>249</v>
      </c>
      <c r="B24" s="197"/>
      <c r="C24" s="197"/>
      <c r="D24" s="197"/>
      <c r="E24" s="198"/>
      <c r="F24" s="98">
        <f>F22-F23</f>
        <v>128459.82000000007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4" customFormat="1" ht="30" customHeight="1" x14ac:dyDescent="0.25">
      <c r="A25" s="196" t="s">
        <v>128</v>
      </c>
      <c r="B25" s="197"/>
      <c r="C25" s="197"/>
      <c r="D25" s="197"/>
      <c r="E25" s="198"/>
      <c r="F25" s="97">
        <f>F13+F14-F18</f>
        <v>198588.63999999998</v>
      </c>
      <c r="G25" s="103"/>
      <c r="H25" s="103"/>
      <c r="I25" s="103">
        <f>197275.2+1313.44</f>
        <v>198588.64</v>
      </c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41.25" customHeight="1" x14ac:dyDescent="0.2">
      <c r="A27" s="195" t="s">
        <v>129</v>
      </c>
      <c r="B27" s="195"/>
      <c r="C27" s="195"/>
      <c r="D27" s="195"/>
    </row>
    <row r="28" spans="1:19" s="2" customFormat="1" ht="21.75" customHeight="1" x14ac:dyDescent="0.25">
      <c r="A28" s="199" t="s">
        <v>130</v>
      </c>
      <c r="B28" s="199"/>
      <c r="C28" s="199"/>
      <c r="D28" s="199"/>
    </row>
    <row r="29" spans="1:19" s="2" customFormat="1" ht="22.5" customHeight="1" x14ac:dyDescent="0.25">
      <c r="A29" s="195" t="s">
        <v>45</v>
      </c>
      <c r="B29" s="195"/>
      <c r="C29" s="195"/>
      <c r="D29" s="195"/>
    </row>
    <row r="30" spans="1:19" s="2" customFormat="1" ht="22.5" customHeight="1" x14ac:dyDescent="0.25">
      <c r="A30" s="195" t="s">
        <v>46</v>
      </c>
      <c r="B30" s="195"/>
      <c r="C30" s="195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view="pageBreakPreview" topLeftCell="A21" zoomScaleNormal="100" zoomScaleSheetLayoutView="100" workbookViewId="0">
      <selection activeCell="A21" sqref="A21:E21"/>
    </sheetView>
  </sheetViews>
  <sheetFormatPr defaultRowHeight="15" x14ac:dyDescent="0.25"/>
  <cols>
    <col min="1" max="1" width="55.85546875" style="129" customWidth="1"/>
    <col min="2" max="2" width="13.85546875" style="129" customWidth="1"/>
    <col min="3" max="3" width="12.5703125" style="129" customWidth="1"/>
    <col min="4" max="4" width="13.85546875" style="129" customWidth="1"/>
    <col min="5" max="5" width="14.7109375" style="129" customWidth="1"/>
    <col min="6" max="255" width="8.140625" style="129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9" customFormat="1" ht="23.25" customHeight="1" x14ac:dyDescent="0.25">
      <c r="A1" s="209"/>
      <c r="B1" s="209"/>
      <c r="C1" s="209"/>
      <c r="D1" s="209"/>
      <c r="E1" s="209"/>
    </row>
    <row r="2" spans="1:5" s="129" customFormat="1" x14ac:dyDescent="0.25">
      <c r="A2" s="209" t="s">
        <v>166</v>
      </c>
      <c r="B2" s="209"/>
      <c r="C2" s="209"/>
      <c r="D2" s="209"/>
      <c r="E2" s="209"/>
    </row>
    <row r="3" spans="1:5" s="129" customFormat="1" ht="15.75" customHeight="1" x14ac:dyDescent="0.25">
      <c r="B3" s="209" t="s">
        <v>240</v>
      </c>
      <c r="C3" s="209"/>
      <c r="D3" s="209"/>
      <c r="E3" s="209"/>
    </row>
    <row r="4" spans="1:5" s="129" customFormat="1" x14ac:dyDescent="0.25">
      <c r="A4" s="210" t="s">
        <v>167</v>
      </c>
      <c r="B4" s="210"/>
      <c r="C4" s="210"/>
      <c r="D4" s="210"/>
      <c r="E4" s="210"/>
    </row>
    <row r="5" spans="1:5" s="129" customFormat="1" x14ac:dyDescent="0.25">
      <c r="A5" s="210" t="s">
        <v>168</v>
      </c>
      <c r="B5" s="210"/>
      <c r="C5" s="210"/>
      <c r="D5" s="210"/>
      <c r="E5" s="210"/>
    </row>
    <row r="6" spans="1:5" s="129" customFormat="1" ht="26.25" customHeight="1" x14ac:dyDescent="0.25">
      <c r="A6" s="209" t="s">
        <v>169</v>
      </c>
      <c r="B6" s="209"/>
      <c r="C6" s="209"/>
      <c r="D6" s="209"/>
      <c r="E6" s="129" t="s">
        <v>250</v>
      </c>
    </row>
    <row r="7" spans="1:5" s="129" customFormat="1" x14ac:dyDescent="0.25">
      <c r="A7" s="209"/>
      <c r="B7" s="209"/>
      <c r="C7" s="209"/>
      <c r="D7" s="209"/>
      <c r="E7" s="209"/>
    </row>
    <row r="8" spans="1:5" s="129" customFormat="1" ht="28.5" customHeight="1" x14ac:dyDescent="0.25">
      <c r="A8" s="211" t="s">
        <v>171</v>
      </c>
      <c r="B8" s="211"/>
      <c r="C8" s="211"/>
      <c r="D8" s="211"/>
      <c r="E8" s="211"/>
    </row>
    <row r="9" spans="1:5" s="129" customFormat="1" ht="29.25" customHeight="1" x14ac:dyDescent="0.25">
      <c r="A9" s="211" t="s">
        <v>172</v>
      </c>
      <c r="B9" s="211"/>
      <c r="C9" s="211"/>
      <c r="D9" s="211"/>
      <c r="E9" s="211"/>
    </row>
    <row r="10" spans="1:5" s="129" customFormat="1" ht="30" customHeight="1" x14ac:dyDescent="0.25">
      <c r="A10" s="211" t="s">
        <v>173</v>
      </c>
      <c r="B10" s="211"/>
      <c r="C10" s="211"/>
      <c r="D10" s="211"/>
      <c r="E10" s="211"/>
    </row>
    <row r="11" spans="1:5" s="129" customFormat="1" ht="30" customHeight="1" x14ac:dyDescent="0.25">
      <c r="A11" s="211" t="s">
        <v>174</v>
      </c>
      <c r="B11" s="211"/>
      <c r="C11" s="211"/>
      <c r="D11" s="211"/>
      <c r="E11" s="211"/>
    </row>
    <row r="12" spans="1:5" s="129" customFormat="1" ht="29.25" customHeight="1" x14ac:dyDescent="0.25">
      <c r="A12" s="211" t="s">
        <v>175</v>
      </c>
      <c r="B12" s="211"/>
      <c r="C12" s="211"/>
      <c r="D12" s="211"/>
      <c r="E12" s="211"/>
    </row>
    <row r="13" spans="1:5" s="129" customFormat="1" ht="28.5" customHeight="1" x14ac:dyDescent="0.25">
      <c r="A13" s="211" t="s">
        <v>176</v>
      </c>
      <c r="B13" s="211"/>
      <c r="C13" s="211"/>
      <c r="D13" s="211"/>
      <c r="E13" s="211"/>
    </row>
    <row r="14" spans="1:5" s="129" customFormat="1" ht="15.75" customHeight="1" x14ac:dyDescent="0.25">
      <c r="A14" s="209"/>
      <c r="B14" s="209"/>
      <c r="C14" s="209"/>
      <c r="D14" s="209"/>
      <c r="E14" s="209"/>
    </row>
    <row r="15" spans="1:5" s="129" customFormat="1" ht="135" x14ac:dyDescent="0.25">
      <c r="A15" s="37" t="s">
        <v>2</v>
      </c>
      <c r="B15" s="130" t="s">
        <v>178</v>
      </c>
      <c r="C15" s="130" t="s">
        <v>0</v>
      </c>
      <c r="D15" s="130" t="s">
        <v>177</v>
      </c>
      <c r="E15" s="130" t="s">
        <v>1</v>
      </c>
    </row>
    <row r="16" spans="1:5" s="129" customFormat="1" x14ac:dyDescent="0.25">
      <c r="A16" s="140" t="s">
        <v>8</v>
      </c>
      <c r="B16" s="135"/>
      <c r="C16" s="135"/>
      <c r="D16" s="135"/>
      <c r="E16" s="135"/>
    </row>
    <row r="17" spans="1:5" s="129" customFormat="1" x14ac:dyDescent="0.25">
      <c r="A17" s="37" t="s">
        <v>55</v>
      </c>
      <c r="B17" s="136" t="s">
        <v>22</v>
      </c>
      <c r="C17" s="136" t="s">
        <v>11</v>
      </c>
      <c r="D17" s="136">
        <v>0.13</v>
      </c>
      <c r="E17" s="136">
        <v>1605.08</v>
      </c>
    </row>
    <row r="18" spans="1:5" s="129" customFormat="1" ht="28.5" x14ac:dyDescent="0.25">
      <c r="A18" s="140" t="s">
        <v>179</v>
      </c>
      <c r="B18" s="135"/>
      <c r="C18" s="135"/>
      <c r="D18" s="135"/>
      <c r="E18" s="135"/>
    </row>
    <row r="19" spans="1:5" s="129" customFormat="1" x14ac:dyDescent="0.25">
      <c r="A19" s="37" t="s">
        <v>251</v>
      </c>
      <c r="B19" s="136" t="s">
        <v>23</v>
      </c>
      <c r="C19" s="136" t="s">
        <v>12</v>
      </c>
      <c r="D19" s="136">
        <f>E19</f>
        <v>81.63</v>
      </c>
      <c r="E19" s="136">
        <v>81.63</v>
      </c>
    </row>
    <row r="20" spans="1:5" s="129" customFormat="1" x14ac:dyDescent="0.25">
      <c r="A20" s="37" t="s">
        <v>252</v>
      </c>
      <c r="B20" s="136" t="s">
        <v>23</v>
      </c>
      <c r="C20" s="136" t="s">
        <v>12</v>
      </c>
      <c r="D20" s="136">
        <f t="shared" ref="D20:D27" si="0">E20</f>
        <v>672.6</v>
      </c>
      <c r="E20" s="136">
        <v>672.6</v>
      </c>
    </row>
    <row r="21" spans="1:5" s="129" customFormat="1" ht="30" x14ac:dyDescent="0.25">
      <c r="A21" s="37" t="s">
        <v>134</v>
      </c>
      <c r="B21" s="136" t="s">
        <v>23</v>
      </c>
      <c r="C21" s="136" t="s">
        <v>84</v>
      </c>
      <c r="D21" s="136">
        <f t="shared" si="0"/>
        <v>1537.28</v>
      </c>
      <c r="E21" s="136">
        <v>1537.28</v>
      </c>
    </row>
    <row r="22" spans="1:5" s="129" customFormat="1" x14ac:dyDescent="0.25">
      <c r="A22" s="37" t="s">
        <v>181</v>
      </c>
      <c r="B22" s="136" t="s">
        <v>162</v>
      </c>
      <c r="C22" s="136" t="s">
        <v>12</v>
      </c>
      <c r="D22" s="136">
        <f t="shared" si="0"/>
        <v>43090.33</v>
      </c>
      <c r="E22" s="136">
        <v>43090.33</v>
      </c>
    </row>
    <row r="23" spans="1:5" s="129" customFormat="1" x14ac:dyDescent="0.25">
      <c r="A23" s="37" t="s">
        <v>182</v>
      </c>
      <c r="B23" s="136" t="s">
        <v>162</v>
      </c>
      <c r="C23" s="136" t="s">
        <v>12</v>
      </c>
      <c r="D23" s="136">
        <f t="shared" si="0"/>
        <v>1152.2</v>
      </c>
      <c r="E23" s="136">
        <v>1152.2</v>
      </c>
    </row>
    <row r="24" spans="1:5" s="129" customFormat="1" ht="28.5" x14ac:dyDescent="0.25">
      <c r="A24" s="140" t="s">
        <v>186</v>
      </c>
      <c r="B24" s="135"/>
      <c r="C24" s="135"/>
      <c r="D24" s="136"/>
      <c r="E24" s="135"/>
    </row>
    <row r="25" spans="1:5" s="129" customFormat="1" x14ac:dyDescent="0.25">
      <c r="A25" s="37" t="s">
        <v>253</v>
      </c>
      <c r="B25" s="136">
        <v>1</v>
      </c>
      <c r="C25" s="136" t="s">
        <v>13</v>
      </c>
      <c r="D25" s="136">
        <f t="shared" si="0"/>
        <v>1981.17</v>
      </c>
      <c r="E25" s="136">
        <v>1981.17</v>
      </c>
    </row>
    <row r="26" spans="1:5" s="129" customFormat="1" x14ac:dyDescent="0.25">
      <c r="A26" s="37" t="s">
        <v>254</v>
      </c>
      <c r="B26" s="136">
        <v>1</v>
      </c>
      <c r="C26" s="136" t="s">
        <v>16</v>
      </c>
      <c r="D26" s="136">
        <f t="shared" si="0"/>
        <v>724.61</v>
      </c>
      <c r="E26" s="136">
        <v>724.61</v>
      </c>
    </row>
    <row r="27" spans="1:5" s="129" customFormat="1" ht="30" x14ac:dyDescent="0.25">
      <c r="A27" s="37" t="s">
        <v>255</v>
      </c>
      <c r="B27" s="136" t="s">
        <v>23</v>
      </c>
      <c r="C27" s="136" t="s">
        <v>17</v>
      </c>
      <c r="D27" s="136">
        <f t="shared" si="0"/>
        <v>1417.9</v>
      </c>
      <c r="E27" s="136">
        <v>1417.9</v>
      </c>
    </row>
    <row r="28" spans="1:5" s="129" customFormat="1" ht="30" x14ac:dyDescent="0.25">
      <c r="A28" s="37" t="s">
        <v>256</v>
      </c>
      <c r="B28" s="136">
        <v>0.01</v>
      </c>
      <c r="C28" s="136" t="s">
        <v>18</v>
      </c>
      <c r="D28" s="136">
        <f>E28/B28</f>
        <v>30407</v>
      </c>
      <c r="E28" s="136">
        <v>304.07</v>
      </c>
    </row>
    <row r="29" spans="1:5" s="129" customFormat="1" ht="30" x14ac:dyDescent="0.25">
      <c r="A29" s="37" t="s">
        <v>257</v>
      </c>
      <c r="B29" s="136">
        <v>0.01</v>
      </c>
      <c r="C29" s="136" t="s">
        <v>16</v>
      </c>
      <c r="D29" s="136">
        <f t="shared" ref="D29:D61" si="1">E29/B29</f>
        <v>80785</v>
      </c>
      <c r="E29" s="136">
        <v>807.85</v>
      </c>
    </row>
    <row r="30" spans="1:5" s="129" customFormat="1" ht="30" x14ac:dyDescent="0.25">
      <c r="A30" s="37" t="s">
        <v>258</v>
      </c>
      <c r="B30" s="136">
        <v>0.01</v>
      </c>
      <c r="C30" s="136" t="s">
        <v>18</v>
      </c>
      <c r="D30" s="136">
        <f t="shared" si="1"/>
        <v>270497</v>
      </c>
      <c r="E30" s="136">
        <v>2704.97</v>
      </c>
    </row>
    <row r="31" spans="1:5" s="129" customFormat="1" x14ac:dyDescent="0.25">
      <c r="A31" s="37" t="s">
        <v>259</v>
      </c>
      <c r="B31" s="136">
        <v>4</v>
      </c>
      <c r="C31" s="136" t="s">
        <v>137</v>
      </c>
      <c r="D31" s="136">
        <f t="shared" si="1"/>
        <v>101.16249999999999</v>
      </c>
      <c r="E31" s="136">
        <v>404.65</v>
      </c>
    </row>
    <row r="32" spans="1:5" s="129" customFormat="1" x14ac:dyDescent="0.25">
      <c r="A32" s="37" t="s">
        <v>59</v>
      </c>
      <c r="B32" s="136">
        <v>1</v>
      </c>
      <c r="C32" s="136" t="s">
        <v>14</v>
      </c>
      <c r="D32" s="136">
        <f t="shared" si="1"/>
        <v>1012.36</v>
      </c>
      <c r="E32" s="136">
        <v>1012.36</v>
      </c>
    </row>
    <row r="33" spans="1:5" s="129" customFormat="1" ht="30" x14ac:dyDescent="0.25">
      <c r="A33" s="37" t="s">
        <v>260</v>
      </c>
      <c r="B33" s="136">
        <v>1</v>
      </c>
      <c r="C33" s="136" t="s">
        <v>225</v>
      </c>
      <c r="D33" s="136">
        <f t="shared" si="1"/>
        <v>662.69</v>
      </c>
      <c r="E33" s="136">
        <v>662.69</v>
      </c>
    </row>
    <row r="34" spans="1:5" s="129" customFormat="1" x14ac:dyDescent="0.25">
      <c r="A34" s="37" t="s">
        <v>261</v>
      </c>
      <c r="B34" s="136">
        <v>0.17</v>
      </c>
      <c r="C34" s="136" t="s">
        <v>17</v>
      </c>
      <c r="D34" s="136">
        <f t="shared" si="1"/>
        <v>1813.705882352941</v>
      </c>
      <c r="E34" s="136">
        <v>308.33</v>
      </c>
    </row>
    <row r="35" spans="1:5" s="129" customFormat="1" x14ac:dyDescent="0.25">
      <c r="A35" s="37" t="s">
        <v>140</v>
      </c>
      <c r="B35" s="136">
        <v>0.04</v>
      </c>
      <c r="C35" s="136" t="s">
        <v>141</v>
      </c>
      <c r="D35" s="136">
        <f t="shared" si="1"/>
        <v>30134.249999999996</v>
      </c>
      <c r="E35" s="136">
        <v>1205.3699999999999</v>
      </c>
    </row>
    <row r="36" spans="1:5" s="129" customFormat="1" ht="30" x14ac:dyDescent="0.25">
      <c r="A36" s="37" t="s">
        <v>61</v>
      </c>
      <c r="B36" s="136">
        <v>1.4139999999999999</v>
      </c>
      <c r="C36" s="136" t="s">
        <v>17</v>
      </c>
      <c r="D36" s="136">
        <f t="shared" si="1"/>
        <v>2009.4625176803397</v>
      </c>
      <c r="E36" s="136">
        <v>2841.38</v>
      </c>
    </row>
    <row r="37" spans="1:5" s="129" customFormat="1" ht="30" x14ac:dyDescent="0.25">
      <c r="A37" s="37" t="s">
        <v>262</v>
      </c>
      <c r="B37" s="136">
        <v>0.01</v>
      </c>
      <c r="C37" s="136" t="s">
        <v>18</v>
      </c>
      <c r="D37" s="136">
        <f t="shared" si="1"/>
        <v>30101.999999999996</v>
      </c>
      <c r="E37" s="136">
        <v>301.02</v>
      </c>
    </row>
    <row r="38" spans="1:5" s="129" customFormat="1" x14ac:dyDescent="0.25">
      <c r="A38" s="37" t="s">
        <v>263</v>
      </c>
      <c r="B38" s="136">
        <v>1</v>
      </c>
      <c r="C38" s="136" t="s">
        <v>13</v>
      </c>
      <c r="D38" s="136">
        <f t="shared" si="1"/>
        <v>312.12</v>
      </c>
      <c r="E38" s="136">
        <v>312.12</v>
      </c>
    </row>
    <row r="39" spans="1:5" s="129" customFormat="1" ht="30" x14ac:dyDescent="0.25">
      <c r="A39" s="37" t="s">
        <v>64</v>
      </c>
      <c r="B39" s="136">
        <v>7</v>
      </c>
      <c r="C39" s="136" t="s">
        <v>19</v>
      </c>
      <c r="D39" s="136">
        <f t="shared" si="1"/>
        <v>251.42857142857142</v>
      </c>
      <c r="E39" s="136">
        <v>1760</v>
      </c>
    </row>
    <row r="40" spans="1:5" s="129" customFormat="1" x14ac:dyDescent="0.25">
      <c r="A40" s="37" t="s">
        <v>264</v>
      </c>
      <c r="B40" s="136">
        <v>4</v>
      </c>
      <c r="C40" s="136" t="s">
        <v>137</v>
      </c>
      <c r="D40" s="136">
        <f t="shared" si="1"/>
        <v>81.0625</v>
      </c>
      <c r="E40" s="136">
        <v>324.25</v>
      </c>
    </row>
    <row r="41" spans="1:5" s="129" customFormat="1" x14ac:dyDescent="0.25">
      <c r="A41" s="37" t="s">
        <v>189</v>
      </c>
      <c r="B41" s="136">
        <v>1</v>
      </c>
      <c r="C41" s="136" t="s">
        <v>13</v>
      </c>
      <c r="D41" s="136">
        <f t="shared" si="1"/>
        <v>4397.99</v>
      </c>
      <c r="E41" s="136">
        <v>4397.99</v>
      </c>
    </row>
    <row r="42" spans="1:5" s="129" customFormat="1" x14ac:dyDescent="0.25">
      <c r="A42" s="37" t="s">
        <v>143</v>
      </c>
      <c r="B42" s="136">
        <v>1</v>
      </c>
      <c r="C42" s="136" t="s">
        <v>14</v>
      </c>
      <c r="D42" s="136">
        <f t="shared" si="1"/>
        <v>4407.03</v>
      </c>
      <c r="E42" s="136">
        <v>4407.03</v>
      </c>
    </row>
    <row r="43" spans="1:5" s="129" customFormat="1" ht="30" x14ac:dyDescent="0.25">
      <c r="A43" s="37" t="s">
        <v>148</v>
      </c>
      <c r="B43" s="136">
        <v>1</v>
      </c>
      <c r="C43" s="136" t="s">
        <v>20</v>
      </c>
      <c r="D43" s="136">
        <f t="shared" si="1"/>
        <v>868.12</v>
      </c>
      <c r="E43" s="136">
        <v>868.12</v>
      </c>
    </row>
    <row r="44" spans="1:5" s="129" customFormat="1" ht="30" x14ac:dyDescent="0.25">
      <c r="A44" s="37" t="s">
        <v>191</v>
      </c>
      <c r="B44" s="136">
        <v>0.01</v>
      </c>
      <c r="C44" s="136" t="s">
        <v>20</v>
      </c>
      <c r="D44" s="136">
        <f t="shared" si="1"/>
        <v>30424</v>
      </c>
      <c r="E44" s="136">
        <v>304.24</v>
      </c>
    </row>
    <row r="45" spans="1:5" s="129" customFormat="1" x14ac:dyDescent="0.25">
      <c r="A45" s="37" t="s">
        <v>68</v>
      </c>
      <c r="B45" s="136">
        <v>30</v>
      </c>
      <c r="C45" s="136" t="s">
        <v>20</v>
      </c>
      <c r="D45" s="136">
        <f t="shared" si="1"/>
        <v>299.62399999999997</v>
      </c>
      <c r="E45" s="136">
        <v>8988.7199999999993</v>
      </c>
    </row>
    <row r="46" spans="1:5" s="129" customFormat="1" ht="28.5" x14ac:dyDescent="0.25">
      <c r="A46" s="140" t="s">
        <v>195</v>
      </c>
      <c r="B46" s="135"/>
      <c r="C46" s="135"/>
      <c r="D46" s="136"/>
      <c r="E46" s="135"/>
    </row>
    <row r="47" spans="1:5" s="129" customFormat="1" ht="30" x14ac:dyDescent="0.25">
      <c r="A47" s="37" t="s">
        <v>265</v>
      </c>
      <c r="B47" s="136">
        <v>0.01</v>
      </c>
      <c r="C47" s="136" t="s">
        <v>18</v>
      </c>
      <c r="D47" s="136">
        <f t="shared" si="1"/>
        <v>61495</v>
      </c>
      <c r="E47" s="136">
        <v>614.95000000000005</v>
      </c>
    </row>
    <row r="48" spans="1:5" s="129" customFormat="1" ht="30" x14ac:dyDescent="0.25">
      <c r="A48" s="37" t="s">
        <v>255</v>
      </c>
      <c r="B48" s="136" t="s">
        <v>23</v>
      </c>
      <c r="C48" s="136" t="s">
        <v>17</v>
      </c>
      <c r="D48" s="136">
        <f>E48</f>
        <v>1516.18</v>
      </c>
      <c r="E48" s="136">
        <v>1516.18</v>
      </c>
    </row>
    <row r="49" spans="1:5" s="129" customFormat="1" x14ac:dyDescent="0.25">
      <c r="A49" s="37" t="s">
        <v>266</v>
      </c>
      <c r="B49" s="136" t="s">
        <v>23</v>
      </c>
      <c r="C49" s="136" t="s">
        <v>267</v>
      </c>
      <c r="D49" s="136">
        <f>E49</f>
        <v>385.96</v>
      </c>
      <c r="E49" s="136">
        <v>385.96</v>
      </c>
    </row>
    <row r="50" spans="1:5" s="129" customFormat="1" ht="30" x14ac:dyDescent="0.25">
      <c r="A50" s="37" t="s">
        <v>268</v>
      </c>
      <c r="B50" s="136">
        <v>1</v>
      </c>
      <c r="C50" s="136" t="s">
        <v>13</v>
      </c>
      <c r="D50" s="136">
        <f t="shared" si="1"/>
        <v>469.49</v>
      </c>
      <c r="E50" s="136">
        <v>469.49</v>
      </c>
    </row>
    <row r="51" spans="1:5" s="129" customFormat="1" x14ac:dyDescent="0.25">
      <c r="A51" s="37" t="s">
        <v>209</v>
      </c>
      <c r="B51" s="136">
        <v>0.01</v>
      </c>
      <c r="C51" s="136" t="s">
        <v>18</v>
      </c>
      <c r="D51" s="136">
        <f t="shared" si="1"/>
        <v>58165</v>
      </c>
      <c r="E51" s="136">
        <v>581.65</v>
      </c>
    </row>
    <row r="52" spans="1:5" s="129" customFormat="1" x14ac:dyDescent="0.25">
      <c r="A52" s="37" t="s">
        <v>211</v>
      </c>
      <c r="B52" s="136">
        <v>1.0999999999999999E-2</v>
      </c>
      <c r="C52" s="136" t="s">
        <v>16</v>
      </c>
      <c r="D52" s="136">
        <f t="shared" si="1"/>
        <v>51613.636363636368</v>
      </c>
      <c r="E52" s="136">
        <v>567.75</v>
      </c>
    </row>
    <row r="53" spans="1:5" s="129" customFormat="1" ht="30" x14ac:dyDescent="0.25">
      <c r="A53" s="37" t="s">
        <v>69</v>
      </c>
      <c r="B53" s="136">
        <v>0.70699999999999996</v>
      </c>
      <c r="C53" s="136" t="s">
        <v>17</v>
      </c>
      <c r="D53" s="136">
        <f t="shared" si="1"/>
        <v>2021.796322489392</v>
      </c>
      <c r="E53" s="136">
        <v>1429.41</v>
      </c>
    </row>
    <row r="54" spans="1:5" s="129" customFormat="1" ht="30" x14ac:dyDescent="0.25">
      <c r="A54" s="37" t="s">
        <v>151</v>
      </c>
      <c r="B54" s="136">
        <v>0.70599999999999996</v>
      </c>
      <c r="C54" s="136" t="s">
        <v>17</v>
      </c>
      <c r="D54" s="136">
        <f t="shared" si="1"/>
        <v>2008.130311614731</v>
      </c>
      <c r="E54" s="136">
        <v>1417.74</v>
      </c>
    </row>
    <row r="55" spans="1:5" s="129" customFormat="1" x14ac:dyDescent="0.25">
      <c r="A55" s="37" t="s">
        <v>269</v>
      </c>
      <c r="B55" s="136">
        <v>0.14399999999999999</v>
      </c>
      <c r="C55" s="136" t="s">
        <v>270</v>
      </c>
      <c r="D55" s="136">
        <f t="shared" si="1"/>
        <v>693.05555555555554</v>
      </c>
      <c r="E55" s="136">
        <v>99.8</v>
      </c>
    </row>
    <row r="56" spans="1:5" s="129" customFormat="1" x14ac:dyDescent="0.25">
      <c r="A56" s="37" t="s">
        <v>271</v>
      </c>
      <c r="B56" s="136">
        <v>3</v>
      </c>
      <c r="C56" s="136" t="s">
        <v>13</v>
      </c>
      <c r="D56" s="136">
        <f t="shared" si="1"/>
        <v>598.39333333333332</v>
      </c>
      <c r="E56" s="136">
        <v>1795.18</v>
      </c>
    </row>
    <row r="57" spans="1:5" s="129" customFormat="1" ht="30" x14ac:dyDescent="0.25">
      <c r="A57" s="37" t="s">
        <v>79</v>
      </c>
      <c r="B57" s="136">
        <v>90</v>
      </c>
      <c r="C57" s="136" t="s">
        <v>80</v>
      </c>
      <c r="D57" s="136">
        <f t="shared" si="1"/>
        <v>58.979555555555557</v>
      </c>
      <c r="E57" s="136">
        <v>5308.16</v>
      </c>
    </row>
    <row r="58" spans="1:5" s="129" customFormat="1" x14ac:dyDescent="0.25">
      <c r="A58" s="37" t="s">
        <v>272</v>
      </c>
      <c r="B58" s="136">
        <v>2</v>
      </c>
      <c r="C58" s="136" t="s">
        <v>273</v>
      </c>
      <c r="D58" s="136">
        <f t="shared" si="1"/>
        <v>60.145000000000003</v>
      </c>
      <c r="E58" s="136">
        <v>120.29</v>
      </c>
    </row>
    <row r="59" spans="1:5" s="129" customFormat="1" ht="30" x14ac:dyDescent="0.25">
      <c r="A59" s="37" t="s">
        <v>152</v>
      </c>
      <c r="B59" s="136" t="s">
        <v>24</v>
      </c>
      <c r="C59" s="136" t="s">
        <v>17</v>
      </c>
      <c r="D59" s="136">
        <f>E59</f>
        <v>8826.17</v>
      </c>
      <c r="E59" s="136">
        <v>8826.17</v>
      </c>
    </row>
    <row r="60" spans="1:5" s="129" customFormat="1" ht="30" x14ac:dyDescent="0.25">
      <c r="A60" s="37" t="s">
        <v>228</v>
      </c>
      <c r="B60" s="136">
        <v>3.0000000000000001E-3</v>
      </c>
      <c r="C60" s="136" t="s">
        <v>84</v>
      </c>
      <c r="D60" s="136">
        <f t="shared" si="1"/>
        <v>202516.66666666666</v>
      </c>
      <c r="E60" s="136">
        <v>607.54999999999995</v>
      </c>
    </row>
    <row r="61" spans="1:5" s="129" customFormat="1" ht="30" x14ac:dyDescent="0.25">
      <c r="A61" s="37" t="s">
        <v>231</v>
      </c>
      <c r="B61" s="136">
        <v>0.02</v>
      </c>
      <c r="C61" s="136" t="s">
        <v>18</v>
      </c>
      <c r="D61" s="136">
        <f t="shared" si="1"/>
        <v>54316.999999999993</v>
      </c>
      <c r="E61" s="136">
        <v>1086.3399999999999</v>
      </c>
    </row>
    <row r="62" spans="1:5" s="129" customFormat="1" ht="28.5" x14ac:dyDescent="0.25">
      <c r="A62" s="140" t="s">
        <v>40</v>
      </c>
      <c r="B62" s="135"/>
      <c r="C62" s="135"/>
      <c r="D62" s="135"/>
      <c r="E62" s="135"/>
    </row>
    <row r="63" spans="1:5" s="129" customFormat="1" ht="30" x14ac:dyDescent="0.25">
      <c r="A63" s="37" t="s">
        <v>58</v>
      </c>
      <c r="B63" s="136" t="s">
        <v>242</v>
      </c>
      <c r="C63" s="136" t="s">
        <v>11</v>
      </c>
      <c r="D63" s="136">
        <f>E63</f>
        <v>3134.6</v>
      </c>
      <c r="E63" s="136">
        <v>3134.6</v>
      </c>
    </row>
    <row r="64" spans="1:5" s="129" customFormat="1" ht="42.75" x14ac:dyDescent="0.25">
      <c r="A64" s="140" t="s">
        <v>274</v>
      </c>
      <c r="B64" s="135"/>
      <c r="C64" s="135"/>
      <c r="D64" s="136"/>
      <c r="E64" s="135"/>
    </row>
    <row r="65" spans="1:5" s="129" customFormat="1" ht="30" x14ac:dyDescent="0.25">
      <c r="A65" s="37" t="s">
        <v>275</v>
      </c>
      <c r="B65" s="136" t="s">
        <v>23</v>
      </c>
      <c r="C65" s="136" t="s">
        <v>11</v>
      </c>
      <c r="D65" s="136">
        <f t="shared" ref="D65" si="2">E65</f>
        <v>246.94</v>
      </c>
      <c r="E65" s="136">
        <v>246.94</v>
      </c>
    </row>
    <row r="66" spans="1:5" s="35" customFormat="1" x14ac:dyDescent="0.25">
      <c r="A66" s="81" t="s">
        <v>10</v>
      </c>
      <c r="B66" s="137"/>
      <c r="C66" s="137"/>
      <c r="D66" s="137"/>
      <c r="E66" s="137"/>
    </row>
    <row r="67" spans="1:5" s="35" customFormat="1" x14ac:dyDescent="0.25">
      <c r="A67" s="82" t="s">
        <v>74</v>
      </c>
      <c r="B67" s="136" t="s">
        <v>22</v>
      </c>
      <c r="C67" s="136" t="s">
        <v>11</v>
      </c>
      <c r="D67" s="136">
        <f>E67</f>
        <v>11238.612000000001</v>
      </c>
      <c r="E67" s="136">
        <f>SUM(E16:E66)*10%</f>
        <v>11238.612000000001</v>
      </c>
    </row>
    <row r="68" spans="1:5" s="129" customFormat="1" x14ac:dyDescent="0.25">
      <c r="A68" s="138" t="s">
        <v>26</v>
      </c>
      <c r="B68" s="136"/>
      <c r="C68" s="136"/>
      <c r="D68" s="136"/>
      <c r="E68" s="139">
        <f>SUM(E16:E67)</f>
        <v>123624.73200000002</v>
      </c>
    </row>
    <row r="69" spans="1:5" s="129" customFormat="1" ht="13.5" customHeight="1" x14ac:dyDescent="0.25">
      <c r="A69" s="209"/>
      <c r="B69" s="209"/>
      <c r="C69" s="209"/>
      <c r="D69" s="209"/>
      <c r="E69" s="209"/>
    </row>
    <row r="70" spans="1:5" s="129" customFormat="1" ht="3.75" hidden="1" customHeight="1" x14ac:dyDescent="0.25">
      <c r="A70" s="209"/>
      <c r="B70" s="209"/>
      <c r="C70" s="209"/>
      <c r="D70" s="209"/>
      <c r="E70" s="209"/>
    </row>
    <row r="71" spans="1:5" s="129" customFormat="1" ht="39.75" customHeight="1" x14ac:dyDescent="0.25">
      <c r="A71" s="211" t="s">
        <v>276</v>
      </c>
      <c r="B71" s="211"/>
      <c r="C71" s="211"/>
      <c r="D71" s="211"/>
      <c r="E71" s="211"/>
    </row>
    <row r="72" spans="1:5" s="129" customFormat="1" ht="27.75" customHeight="1" x14ac:dyDescent="0.25">
      <c r="A72" s="211" t="s">
        <v>235</v>
      </c>
      <c r="B72" s="211"/>
      <c r="C72" s="211"/>
      <c r="D72" s="211"/>
      <c r="E72" s="211"/>
    </row>
    <row r="73" spans="1:5" s="129" customFormat="1" ht="24" customHeight="1" x14ac:dyDescent="0.25">
      <c r="A73" s="211" t="s">
        <v>236</v>
      </c>
      <c r="B73" s="211"/>
      <c r="C73" s="211"/>
      <c r="D73" s="211"/>
      <c r="E73" s="211"/>
    </row>
    <row r="74" spans="1:5" s="129" customFormat="1" ht="30.75" customHeight="1" x14ac:dyDescent="0.25">
      <c r="A74" s="211" t="s">
        <v>237</v>
      </c>
      <c r="B74" s="211"/>
      <c r="C74" s="211"/>
      <c r="D74" s="211"/>
      <c r="E74" s="211"/>
    </row>
    <row r="75" spans="1:5" s="129" customFormat="1" x14ac:dyDescent="0.25">
      <c r="A75" s="209"/>
      <c r="B75" s="209"/>
      <c r="C75" s="209"/>
      <c r="D75" s="209"/>
      <c r="E75" s="209"/>
    </row>
    <row r="76" spans="1:5" s="129" customFormat="1" ht="2.25" customHeight="1" x14ac:dyDescent="0.25">
      <c r="B76" s="211"/>
      <c r="C76" s="211"/>
      <c r="D76" s="211"/>
      <c r="E76" s="211"/>
    </row>
    <row r="77" spans="1:5" s="129" customFormat="1" ht="18.75" customHeight="1" x14ac:dyDescent="0.25">
      <c r="A77" s="209" t="s">
        <v>238</v>
      </c>
      <c r="B77" s="209"/>
      <c r="C77" s="209"/>
      <c r="D77" s="209"/>
      <c r="E77" s="209"/>
    </row>
    <row r="78" spans="1:5" s="129" customFormat="1" ht="15.75" customHeight="1" x14ac:dyDescent="0.25">
      <c r="A78" s="209" t="s">
        <v>277</v>
      </c>
      <c r="B78" s="209"/>
      <c r="C78" s="209"/>
      <c r="D78" s="209"/>
      <c r="E78" s="209"/>
    </row>
    <row r="79" spans="1:5" s="129" customFormat="1" ht="10.5" customHeight="1" x14ac:dyDescent="0.25">
      <c r="B79" s="209"/>
      <c r="C79" s="209"/>
      <c r="D79" s="209" t="s">
        <v>28</v>
      </c>
      <c r="E79" s="209"/>
    </row>
    <row r="80" spans="1:5" s="129" customFormat="1" x14ac:dyDescent="0.25">
      <c r="A80" s="209"/>
      <c r="B80" s="209"/>
      <c r="C80" s="209"/>
      <c r="D80" s="209"/>
      <c r="E80" s="209"/>
    </row>
    <row r="81" spans="1:5" s="129" customFormat="1" x14ac:dyDescent="0.25">
      <c r="A81" s="209" t="s">
        <v>239</v>
      </c>
      <c r="B81" s="209"/>
      <c r="C81" s="209"/>
      <c r="D81" s="209"/>
      <c r="E81" s="209"/>
    </row>
    <row r="82" spans="1:5" s="129" customFormat="1" ht="10.5" customHeight="1" x14ac:dyDescent="0.25">
      <c r="B82" s="209"/>
      <c r="C82" s="209"/>
      <c r="D82" s="209" t="s">
        <v>28</v>
      </c>
      <c r="E82" s="209"/>
    </row>
    <row r="83" spans="1:5" s="129" customFormat="1" ht="11.25" customHeight="1" x14ac:dyDescent="0.25">
      <c r="A83" s="209"/>
      <c r="B83" s="209"/>
      <c r="C83" s="209"/>
      <c r="D83" s="209"/>
      <c r="E83" s="209"/>
    </row>
  </sheetData>
  <mergeCells count="31">
    <mergeCell ref="A83:E83"/>
    <mergeCell ref="B79:C79"/>
    <mergeCell ref="D79:E79"/>
    <mergeCell ref="A80:E80"/>
    <mergeCell ref="A81:E81"/>
    <mergeCell ref="B82:C82"/>
    <mergeCell ref="D82:E82"/>
    <mergeCell ref="A11:E11"/>
    <mergeCell ref="A12:E12"/>
    <mergeCell ref="A13:E13"/>
    <mergeCell ref="A14:E14"/>
    <mergeCell ref="A78:E78"/>
    <mergeCell ref="A69:E69"/>
    <mergeCell ref="A70:E70"/>
    <mergeCell ref="A71:E71"/>
    <mergeCell ref="A72:E72"/>
    <mergeCell ref="A73:E73"/>
    <mergeCell ref="A74:E74"/>
    <mergeCell ref="A75:E75"/>
    <mergeCell ref="B76:E76"/>
    <mergeCell ref="A77:E77"/>
    <mergeCell ref="A6:D6"/>
    <mergeCell ref="A7:E7"/>
    <mergeCell ref="A8:E8"/>
    <mergeCell ref="A9:E9"/>
    <mergeCell ref="A10:E1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G24" sqref="G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9" max="9" width="11.5703125" customWidth="1"/>
  </cols>
  <sheetData>
    <row r="1" spans="1:19" s="2" customFormat="1" ht="35.25" customHeight="1" x14ac:dyDescent="0.3">
      <c r="A1" s="171" t="s">
        <v>278</v>
      </c>
      <c r="B1" s="171"/>
      <c r="C1" s="171"/>
      <c r="D1" s="171"/>
      <c r="E1" s="171"/>
      <c r="F1" s="171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279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2" t="s">
        <v>106</v>
      </c>
      <c r="B5" s="182"/>
      <c r="C5" s="182"/>
      <c r="D5" s="182"/>
      <c r="E5" s="182"/>
      <c r="F5" s="182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105" t="s">
        <v>107</v>
      </c>
      <c r="B6" s="106">
        <v>3</v>
      </c>
      <c r="C6" s="105" t="s">
        <v>108</v>
      </c>
      <c r="D6" s="125">
        <v>747.5</v>
      </c>
      <c r="E6" s="105" t="s">
        <v>109</v>
      </c>
      <c r="F6" s="108">
        <v>644.5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3"/>
      <c r="R6" s="184"/>
      <c r="S6" s="57"/>
    </row>
    <row r="7" spans="1:19" s="60" customFormat="1" ht="32.25" customHeight="1" x14ac:dyDescent="0.25">
      <c r="A7" s="105" t="s">
        <v>110</v>
      </c>
      <c r="B7" s="106">
        <v>2</v>
      </c>
      <c r="C7" s="105" t="s">
        <v>111</v>
      </c>
      <c r="D7" s="125">
        <v>281.39999999999998</v>
      </c>
      <c r="E7" s="105" t="s">
        <v>112</v>
      </c>
      <c r="F7" s="108">
        <v>415.8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3"/>
      <c r="R7" s="185"/>
      <c r="S7" s="59"/>
    </row>
    <row r="8" spans="1:19" s="60" customFormat="1" ht="45" customHeight="1" x14ac:dyDescent="0.25">
      <c r="A8" s="133" t="s">
        <v>113</v>
      </c>
      <c r="B8" s="106">
        <v>13</v>
      </c>
      <c r="C8" s="105" t="s">
        <v>114</v>
      </c>
      <c r="D8" s="108">
        <v>112.1</v>
      </c>
      <c r="E8" s="105" t="s">
        <v>115</v>
      </c>
      <c r="F8" s="108">
        <v>179.2</v>
      </c>
      <c r="G8" s="49"/>
      <c r="H8" s="51"/>
      <c r="I8" s="52"/>
      <c r="J8" s="53"/>
      <c r="K8" s="132"/>
      <c r="L8" s="55"/>
      <c r="M8" s="55"/>
      <c r="N8" s="55"/>
      <c r="O8" s="55"/>
      <c r="P8" s="56"/>
      <c r="Q8" s="183"/>
      <c r="R8" s="184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32"/>
      <c r="L9" s="55"/>
      <c r="M9" s="55"/>
      <c r="N9" s="55"/>
      <c r="O9" s="55"/>
      <c r="P9" s="49"/>
      <c r="Q9" s="132"/>
      <c r="R9" s="133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3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86" t="s">
        <v>116</v>
      </c>
      <c r="B11" s="187"/>
      <c r="C11" s="187"/>
      <c r="D11" s="187"/>
      <c r="E11" s="188"/>
      <c r="F11" s="71" t="s">
        <v>117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1" customFormat="1" ht="30" customHeight="1" x14ac:dyDescent="0.25">
      <c r="A12" s="192" t="s">
        <v>118</v>
      </c>
      <c r="B12" s="193"/>
      <c r="C12" s="193"/>
      <c r="D12" s="193"/>
      <c r="E12" s="194"/>
      <c r="F12" s="97">
        <v>128459.82000000007</v>
      </c>
      <c r="G12" s="141"/>
    </row>
    <row r="13" spans="1:19" s="101" customFormat="1" ht="30" customHeight="1" x14ac:dyDescent="0.25">
      <c r="A13" s="192" t="s">
        <v>119</v>
      </c>
      <c r="B13" s="193"/>
      <c r="C13" s="193"/>
      <c r="D13" s="193"/>
      <c r="E13" s="194"/>
      <c r="F13" s="97">
        <v>198588.63999999998</v>
      </c>
    </row>
    <row r="14" spans="1:19" s="101" customFormat="1" ht="30" customHeight="1" x14ac:dyDescent="0.25">
      <c r="A14" s="192" t="s">
        <v>120</v>
      </c>
      <c r="B14" s="193"/>
      <c r="C14" s="193"/>
      <c r="D14" s="193"/>
      <c r="E14" s="194"/>
      <c r="F14" s="98">
        <f>SUM(F15:F17)</f>
        <v>183095.39</v>
      </c>
    </row>
    <row r="15" spans="1:19" s="70" customFormat="1" ht="28.5" customHeight="1" x14ac:dyDescent="0.25">
      <c r="A15" s="179" t="s">
        <v>121</v>
      </c>
      <c r="B15" s="180"/>
      <c r="C15" s="180"/>
      <c r="D15" s="180"/>
      <c r="E15" s="181"/>
      <c r="F15" s="99">
        <v>125311.41</v>
      </c>
    </row>
    <row r="16" spans="1:19" s="70" customFormat="1" ht="24.75" customHeight="1" x14ac:dyDescent="0.25">
      <c r="A16" s="179" t="s">
        <v>122</v>
      </c>
      <c r="B16" s="180"/>
      <c r="C16" s="180"/>
      <c r="D16" s="180"/>
      <c r="E16" s="181"/>
      <c r="F16" s="99">
        <v>47523.98</v>
      </c>
    </row>
    <row r="17" spans="1:19" s="70" customFormat="1" ht="30" customHeight="1" x14ac:dyDescent="0.25">
      <c r="A17" s="179" t="s">
        <v>123</v>
      </c>
      <c r="B17" s="180"/>
      <c r="C17" s="180"/>
      <c r="D17" s="180"/>
      <c r="E17" s="181"/>
      <c r="F17" s="99">
        <v>10260</v>
      </c>
    </row>
    <row r="18" spans="1:19" s="103" customFormat="1" ht="30" customHeight="1" x14ac:dyDescent="0.25">
      <c r="A18" s="196" t="s">
        <v>124</v>
      </c>
      <c r="B18" s="197"/>
      <c r="C18" s="197"/>
      <c r="D18" s="197"/>
      <c r="E18" s="198"/>
      <c r="F18" s="98">
        <f>SUM(F19:F21)</f>
        <v>154107.41</v>
      </c>
    </row>
    <row r="19" spans="1:19" s="70" customFormat="1" ht="30" customHeight="1" x14ac:dyDescent="0.25">
      <c r="A19" s="179" t="s">
        <v>121</v>
      </c>
      <c r="B19" s="180"/>
      <c r="C19" s="180"/>
      <c r="D19" s="180"/>
      <c r="E19" s="181"/>
      <c r="F19" s="99">
        <v>96136.25</v>
      </c>
    </row>
    <row r="20" spans="1:19" s="70" customFormat="1" ht="30" customHeight="1" x14ac:dyDescent="0.25">
      <c r="A20" s="179" t="s">
        <v>122</v>
      </c>
      <c r="B20" s="180"/>
      <c r="C20" s="180"/>
      <c r="D20" s="180"/>
      <c r="E20" s="181"/>
      <c r="F20" s="99">
        <v>47486.16</v>
      </c>
    </row>
    <row r="21" spans="1:19" s="73" customFormat="1" ht="30" customHeight="1" x14ac:dyDescent="0.2">
      <c r="A21" s="179" t="s">
        <v>123</v>
      </c>
      <c r="B21" s="180"/>
      <c r="C21" s="180"/>
      <c r="D21" s="180"/>
      <c r="E21" s="181"/>
      <c r="F21" s="99">
        <v>10485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4" customFormat="1" ht="30" customHeight="1" x14ac:dyDescent="0.25">
      <c r="A22" s="196" t="s">
        <v>125</v>
      </c>
      <c r="B22" s="197"/>
      <c r="C22" s="197"/>
      <c r="D22" s="197"/>
      <c r="E22" s="198"/>
      <c r="F22" s="98">
        <f>F12+F18</f>
        <v>282567.2300000001</v>
      </c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</row>
    <row r="23" spans="1:19" s="104" customFormat="1" ht="30" customHeight="1" x14ac:dyDescent="0.25">
      <c r="A23" s="196" t="s">
        <v>126</v>
      </c>
      <c r="B23" s="197"/>
      <c r="C23" s="197"/>
      <c r="D23" s="197"/>
      <c r="E23" s="198"/>
      <c r="F23" s="98">
        <f>акт21!E80</f>
        <v>220664.34500000003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4" customFormat="1" ht="30" customHeight="1" x14ac:dyDescent="0.25">
      <c r="A24" s="196" t="s">
        <v>249</v>
      </c>
      <c r="B24" s="197"/>
      <c r="C24" s="197"/>
      <c r="D24" s="197"/>
      <c r="E24" s="198"/>
      <c r="F24" s="98">
        <f>F22-F23-0.01</f>
        <v>61902.875000000065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4" customFormat="1" ht="30" customHeight="1" x14ac:dyDescent="0.25">
      <c r="A25" s="196" t="s">
        <v>128</v>
      </c>
      <c r="B25" s="197"/>
      <c r="C25" s="197"/>
      <c r="D25" s="197"/>
      <c r="E25" s="198"/>
      <c r="F25" s="97">
        <f>F13+F14-F18</f>
        <v>227576.62000000002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41.25" customHeight="1" x14ac:dyDescent="0.2">
      <c r="A27" s="195" t="s">
        <v>129</v>
      </c>
      <c r="B27" s="195"/>
      <c r="C27" s="195"/>
      <c r="D27" s="195"/>
    </row>
    <row r="28" spans="1:19" s="2" customFormat="1" ht="21.75" hidden="1" customHeight="1" x14ac:dyDescent="0.25">
      <c r="A28" s="199" t="s">
        <v>306</v>
      </c>
      <c r="B28" s="199"/>
      <c r="C28" s="199"/>
      <c r="D28" s="199"/>
    </row>
    <row r="29" spans="1:19" s="2" customFormat="1" ht="22.5" customHeight="1" x14ac:dyDescent="0.25">
      <c r="A29" s="195" t="s">
        <v>45</v>
      </c>
      <c r="B29" s="195"/>
      <c r="C29" s="195"/>
      <c r="D29" s="195"/>
    </row>
    <row r="30" spans="1:19" s="2" customFormat="1" ht="22.5" customHeight="1" x14ac:dyDescent="0.25">
      <c r="A30" s="195" t="s">
        <v>46</v>
      </c>
      <c r="B30" s="195"/>
      <c r="C30" s="195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topLeftCell="A66" workbookViewId="0">
      <selection activeCell="E59" sqref="E59"/>
    </sheetView>
  </sheetViews>
  <sheetFormatPr defaultColWidth="8.140625" defaultRowHeight="15" x14ac:dyDescent="0.25"/>
  <cols>
    <col min="1" max="1" width="61.85546875" style="134" customWidth="1"/>
    <col min="2" max="5" width="15.7109375" style="134" customWidth="1"/>
    <col min="6" max="6" width="9.42578125" style="134" bestFit="1" customWidth="1"/>
    <col min="7" max="255" width="8.140625" style="134"/>
    <col min="256" max="256" width="8.7109375" style="134" customWidth="1"/>
    <col min="257" max="257" width="31.5703125" style="134" customWidth="1"/>
    <col min="258" max="258" width="13.85546875" style="134" customWidth="1"/>
    <col min="259" max="259" width="19.140625" style="134" customWidth="1"/>
    <col min="260" max="260" width="17.5703125" style="134" customWidth="1"/>
    <col min="261" max="261" width="14.7109375" style="134" customWidth="1"/>
    <col min="262" max="511" width="8.140625" style="134"/>
    <col min="512" max="512" width="8.7109375" style="134" customWidth="1"/>
    <col min="513" max="513" width="31.5703125" style="134" customWidth="1"/>
    <col min="514" max="514" width="13.85546875" style="134" customWidth="1"/>
    <col min="515" max="515" width="19.140625" style="134" customWidth="1"/>
    <col min="516" max="516" width="17.5703125" style="134" customWidth="1"/>
    <col min="517" max="517" width="14.7109375" style="134" customWidth="1"/>
    <col min="518" max="767" width="8.140625" style="134"/>
    <col min="768" max="768" width="8.7109375" style="134" customWidth="1"/>
    <col min="769" max="769" width="31.5703125" style="134" customWidth="1"/>
    <col min="770" max="770" width="13.85546875" style="134" customWidth="1"/>
    <col min="771" max="771" width="19.140625" style="134" customWidth="1"/>
    <col min="772" max="772" width="17.5703125" style="134" customWidth="1"/>
    <col min="773" max="773" width="14.7109375" style="134" customWidth="1"/>
    <col min="774" max="1023" width="8.140625" style="134"/>
    <col min="1024" max="1024" width="8.7109375" style="134" customWidth="1"/>
    <col min="1025" max="1025" width="31.5703125" style="134" customWidth="1"/>
    <col min="1026" max="1026" width="13.85546875" style="134" customWidth="1"/>
    <col min="1027" max="1027" width="19.140625" style="134" customWidth="1"/>
    <col min="1028" max="1028" width="17.5703125" style="134" customWidth="1"/>
    <col min="1029" max="1029" width="14.7109375" style="134" customWidth="1"/>
    <col min="1030" max="1279" width="8.140625" style="134"/>
    <col min="1280" max="1280" width="8.7109375" style="134" customWidth="1"/>
    <col min="1281" max="1281" width="31.5703125" style="134" customWidth="1"/>
    <col min="1282" max="1282" width="13.85546875" style="134" customWidth="1"/>
    <col min="1283" max="1283" width="19.140625" style="134" customWidth="1"/>
    <col min="1284" max="1284" width="17.5703125" style="134" customWidth="1"/>
    <col min="1285" max="1285" width="14.7109375" style="134" customWidth="1"/>
    <col min="1286" max="1535" width="8.140625" style="134"/>
    <col min="1536" max="1536" width="8.7109375" style="134" customWidth="1"/>
    <col min="1537" max="1537" width="31.5703125" style="134" customWidth="1"/>
    <col min="1538" max="1538" width="13.85546875" style="134" customWidth="1"/>
    <col min="1539" max="1539" width="19.140625" style="134" customWidth="1"/>
    <col min="1540" max="1540" width="17.5703125" style="134" customWidth="1"/>
    <col min="1541" max="1541" width="14.7109375" style="134" customWidth="1"/>
    <col min="1542" max="1791" width="8.140625" style="134"/>
    <col min="1792" max="1792" width="8.7109375" style="134" customWidth="1"/>
    <col min="1793" max="1793" width="31.5703125" style="134" customWidth="1"/>
    <col min="1794" max="1794" width="13.85546875" style="134" customWidth="1"/>
    <col min="1795" max="1795" width="19.140625" style="134" customWidth="1"/>
    <col min="1796" max="1796" width="17.5703125" style="134" customWidth="1"/>
    <col min="1797" max="1797" width="14.7109375" style="134" customWidth="1"/>
    <col min="1798" max="2047" width="8.140625" style="134"/>
    <col min="2048" max="2048" width="8.7109375" style="134" customWidth="1"/>
    <col min="2049" max="2049" width="31.5703125" style="134" customWidth="1"/>
    <col min="2050" max="2050" width="13.85546875" style="134" customWidth="1"/>
    <col min="2051" max="2051" width="19.140625" style="134" customWidth="1"/>
    <col min="2052" max="2052" width="17.5703125" style="134" customWidth="1"/>
    <col min="2053" max="2053" width="14.7109375" style="134" customWidth="1"/>
    <col min="2054" max="2303" width="8.140625" style="134"/>
    <col min="2304" max="2304" width="8.7109375" style="134" customWidth="1"/>
    <col min="2305" max="2305" width="31.5703125" style="134" customWidth="1"/>
    <col min="2306" max="2306" width="13.85546875" style="134" customWidth="1"/>
    <col min="2307" max="2307" width="19.140625" style="134" customWidth="1"/>
    <col min="2308" max="2308" width="17.5703125" style="134" customWidth="1"/>
    <col min="2309" max="2309" width="14.7109375" style="134" customWidth="1"/>
    <col min="2310" max="2559" width="8.140625" style="134"/>
    <col min="2560" max="2560" width="8.7109375" style="134" customWidth="1"/>
    <col min="2561" max="2561" width="31.5703125" style="134" customWidth="1"/>
    <col min="2562" max="2562" width="13.85546875" style="134" customWidth="1"/>
    <col min="2563" max="2563" width="19.140625" style="134" customWidth="1"/>
    <col min="2564" max="2564" width="17.5703125" style="134" customWidth="1"/>
    <col min="2565" max="2565" width="14.7109375" style="134" customWidth="1"/>
    <col min="2566" max="2815" width="8.140625" style="134"/>
    <col min="2816" max="2816" width="8.7109375" style="134" customWidth="1"/>
    <col min="2817" max="2817" width="31.5703125" style="134" customWidth="1"/>
    <col min="2818" max="2818" width="13.85546875" style="134" customWidth="1"/>
    <col min="2819" max="2819" width="19.140625" style="134" customWidth="1"/>
    <col min="2820" max="2820" width="17.5703125" style="134" customWidth="1"/>
    <col min="2821" max="2821" width="14.7109375" style="134" customWidth="1"/>
    <col min="2822" max="3071" width="8.140625" style="134"/>
    <col min="3072" max="3072" width="8.7109375" style="134" customWidth="1"/>
    <col min="3073" max="3073" width="31.5703125" style="134" customWidth="1"/>
    <col min="3074" max="3074" width="13.85546875" style="134" customWidth="1"/>
    <col min="3075" max="3075" width="19.140625" style="134" customWidth="1"/>
    <col min="3076" max="3076" width="17.5703125" style="134" customWidth="1"/>
    <col min="3077" max="3077" width="14.7109375" style="134" customWidth="1"/>
    <col min="3078" max="3327" width="8.140625" style="134"/>
    <col min="3328" max="3328" width="8.7109375" style="134" customWidth="1"/>
    <col min="3329" max="3329" width="31.5703125" style="134" customWidth="1"/>
    <col min="3330" max="3330" width="13.85546875" style="134" customWidth="1"/>
    <col min="3331" max="3331" width="19.140625" style="134" customWidth="1"/>
    <col min="3332" max="3332" width="17.5703125" style="134" customWidth="1"/>
    <col min="3333" max="3333" width="14.7109375" style="134" customWidth="1"/>
    <col min="3334" max="3583" width="8.140625" style="134"/>
    <col min="3584" max="3584" width="8.7109375" style="134" customWidth="1"/>
    <col min="3585" max="3585" width="31.5703125" style="134" customWidth="1"/>
    <col min="3586" max="3586" width="13.85546875" style="134" customWidth="1"/>
    <col min="3587" max="3587" width="19.140625" style="134" customWidth="1"/>
    <col min="3588" max="3588" width="17.5703125" style="134" customWidth="1"/>
    <col min="3589" max="3589" width="14.7109375" style="134" customWidth="1"/>
    <col min="3590" max="3839" width="8.140625" style="134"/>
    <col min="3840" max="3840" width="8.7109375" style="134" customWidth="1"/>
    <col min="3841" max="3841" width="31.5703125" style="134" customWidth="1"/>
    <col min="3842" max="3842" width="13.85546875" style="134" customWidth="1"/>
    <col min="3843" max="3843" width="19.140625" style="134" customWidth="1"/>
    <col min="3844" max="3844" width="17.5703125" style="134" customWidth="1"/>
    <col min="3845" max="3845" width="14.7109375" style="134" customWidth="1"/>
    <col min="3846" max="4095" width="8.140625" style="134"/>
    <col min="4096" max="4096" width="8.7109375" style="134" customWidth="1"/>
    <col min="4097" max="4097" width="31.5703125" style="134" customWidth="1"/>
    <col min="4098" max="4098" width="13.85546875" style="134" customWidth="1"/>
    <col min="4099" max="4099" width="19.140625" style="134" customWidth="1"/>
    <col min="4100" max="4100" width="17.5703125" style="134" customWidth="1"/>
    <col min="4101" max="4101" width="14.7109375" style="134" customWidth="1"/>
    <col min="4102" max="4351" width="8.140625" style="134"/>
    <col min="4352" max="4352" width="8.7109375" style="134" customWidth="1"/>
    <col min="4353" max="4353" width="31.5703125" style="134" customWidth="1"/>
    <col min="4354" max="4354" width="13.85546875" style="134" customWidth="1"/>
    <col min="4355" max="4355" width="19.140625" style="134" customWidth="1"/>
    <col min="4356" max="4356" width="17.5703125" style="134" customWidth="1"/>
    <col min="4357" max="4357" width="14.7109375" style="134" customWidth="1"/>
    <col min="4358" max="4607" width="8.140625" style="134"/>
    <col min="4608" max="4608" width="8.7109375" style="134" customWidth="1"/>
    <col min="4609" max="4609" width="31.5703125" style="134" customWidth="1"/>
    <col min="4610" max="4610" width="13.85546875" style="134" customWidth="1"/>
    <col min="4611" max="4611" width="19.140625" style="134" customWidth="1"/>
    <col min="4612" max="4612" width="17.5703125" style="134" customWidth="1"/>
    <col min="4613" max="4613" width="14.7109375" style="134" customWidth="1"/>
    <col min="4614" max="4863" width="8.140625" style="134"/>
    <col min="4864" max="4864" width="8.7109375" style="134" customWidth="1"/>
    <col min="4865" max="4865" width="31.5703125" style="134" customWidth="1"/>
    <col min="4866" max="4866" width="13.85546875" style="134" customWidth="1"/>
    <col min="4867" max="4867" width="19.140625" style="134" customWidth="1"/>
    <col min="4868" max="4868" width="17.5703125" style="134" customWidth="1"/>
    <col min="4869" max="4869" width="14.7109375" style="134" customWidth="1"/>
    <col min="4870" max="5119" width="8.140625" style="134"/>
    <col min="5120" max="5120" width="8.7109375" style="134" customWidth="1"/>
    <col min="5121" max="5121" width="31.5703125" style="134" customWidth="1"/>
    <col min="5122" max="5122" width="13.85546875" style="134" customWidth="1"/>
    <col min="5123" max="5123" width="19.140625" style="134" customWidth="1"/>
    <col min="5124" max="5124" width="17.5703125" style="134" customWidth="1"/>
    <col min="5125" max="5125" width="14.7109375" style="134" customWidth="1"/>
    <col min="5126" max="5375" width="8.140625" style="134"/>
    <col min="5376" max="5376" width="8.7109375" style="134" customWidth="1"/>
    <col min="5377" max="5377" width="31.5703125" style="134" customWidth="1"/>
    <col min="5378" max="5378" width="13.85546875" style="134" customWidth="1"/>
    <col min="5379" max="5379" width="19.140625" style="134" customWidth="1"/>
    <col min="5380" max="5380" width="17.5703125" style="134" customWidth="1"/>
    <col min="5381" max="5381" width="14.7109375" style="134" customWidth="1"/>
    <col min="5382" max="5631" width="8.140625" style="134"/>
    <col min="5632" max="5632" width="8.7109375" style="134" customWidth="1"/>
    <col min="5633" max="5633" width="31.5703125" style="134" customWidth="1"/>
    <col min="5634" max="5634" width="13.85546875" style="134" customWidth="1"/>
    <col min="5635" max="5635" width="19.140625" style="134" customWidth="1"/>
    <col min="5636" max="5636" width="17.5703125" style="134" customWidth="1"/>
    <col min="5637" max="5637" width="14.7109375" style="134" customWidth="1"/>
    <col min="5638" max="5887" width="8.140625" style="134"/>
    <col min="5888" max="5888" width="8.7109375" style="134" customWidth="1"/>
    <col min="5889" max="5889" width="31.5703125" style="134" customWidth="1"/>
    <col min="5890" max="5890" width="13.85546875" style="134" customWidth="1"/>
    <col min="5891" max="5891" width="19.140625" style="134" customWidth="1"/>
    <col min="5892" max="5892" width="17.5703125" style="134" customWidth="1"/>
    <col min="5893" max="5893" width="14.7109375" style="134" customWidth="1"/>
    <col min="5894" max="6143" width="8.140625" style="134"/>
    <col min="6144" max="6144" width="8.7109375" style="134" customWidth="1"/>
    <col min="6145" max="6145" width="31.5703125" style="134" customWidth="1"/>
    <col min="6146" max="6146" width="13.85546875" style="134" customWidth="1"/>
    <col min="6147" max="6147" width="19.140625" style="134" customWidth="1"/>
    <col min="6148" max="6148" width="17.5703125" style="134" customWidth="1"/>
    <col min="6149" max="6149" width="14.7109375" style="134" customWidth="1"/>
    <col min="6150" max="6399" width="8.140625" style="134"/>
    <col min="6400" max="6400" width="8.7109375" style="134" customWidth="1"/>
    <col min="6401" max="6401" width="31.5703125" style="134" customWidth="1"/>
    <col min="6402" max="6402" width="13.85546875" style="134" customWidth="1"/>
    <col min="6403" max="6403" width="19.140625" style="134" customWidth="1"/>
    <col min="6404" max="6404" width="17.5703125" style="134" customWidth="1"/>
    <col min="6405" max="6405" width="14.7109375" style="134" customWidth="1"/>
    <col min="6406" max="6655" width="8.140625" style="134"/>
    <col min="6656" max="6656" width="8.7109375" style="134" customWidth="1"/>
    <col min="6657" max="6657" width="31.5703125" style="134" customWidth="1"/>
    <col min="6658" max="6658" width="13.85546875" style="134" customWidth="1"/>
    <col min="6659" max="6659" width="19.140625" style="134" customWidth="1"/>
    <col min="6660" max="6660" width="17.5703125" style="134" customWidth="1"/>
    <col min="6661" max="6661" width="14.7109375" style="134" customWidth="1"/>
    <col min="6662" max="6911" width="8.140625" style="134"/>
    <col min="6912" max="6912" width="8.7109375" style="134" customWidth="1"/>
    <col min="6913" max="6913" width="31.5703125" style="134" customWidth="1"/>
    <col min="6914" max="6914" width="13.85546875" style="134" customWidth="1"/>
    <col min="6915" max="6915" width="19.140625" style="134" customWidth="1"/>
    <col min="6916" max="6916" width="17.5703125" style="134" customWidth="1"/>
    <col min="6917" max="6917" width="14.7109375" style="134" customWidth="1"/>
    <col min="6918" max="7167" width="8.140625" style="134"/>
    <col min="7168" max="7168" width="8.7109375" style="134" customWidth="1"/>
    <col min="7169" max="7169" width="31.5703125" style="134" customWidth="1"/>
    <col min="7170" max="7170" width="13.85546875" style="134" customWidth="1"/>
    <col min="7171" max="7171" width="19.140625" style="134" customWidth="1"/>
    <col min="7172" max="7172" width="17.5703125" style="134" customWidth="1"/>
    <col min="7173" max="7173" width="14.7109375" style="134" customWidth="1"/>
    <col min="7174" max="7423" width="8.140625" style="134"/>
    <col min="7424" max="7424" width="8.7109375" style="134" customWidth="1"/>
    <col min="7425" max="7425" width="31.5703125" style="134" customWidth="1"/>
    <col min="7426" max="7426" width="13.85546875" style="134" customWidth="1"/>
    <col min="7427" max="7427" width="19.140625" style="134" customWidth="1"/>
    <col min="7428" max="7428" width="17.5703125" style="134" customWidth="1"/>
    <col min="7429" max="7429" width="14.7109375" style="134" customWidth="1"/>
    <col min="7430" max="7679" width="8.140625" style="134"/>
    <col min="7680" max="7680" width="8.7109375" style="134" customWidth="1"/>
    <col min="7681" max="7681" width="31.5703125" style="134" customWidth="1"/>
    <col min="7682" max="7682" width="13.85546875" style="134" customWidth="1"/>
    <col min="7683" max="7683" width="19.140625" style="134" customWidth="1"/>
    <col min="7684" max="7684" width="17.5703125" style="134" customWidth="1"/>
    <col min="7685" max="7685" width="14.7109375" style="134" customWidth="1"/>
    <col min="7686" max="7935" width="8.140625" style="134"/>
    <col min="7936" max="7936" width="8.7109375" style="134" customWidth="1"/>
    <col min="7937" max="7937" width="31.5703125" style="134" customWidth="1"/>
    <col min="7938" max="7938" width="13.85546875" style="134" customWidth="1"/>
    <col min="7939" max="7939" width="19.140625" style="134" customWidth="1"/>
    <col min="7940" max="7940" width="17.5703125" style="134" customWidth="1"/>
    <col min="7941" max="7941" width="14.7109375" style="134" customWidth="1"/>
    <col min="7942" max="8191" width="8.140625" style="134"/>
    <col min="8192" max="8192" width="8.7109375" style="134" customWidth="1"/>
    <col min="8193" max="8193" width="31.5703125" style="134" customWidth="1"/>
    <col min="8194" max="8194" width="13.85546875" style="134" customWidth="1"/>
    <col min="8195" max="8195" width="19.140625" style="134" customWidth="1"/>
    <col min="8196" max="8196" width="17.5703125" style="134" customWidth="1"/>
    <col min="8197" max="8197" width="14.7109375" style="134" customWidth="1"/>
    <col min="8198" max="8447" width="8.140625" style="134"/>
    <col min="8448" max="8448" width="8.7109375" style="134" customWidth="1"/>
    <col min="8449" max="8449" width="31.5703125" style="134" customWidth="1"/>
    <col min="8450" max="8450" width="13.85546875" style="134" customWidth="1"/>
    <col min="8451" max="8451" width="19.140625" style="134" customWidth="1"/>
    <col min="8452" max="8452" width="17.5703125" style="134" customWidth="1"/>
    <col min="8453" max="8453" width="14.7109375" style="134" customWidth="1"/>
    <col min="8454" max="8703" width="8.140625" style="134"/>
    <col min="8704" max="8704" width="8.7109375" style="134" customWidth="1"/>
    <col min="8705" max="8705" width="31.5703125" style="134" customWidth="1"/>
    <col min="8706" max="8706" width="13.85546875" style="134" customWidth="1"/>
    <col min="8707" max="8707" width="19.140625" style="134" customWidth="1"/>
    <col min="8708" max="8708" width="17.5703125" style="134" customWidth="1"/>
    <col min="8709" max="8709" width="14.7109375" style="134" customWidth="1"/>
    <col min="8710" max="8959" width="8.140625" style="134"/>
    <col min="8960" max="8960" width="8.7109375" style="134" customWidth="1"/>
    <col min="8961" max="8961" width="31.5703125" style="134" customWidth="1"/>
    <col min="8962" max="8962" width="13.85546875" style="134" customWidth="1"/>
    <col min="8963" max="8963" width="19.140625" style="134" customWidth="1"/>
    <col min="8964" max="8964" width="17.5703125" style="134" customWidth="1"/>
    <col min="8965" max="8965" width="14.7109375" style="134" customWidth="1"/>
    <col min="8966" max="9215" width="8.140625" style="134"/>
    <col min="9216" max="9216" width="8.7109375" style="134" customWidth="1"/>
    <col min="9217" max="9217" width="31.5703125" style="134" customWidth="1"/>
    <col min="9218" max="9218" width="13.85546875" style="134" customWidth="1"/>
    <col min="9219" max="9219" width="19.140625" style="134" customWidth="1"/>
    <col min="9220" max="9220" width="17.5703125" style="134" customWidth="1"/>
    <col min="9221" max="9221" width="14.7109375" style="134" customWidth="1"/>
    <col min="9222" max="9471" width="8.140625" style="134"/>
    <col min="9472" max="9472" width="8.7109375" style="134" customWidth="1"/>
    <col min="9473" max="9473" width="31.5703125" style="134" customWidth="1"/>
    <col min="9474" max="9474" width="13.85546875" style="134" customWidth="1"/>
    <col min="9475" max="9475" width="19.140625" style="134" customWidth="1"/>
    <col min="9476" max="9476" width="17.5703125" style="134" customWidth="1"/>
    <col min="9477" max="9477" width="14.7109375" style="134" customWidth="1"/>
    <col min="9478" max="9727" width="8.140625" style="134"/>
    <col min="9728" max="9728" width="8.7109375" style="134" customWidth="1"/>
    <col min="9729" max="9729" width="31.5703125" style="134" customWidth="1"/>
    <col min="9730" max="9730" width="13.85546875" style="134" customWidth="1"/>
    <col min="9731" max="9731" width="19.140625" style="134" customWidth="1"/>
    <col min="9732" max="9732" width="17.5703125" style="134" customWidth="1"/>
    <col min="9733" max="9733" width="14.7109375" style="134" customWidth="1"/>
    <col min="9734" max="9983" width="8.140625" style="134"/>
    <col min="9984" max="9984" width="8.7109375" style="134" customWidth="1"/>
    <col min="9985" max="9985" width="31.5703125" style="134" customWidth="1"/>
    <col min="9986" max="9986" width="13.85546875" style="134" customWidth="1"/>
    <col min="9987" max="9987" width="19.140625" style="134" customWidth="1"/>
    <col min="9988" max="9988" width="17.5703125" style="134" customWidth="1"/>
    <col min="9989" max="9989" width="14.7109375" style="134" customWidth="1"/>
    <col min="9990" max="10239" width="8.140625" style="134"/>
    <col min="10240" max="10240" width="8.7109375" style="134" customWidth="1"/>
    <col min="10241" max="10241" width="31.5703125" style="134" customWidth="1"/>
    <col min="10242" max="10242" width="13.85546875" style="134" customWidth="1"/>
    <col min="10243" max="10243" width="19.140625" style="134" customWidth="1"/>
    <col min="10244" max="10244" width="17.5703125" style="134" customWidth="1"/>
    <col min="10245" max="10245" width="14.7109375" style="134" customWidth="1"/>
    <col min="10246" max="10495" width="8.140625" style="134"/>
    <col min="10496" max="10496" width="8.7109375" style="134" customWidth="1"/>
    <col min="10497" max="10497" width="31.5703125" style="134" customWidth="1"/>
    <col min="10498" max="10498" width="13.85546875" style="134" customWidth="1"/>
    <col min="10499" max="10499" width="19.140625" style="134" customWidth="1"/>
    <col min="10500" max="10500" width="17.5703125" style="134" customWidth="1"/>
    <col min="10501" max="10501" width="14.7109375" style="134" customWidth="1"/>
    <col min="10502" max="10751" width="8.140625" style="134"/>
    <col min="10752" max="10752" width="8.7109375" style="134" customWidth="1"/>
    <col min="10753" max="10753" width="31.5703125" style="134" customWidth="1"/>
    <col min="10754" max="10754" width="13.85546875" style="134" customWidth="1"/>
    <col min="10755" max="10755" width="19.140625" style="134" customWidth="1"/>
    <col min="10756" max="10756" width="17.5703125" style="134" customWidth="1"/>
    <col min="10757" max="10757" width="14.7109375" style="134" customWidth="1"/>
    <col min="10758" max="11007" width="8.140625" style="134"/>
    <col min="11008" max="11008" width="8.7109375" style="134" customWidth="1"/>
    <col min="11009" max="11009" width="31.5703125" style="134" customWidth="1"/>
    <col min="11010" max="11010" width="13.85546875" style="134" customWidth="1"/>
    <col min="11011" max="11011" width="19.140625" style="134" customWidth="1"/>
    <col min="11012" max="11012" width="17.5703125" style="134" customWidth="1"/>
    <col min="11013" max="11013" width="14.7109375" style="134" customWidth="1"/>
    <col min="11014" max="11263" width="8.140625" style="134"/>
    <col min="11264" max="11264" width="8.7109375" style="134" customWidth="1"/>
    <col min="11265" max="11265" width="31.5703125" style="134" customWidth="1"/>
    <col min="11266" max="11266" width="13.85546875" style="134" customWidth="1"/>
    <col min="11267" max="11267" width="19.140625" style="134" customWidth="1"/>
    <col min="11268" max="11268" width="17.5703125" style="134" customWidth="1"/>
    <col min="11269" max="11269" width="14.7109375" style="134" customWidth="1"/>
    <col min="11270" max="11519" width="8.140625" style="134"/>
    <col min="11520" max="11520" width="8.7109375" style="134" customWidth="1"/>
    <col min="11521" max="11521" width="31.5703125" style="134" customWidth="1"/>
    <col min="11522" max="11522" width="13.85546875" style="134" customWidth="1"/>
    <col min="11523" max="11523" width="19.140625" style="134" customWidth="1"/>
    <col min="11524" max="11524" width="17.5703125" style="134" customWidth="1"/>
    <col min="11525" max="11525" width="14.7109375" style="134" customWidth="1"/>
    <col min="11526" max="11775" width="8.140625" style="134"/>
    <col min="11776" max="11776" width="8.7109375" style="134" customWidth="1"/>
    <col min="11777" max="11777" width="31.5703125" style="134" customWidth="1"/>
    <col min="11778" max="11778" width="13.85546875" style="134" customWidth="1"/>
    <col min="11779" max="11779" width="19.140625" style="134" customWidth="1"/>
    <col min="11780" max="11780" width="17.5703125" style="134" customWidth="1"/>
    <col min="11781" max="11781" width="14.7109375" style="134" customWidth="1"/>
    <col min="11782" max="12031" width="8.140625" style="134"/>
    <col min="12032" max="12032" width="8.7109375" style="134" customWidth="1"/>
    <col min="12033" max="12033" width="31.5703125" style="134" customWidth="1"/>
    <col min="12034" max="12034" width="13.85546875" style="134" customWidth="1"/>
    <col min="12035" max="12035" width="19.140625" style="134" customWidth="1"/>
    <col min="12036" max="12036" width="17.5703125" style="134" customWidth="1"/>
    <col min="12037" max="12037" width="14.7109375" style="134" customWidth="1"/>
    <col min="12038" max="12287" width="8.140625" style="134"/>
    <col min="12288" max="12288" width="8.7109375" style="134" customWidth="1"/>
    <col min="12289" max="12289" width="31.5703125" style="134" customWidth="1"/>
    <col min="12290" max="12290" width="13.85546875" style="134" customWidth="1"/>
    <col min="12291" max="12291" width="19.140625" style="134" customWidth="1"/>
    <col min="12292" max="12292" width="17.5703125" style="134" customWidth="1"/>
    <col min="12293" max="12293" width="14.7109375" style="134" customWidth="1"/>
    <col min="12294" max="12543" width="8.140625" style="134"/>
    <col min="12544" max="12544" width="8.7109375" style="134" customWidth="1"/>
    <col min="12545" max="12545" width="31.5703125" style="134" customWidth="1"/>
    <col min="12546" max="12546" width="13.85546875" style="134" customWidth="1"/>
    <col min="12547" max="12547" width="19.140625" style="134" customWidth="1"/>
    <col min="12548" max="12548" width="17.5703125" style="134" customWidth="1"/>
    <col min="12549" max="12549" width="14.7109375" style="134" customWidth="1"/>
    <col min="12550" max="12799" width="8.140625" style="134"/>
    <col min="12800" max="12800" width="8.7109375" style="134" customWidth="1"/>
    <col min="12801" max="12801" width="31.5703125" style="134" customWidth="1"/>
    <col min="12802" max="12802" width="13.85546875" style="134" customWidth="1"/>
    <col min="12803" max="12803" width="19.140625" style="134" customWidth="1"/>
    <col min="12804" max="12804" width="17.5703125" style="134" customWidth="1"/>
    <col min="12805" max="12805" width="14.7109375" style="134" customWidth="1"/>
    <col min="12806" max="13055" width="8.140625" style="134"/>
    <col min="13056" max="13056" width="8.7109375" style="134" customWidth="1"/>
    <col min="13057" max="13057" width="31.5703125" style="134" customWidth="1"/>
    <col min="13058" max="13058" width="13.85546875" style="134" customWidth="1"/>
    <col min="13059" max="13059" width="19.140625" style="134" customWidth="1"/>
    <col min="13060" max="13060" width="17.5703125" style="134" customWidth="1"/>
    <col min="13061" max="13061" width="14.7109375" style="134" customWidth="1"/>
    <col min="13062" max="13311" width="8.140625" style="134"/>
    <col min="13312" max="13312" width="8.7109375" style="134" customWidth="1"/>
    <col min="13313" max="13313" width="31.5703125" style="134" customWidth="1"/>
    <col min="13314" max="13314" width="13.85546875" style="134" customWidth="1"/>
    <col min="13315" max="13315" width="19.140625" style="134" customWidth="1"/>
    <col min="13316" max="13316" width="17.5703125" style="134" customWidth="1"/>
    <col min="13317" max="13317" width="14.7109375" style="134" customWidth="1"/>
    <col min="13318" max="13567" width="8.140625" style="134"/>
    <col min="13568" max="13568" width="8.7109375" style="134" customWidth="1"/>
    <col min="13569" max="13569" width="31.5703125" style="134" customWidth="1"/>
    <col min="13570" max="13570" width="13.85546875" style="134" customWidth="1"/>
    <col min="13571" max="13571" width="19.140625" style="134" customWidth="1"/>
    <col min="13572" max="13572" width="17.5703125" style="134" customWidth="1"/>
    <col min="13573" max="13573" width="14.7109375" style="134" customWidth="1"/>
    <col min="13574" max="13823" width="8.140625" style="134"/>
    <col min="13824" max="13824" width="8.7109375" style="134" customWidth="1"/>
    <col min="13825" max="13825" width="31.5703125" style="134" customWidth="1"/>
    <col min="13826" max="13826" width="13.85546875" style="134" customWidth="1"/>
    <col min="13827" max="13827" width="19.140625" style="134" customWidth="1"/>
    <col min="13828" max="13828" width="17.5703125" style="134" customWidth="1"/>
    <col min="13829" max="13829" width="14.7109375" style="134" customWidth="1"/>
    <col min="13830" max="14079" width="8.140625" style="134"/>
    <col min="14080" max="14080" width="8.7109375" style="134" customWidth="1"/>
    <col min="14081" max="14081" width="31.5703125" style="134" customWidth="1"/>
    <col min="14082" max="14082" width="13.85546875" style="134" customWidth="1"/>
    <col min="14083" max="14083" width="19.140625" style="134" customWidth="1"/>
    <col min="14084" max="14084" width="17.5703125" style="134" customWidth="1"/>
    <col min="14085" max="14085" width="14.7109375" style="134" customWidth="1"/>
    <col min="14086" max="14335" width="8.140625" style="134"/>
    <col min="14336" max="14336" width="8.7109375" style="134" customWidth="1"/>
    <col min="14337" max="14337" width="31.5703125" style="134" customWidth="1"/>
    <col min="14338" max="14338" width="13.85546875" style="134" customWidth="1"/>
    <col min="14339" max="14339" width="19.140625" style="134" customWidth="1"/>
    <col min="14340" max="14340" width="17.5703125" style="134" customWidth="1"/>
    <col min="14341" max="14341" width="14.7109375" style="134" customWidth="1"/>
    <col min="14342" max="14591" width="8.140625" style="134"/>
    <col min="14592" max="14592" width="8.7109375" style="134" customWidth="1"/>
    <col min="14593" max="14593" width="31.5703125" style="134" customWidth="1"/>
    <col min="14594" max="14594" width="13.85546875" style="134" customWidth="1"/>
    <col min="14595" max="14595" width="19.140625" style="134" customWidth="1"/>
    <col min="14596" max="14596" width="17.5703125" style="134" customWidth="1"/>
    <col min="14597" max="14597" width="14.7109375" style="134" customWidth="1"/>
    <col min="14598" max="14847" width="8.140625" style="134"/>
    <col min="14848" max="14848" width="8.7109375" style="134" customWidth="1"/>
    <col min="14849" max="14849" width="31.5703125" style="134" customWidth="1"/>
    <col min="14850" max="14850" width="13.85546875" style="134" customWidth="1"/>
    <col min="14851" max="14851" width="19.140625" style="134" customWidth="1"/>
    <col min="14852" max="14852" width="17.5703125" style="134" customWidth="1"/>
    <col min="14853" max="14853" width="14.7109375" style="134" customWidth="1"/>
    <col min="14854" max="15103" width="8.140625" style="134"/>
    <col min="15104" max="15104" width="8.7109375" style="134" customWidth="1"/>
    <col min="15105" max="15105" width="31.5703125" style="134" customWidth="1"/>
    <col min="15106" max="15106" width="13.85546875" style="134" customWidth="1"/>
    <col min="15107" max="15107" width="19.140625" style="134" customWidth="1"/>
    <col min="15108" max="15108" width="17.5703125" style="134" customWidth="1"/>
    <col min="15109" max="15109" width="14.7109375" style="134" customWidth="1"/>
    <col min="15110" max="15359" width="8.140625" style="134"/>
    <col min="15360" max="15360" width="8.7109375" style="134" customWidth="1"/>
    <col min="15361" max="15361" width="31.5703125" style="134" customWidth="1"/>
    <col min="15362" max="15362" width="13.85546875" style="134" customWidth="1"/>
    <col min="15363" max="15363" width="19.140625" style="134" customWidth="1"/>
    <col min="15364" max="15364" width="17.5703125" style="134" customWidth="1"/>
    <col min="15365" max="15365" width="14.7109375" style="134" customWidth="1"/>
    <col min="15366" max="15615" width="8.140625" style="134"/>
    <col min="15616" max="15616" width="8.7109375" style="134" customWidth="1"/>
    <col min="15617" max="15617" width="31.5703125" style="134" customWidth="1"/>
    <col min="15618" max="15618" width="13.85546875" style="134" customWidth="1"/>
    <col min="15619" max="15619" width="19.140625" style="134" customWidth="1"/>
    <col min="15620" max="15620" width="17.5703125" style="134" customWidth="1"/>
    <col min="15621" max="15621" width="14.7109375" style="134" customWidth="1"/>
    <col min="15622" max="15871" width="8.140625" style="134"/>
    <col min="15872" max="15872" width="8.7109375" style="134" customWidth="1"/>
    <col min="15873" max="15873" width="31.5703125" style="134" customWidth="1"/>
    <col min="15874" max="15874" width="13.85546875" style="134" customWidth="1"/>
    <col min="15875" max="15875" width="19.140625" style="134" customWidth="1"/>
    <col min="15876" max="15876" width="17.5703125" style="134" customWidth="1"/>
    <col min="15877" max="15877" width="14.7109375" style="134" customWidth="1"/>
    <col min="15878" max="16127" width="8.140625" style="134"/>
    <col min="16128" max="16128" width="8.7109375" style="134" customWidth="1"/>
    <col min="16129" max="16129" width="31.5703125" style="134" customWidth="1"/>
    <col min="16130" max="16130" width="13.85546875" style="134" customWidth="1"/>
    <col min="16131" max="16131" width="19.140625" style="134" customWidth="1"/>
    <col min="16132" max="16132" width="17.5703125" style="134" customWidth="1"/>
    <col min="16133" max="16133" width="14.7109375" style="134" customWidth="1"/>
    <col min="16134" max="16384" width="8.140625" style="134"/>
  </cols>
  <sheetData>
    <row r="1" spans="1:5" ht="23.25" hidden="1" customHeight="1" x14ac:dyDescent="0.25">
      <c r="A1" s="209"/>
      <c r="B1" s="209"/>
      <c r="C1" s="209"/>
      <c r="D1" s="209"/>
      <c r="E1" s="209"/>
    </row>
    <row r="2" spans="1:5" hidden="1" x14ac:dyDescent="0.25">
      <c r="A2" s="209" t="s">
        <v>166</v>
      </c>
      <c r="B2" s="209"/>
      <c r="C2" s="209"/>
      <c r="D2" s="209"/>
      <c r="E2" s="209"/>
    </row>
    <row r="3" spans="1:5" ht="15.75" customHeight="1" x14ac:dyDescent="0.25">
      <c r="A3" s="210" t="s">
        <v>240</v>
      </c>
      <c r="B3" s="210"/>
      <c r="C3" s="210"/>
      <c r="D3" s="210"/>
      <c r="E3" s="210"/>
    </row>
    <row r="4" spans="1:5" x14ac:dyDescent="0.25">
      <c r="A4" s="210" t="s">
        <v>167</v>
      </c>
      <c r="B4" s="210"/>
      <c r="C4" s="210"/>
      <c r="D4" s="210"/>
      <c r="E4" s="210"/>
    </row>
    <row r="5" spans="1:5" x14ac:dyDescent="0.25">
      <c r="A5" s="210" t="s">
        <v>168</v>
      </c>
      <c r="B5" s="210"/>
      <c r="C5" s="210"/>
      <c r="D5" s="210"/>
      <c r="E5" s="210"/>
    </row>
    <row r="6" spans="1:5" ht="26.25" customHeight="1" x14ac:dyDescent="0.25">
      <c r="A6" s="209" t="s">
        <v>169</v>
      </c>
      <c r="B6" s="209"/>
      <c r="C6" s="209"/>
      <c r="D6" s="209"/>
      <c r="E6" s="134" t="s">
        <v>280</v>
      </c>
    </row>
    <row r="7" spans="1:5" x14ac:dyDescent="0.25">
      <c r="A7" s="209"/>
      <c r="B7" s="209"/>
      <c r="C7" s="209"/>
      <c r="D7" s="209"/>
      <c r="E7" s="209"/>
    </row>
    <row r="8" spans="1:5" ht="28.5" customHeight="1" x14ac:dyDescent="0.25">
      <c r="A8" s="211" t="s">
        <v>171</v>
      </c>
      <c r="B8" s="211"/>
      <c r="C8" s="211"/>
      <c r="D8" s="211"/>
      <c r="E8" s="211"/>
    </row>
    <row r="9" spans="1:5" ht="29.25" customHeight="1" x14ac:dyDescent="0.25">
      <c r="A9" s="211" t="s">
        <v>172</v>
      </c>
      <c r="B9" s="211"/>
      <c r="C9" s="211"/>
      <c r="D9" s="211"/>
      <c r="E9" s="211"/>
    </row>
    <row r="10" spans="1:5" ht="30" customHeight="1" x14ac:dyDescent="0.25">
      <c r="A10" s="211" t="s">
        <v>173</v>
      </c>
      <c r="B10" s="211"/>
      <c r="C10" s="211"/>
      <c r="D10" s="211"/>
      <c r="E10" s="211"/>
    </row>
    <row r="11" spans="1:5" ht="30" customHeight="1" x14ac:dyDescent="0.25">
      <c r="A11" s="211" t="s">
        <v>174</v>
      </c>
      <c r="B11" s="211"/>
      <c r="C11" s="211"/>
      <c r="D11" s="211"/>
      <c r="E11" s="211"/>
    </row>
    <row r="12" spans="1:5" ht="29.25" customHeight="1" x14ac:dyDescent="0.25">
      <c r="A12" s="211" t="s">
        <v>175</v>
      </c>
      <c r="B12" s="211"/>
      <c r="C12" s="211"/>
      <c r="D12" s="211"/>
      <c r="E12" s="211"/>
    </row>
    <row r="13" spans="1:5" ht="28.5" customHeight="1" x14ac:dyDescent="0.25">
      <c r="A13" s="211" t="s">
        <v>176</v>
      </c>
      <c r="B13" s="211"/>
      <c r="C13" s="211"/>
      <c r="D13" s="211"/>
      <c r="E13" s="211"/>
    </row>
    <row r="14" spans="1:5" ht="15.75" customHeight="1" thickBot="1" x14ac:dyDescent="0.3">
      <c r="A14" s="209"/>
      <c r="B14" s="209"/>
      <c r="C14" s="209"/>
      <c r="D14" s="209"/>
      <c r="E14" s="209"/>
    </row>
    <row r="15" spans="1:5" ht="120.75" thickBot="1" x14ac:dyDescent="0.3">
      <c r="A15" s="144" t="s">
        <v>2</v>
      </c>
      <c r="B15" s="142" t="s">
        <v>178</v>
      </c>
      <c r="C15" s="142" t="s">
        <v>0</v>
      </c>
      <c r="D15" s="142" t="s">
        <v>177</v>
      </c>
      <c r="E15" s="142" t="s">
        <v>1</v>
      </c>
    </row>
    <row r="16" spans="1:5" x14ac:dyDescent="0.25">
      <c r="A16" s="145" t="s">
        <v>8</v>
      </c>
      <c r="B16" s="146"/>
      <c r="C16" s="146"/>
      <c r="D16" s="146"/>
      <c r="E16" s="147"/>
    </row>
    <row r="17" spans="1:5" ht="15" customHeight="1" x14ac:dyDescent="0.25">
      <c r="A17" s="156" t="s">
        <v>55</v>
      </c>
      <c r="B17" s="157" t="s">
        <v>22</v>
      </c>
      <c r="C17" s="158" t="s">
        <v>11</v>
      </c>
      <c r="D17" s="159">
        <v>0.14000000000000001</v>
      </c>
      <c r="E17" s="160">
        <v>1255.8</v>
      </c>
    </row>
    <row r="18" spans="1:5" ht="15" customHeight="1" x14ac:dyDescent="0.25">
      <c r="A18" s="212" t="s">
        <v>179</v>
      </c>
      <c r="B18" s="213"/>
      <c r="C18" s="213"/>
      <c r="D18" s="214"/>
      <c r="E18" s="161"/>
    </row>
    <row r="19" spans="1:5" ht="30" x14ac:dyDescent="0.25">
      <c r="A19" s="156" t="s">
        <v>281</v>
      </c>
      <c r="B19" s="162">
        <v>4</v>
      </c>
      <c r="C19" s="158" t="s">
        <v>88</v>
      </c>
      <c r="D19" s="159">
        <f>E19/B19</f>
        <v>465.89749999999998</v>
      </c>
      <c r="E19" s="160">
        <v>1863.59</v>
      </c>
    </row>
    <row r="20" spans="1:5" x14ac:dyDescent="0.25">
      <c r="A20" s="156" t="s">
        <v>282</v>
      </c>
      <c r="B20" s="163">
        <v>3.6999999999999998E-2</v>
      </c>
      <c r="C20" s="158" t="s">
        <v>84</v>
      </c>
      <c r="D20" s="159">
        <f t="shared" ref="D20:D22" si="0">E20/B20</f>
        <v>7769.7297297297309</v>
      </c>
      <c r="E20" s="160">
        <v>287.48</v>
      </c>
    </row>
    <row r="21" spans="1:5" ht="30" x14ac:dyDescent="0.25">
      <c r="A21" s="156" t="s">
        <v>283</v>
      </c>
      <c r="B21" s="164">
        <v>0.04</v>
      </c>
      <c r="C21" s="158" t="s">
        <v>18</v>
      </c>
      <c r="D21" s="159">
        <f t="shared" si="0"/>
        <v>3379.9999999999995</v>
      </c>
      <c r="E21" s="160">
        <v>135.19999999999999</v>
      </c>
    </row>
    <row r="22" spans="1:5" x14ac:dyDescent="0.25">
      <c r="A22" s="156" t="s">
        <v>284</v>
      </c>
      <c r="B22" s="162">
        <v>1</v>
      </c>
      <c r="C22" s="158" t="s">
        <v>13</v>
      </c>
      <c r="D22" s="159">
        <f t="shared" si="0"/>
        <v>2115.64</v>
      </c>
      <c r="E22" s="160">
        <v>2115.64</v>
      </c>
    </row>
    <row r="23" spans="1:5" ht="30" x14ac:dyDescent="0.25">
      <c r="A23" s="156" t="s">
        <v>285</v>
      </c>
      <c r="B23" s="157" t="s">
        <v>23</v>
      </c>
      <c r="C23" s="158" t="s">
        <v>18</v>
      </c>
      <c r="D23" s="159">
        <f t="shared" ref="D23:D27" si="1">E23</f>
        <v>60.41</v>
      </c>
      <c r="E23" s="160">
        <v>60.41</v>
      </c>
    </row>
    <row r="24" spans="1:5" ht="30" x14ac:dyDescent="0.25">
      <c r="A24" s="156" t="s">
        <v>159</v>
      </c>
      <c r="B24" s="157" t="s">
        <v>23</v>
      </c>
      <c r="C24" s="158" t="s">
        <v>11</v>
      </c>
      <c r="D24" s="159">
        <f t="shared" si="1"/>
        <v>859.68000000000006</v>
      </c>
      <c r="E24" s="160">
        <f>583.33+276.35</f>
        <v>859.68000000000006</v>
      </c>
    </row>
    <row r="25" spans="1:5" ht="30" x14ac:dyDescent="0.25">
      <c r="A25" s="156" t="s">
        <v>183</v>
      </c>
      <c r="B25" s="157" t="s">
        <v>23</v>
      </c>
      <c r="C25" s="158" t="s">
        <v>11</v>
      </c>
      <c r="D25" s="159">
        <f t="shared" si="1"/>
        <v>1994.78</v>
      </c>
      <c r="E25" s="160">
        <f>1500+494.78</f>
        <v>1994.78</v>
      </c>
    </row>
    <row r="26" spans="1:5" ht="15" customHeight="1" x14ac:dyDescent="0.25">
      <c r="A26" s="156" t="s">
        <v>181</v>
      </c>
      <c r="B26" s="157" t="s">
        <v>162</v>
      </c>
      <c r="C26" s="158" t="s">
        <v>12</v>
      </c>
      <c r="D26" s="159">
        <f t="shared" si="1"/>
        <v>43090.32</v>
      </c>
      <c r="E26" s="160">
        <v>43090.32</v>
      </c>
    </row>
    <row r="27" spans="1:5" ht="30" x14ac:dyDescent="0.25">
      <c r="A27" s="37" t="s">
        <v>134</v>
      </c>
      <c r="B27" s="136" t="s">
        <v>23</v>
      </c>
      <c r="C27" s="136" t="s">
        <v>84</v>
      </c>
      <c r="D27" s="136">
        <f t="shared" si="1"/>
        <v>1537.28</v>
      </c>
      <c r="E27" s="136">
        <v>1537.28</v>
      </c>
    </row>
    <row r="28" spans="1:5" ht="15" customHeight="1" x14ac:dyDescent="0.25">
      <c r="A28" s="212" t="s">
        <v>184</v>
      </c>
      <c r="B28" s="213"/>
      <c r="C28" s="213"/>
      <c r="D28" s="214"/>
      <c r="E28" s="161"/>
    </row>
    <row r="29" spans="1:5" ht="15" customHeight="1" x14ac:dyDescent="0.25">
      <c r="A29" s="156" t="s">
        <v>185</v>
      </c>
      <c r="B29" s="157" t="s">
        <v>23</v>
      </c>
      <c r="C29" s="158" t="s">
        <v>13</v>
      </c>
      <c r="D29" s="159">
        <f>E29</f>
        <v>150</v>
      </c>
      <c r="E29" s="160">
        <v>150</v>
      </c>
    </row>
    <row r="30" spans="1:5" x14ac:dyDescent="0.25">
      <c r="A30" s="212" t="s">
        <v>186</v>
      </c>
      <c r="B30" s="213"/>
      <c r="C30" s="213"/>
      <c r="D30" s="214"/>
      <c r="E30" s="161"/>
    </row>
    <row r="31" spans="1:5" ht="30" x14ac:dyDescent="0.25">
      <c r="A31" s="156" t="s">
        <v>286</v>
      </c>
      <c r="B31" s="163">
        <v>5.7000000000000002E-2</v>
      </c>
      <c r="C31" s="158" t="s">
        <v>267</v>
      </c>
      <c r="D31" s="159">
        <f t="shared" ref="D31:D48" si="2">E31/B31</f>
        <v>26274.912280701756</v>
      </c>
      <c r="E31" s="160">
        <v>1497.67</v>
      </c>
    </row>
    <row r="32" spans="1:5" x14ac:dyDescent="0.25">
      <c r="A32" s="156" t="s">
        <v>287</v>
      </c>
      <c r="B32" s="162">
        <v>1</v>
      </c>
      <c r="C32" s="158" t="s">
        <v>194</v>
      </c>
      <c r="D32" s="159">
        <f t="shared" si="2"/>
        <v>86.86</v>
      </c>
      <c r="E32" s="160">
        <v>86.86</v>
      </c>
    </row>
    <row r="33" spans="1:5" x14ac:dyDescent="0.25">
      <c r="A33" s="156" t="s">
        <v>288</v>
      </c>
      <c r="B33" s="163">
        <v>5.7000000000000002E-2</v>
      </c>
      <c r="C33" s="158" t="s">
        <v>267</v>
      </c>
      <c r="D33" s="159">
        <f t="shared" si="2"/>
        <v>18084.035087719298</v>
      </c>
      <c r="E33" s="160">
        <v>1030.79</v>
      </c>
    </row>
    <row r="34" spans="1:5" x14ac:dyDescent="0.25">
      <c r="A34" s="156" t="s">
        <v>259</v>
      </c>
      <c r="B34" s="162">
        <v>2</v>
      </c>
      <c r="C34" s="158" t="s">
        <v>137</v>
      </c>
      <c r="D34" s="159">
        <f t="shared" si="2"/>
        <v>97.48</v>
      </c>
      <c r="E34" s="160">
        <v>194.96</v>
      </c>
    </row>
    <row r="35" spans="1:5" x14ac:dyDescent="0.25">
      <c r="A35" s="156" t="s">
        <v>59</v>
      </c>
      <c r="B35" s="162">
        <v>1</v>
      </c>
      <c r="C35" s="158" t="s">
        <v>14</v>
      </c>
      <c r="D35" s="159">
        <f t="shared" si="2"/>
        <v>1005.22</v>
      </c>
      <c r="E35" s="160">
        <v>1005.22</v>
      </c>
    </row>
    <row r="36" spans="1:5" x14ac:dyDescent="0.25">
      <c r="A36" s="156" t="s">
        <v>60</v>
      </c>
      <c r="B36" s="162">
        <v>1</v>
      </c>
      <c r="C36" s="158" t="s">
        <v>16</v>
      </c>
      <c r="D36" s="159">
        <f t="shared" si="2"/>
        <v>828.19</v>
      </c>
      <c r="E36" s="160">
        <v>828.19</v>
      </c>
    </row>
    <row r="37" spans="1:5" x14ac:dyDescent="0.25">
      <c r="A37" s="156" t="s">
        <v>188</v>
      </c>
      <c r="B37" s="162">
        <v>1</v>
      </c>
      <c r="C37" s="158" t="s">
        <v>13</v>
      </c>
      <c r="D37" s="159">
        <f t="shared" si="2"/>
        <v>149.54</v>
      </c>
      <c r="E37" s="160">
        <v>149.54</v>
      </c>
    </row>
    <row r="38" spans="1:5" ht="30" x14ac:dyDescent="0.25">
      <c r="A38" s="156" t="s">
        <v>289</v>
      </c>
      <c r="B38" s="165">
        <v>0.2</v>
      </c>
      <c r="C38" s="158" t="s">
        <v>17</v>
      </c>
      <c r="D38" s="159">
        <f t="shared" si="2"/>
        <v>4020.7999999999997</v>
      </c>
      <c r="E38" s="160">
        <v>804.16</v>
      </c>
    </row>
    <row r="39" spans="1:5" x14ac:dyDescent="0.25">
      <c r="A39" s="156" t="s">
        <v>290</v>
      </c>
      <c r="B39" s="163">
        <v>0.70699999999999996</v>
      </c>
      <c r="C39" s="158" t="s">
        <v>17</v>
      </c>
      <c r="D39" s="159">
        <f t="shared" si="2"/>
        <v>1915.0495049504952</v>
      </c>
      <c r="E39" s="160">
        <v>1353.94</v>
      </c>
    </row>
    <row r="40" spans="1:5" ht="30" x14ac:dyDescent="0.25">
      <c r="A40" s="156" t="s">
        <v>61</v>
      </c>
      <c r="B40" s="163">
        <f>2*0.707</f>
        <v>1.4139999999999999</v>
      </c>
      <c r="C40" s="158" t="s">
        <v>17</v>
      </c>
      <c r="D40" s="159">
        <f>E40/B40</f>
        <v>2005.4031117397453</v>
      </c>
      <c r="E40" s="160">
        <f>2*1417.82</f>
        <v>2835.64</v>
      </c>
    </row>
    <row r="41" spans="1:5" ht="16.5" customHeight="1" x14ac:dyDescent="0.25">
      <c r="A41" s="156" t="s">
        <v>291</v>
      </c>
      <c r="B41" s="162">
        <v>1</v>
      </c>
      <c r="C41" s="158" t="s">
        <v>14</v>
      </c>
      <c r="D41" s="159">
        <f t="shared" si="2"/>
        <v>611.75</v>
      </c>
      <c r="E41" s="160">
        <v>611.75</v>
      </c>
    </row>
    <row r="42" spans="1:5" ht="30" x14ac:dyDescent="0.25">
      <c r="A42" s="156" t="s">
        <v>64</v>
      </c>
      <c r="B42" s="162">
        <v>4</v>
      </c>
      <c r="C42" s="158" t="s">
        <v>19</v>
      </c>
      <c r="D42" s="159">
        <f t="shared" si="2"/>
        <v>253.23750000000001</v>
      </c>
      <c r="E42" s="160">
        <v>1012.95</v>
      </c>
    </row>
    <row r="43" spans="1:5" x14ac:dyDescent="0.25">
      <c r="A43" s="156" t="s">
        <v>264</v>
      </c>
      <c r="B43" s="162">
        <v>2</v>
      </c>
      <c r="C43" s="158" t="s">
        <v>137</v>
      </c>
      <c r="D43" s="159">
        <f t="shared" si="2"/>
        <v>78.12</v>
      </c>
      <c r="E43" s="160">
        <v>156.24</v>
      </c>
    </row>
    <row r="44" spans="1:5" x14ac:dyDescent="0.25">
      <c r="A44" s="156" t="s">
        <v>65</v>
      </c>
      <c r="B44" s="162">
        <v>1</v>
      </c>
      <c r="C44" s="158" t="s">
        <v>13</v>
      </c>
      <c r="D44" s="159">
        <f t="shared" si="2"/>
        <v>4474.1099999999997</v>
      </c>
      <c r="E44" s="160">
        <v>4474.1099999999997</v>
      </c>
    </row>
    <row r="45" spans="1:5" x14ac:dyDescent="0.25">
      <c r="A45" s="156" t="s">
        <v>143</v>
      </c>
      <c r="B45" s="162">
        <v>1</v>
      </c>
      <c r="C45" s="158" t="s">
        <v>14</v>
      </c>
      <c r="D45" s="159">
        <f t="shared" si="2"/>
        <v>3649.47</v>
      </c>
      <c r="E45" s="160">
        <v>3649.47</v>
      </c>
    </row>
    <row r="46" spans="1:5" x14ac:dyDescent="0.25">
      <c r="A46" s="156" t="s">
        <v>148</v>
      </c>
      <c r="B46" s="162">
        <v>1</v>
      </c>
      <c r="C46" s="158" t="s">
        <v>20</v>
      </c>
      <c r="D46" s="159">
        <f t="shared" si="2"/>
        <v>857.06</v>
      </c>
      <c r="E46" s="160">
        <v>857.06</v>
      </c>
    </row>
    <row r="47" spans="1:5" x14ac:dyDescent="0.25">
      <c r="A47" s="156" t="s">
        <v>191</v>
      </c>
      <c r="B47" s="162">
        <v>1</v>
      </c>
      <c r="C47" s="158" t="s">
        <v>20</v>
      </c>
      <c r="D47" s="159">
        <f t="shared" si="2"/>
        <v>598.84</v>
      </c>
      <c r="E47" s="160">
        <v>598.84</v>
      </c>
    </row>
    <row r="48" spans="1:5" ht="15" customHeight="1" x14ac:dyDescent="0.25">
      <c r="A48" s="156" t="s">
        <v>68</v>
      </c>
      <c r="B48" s="162">
        <v>35</v>
      </c>
      <c r="C48" s="158" t="s">
        <v>20</v>
      </c>
      <c r="D48" s="159">
        <f t="shared" si="2"/>
        <v>302.39628571428574</v>
      </c>
      <c r="E48" s="160">
        <v>10583.87</v>
      </c>
    </row>
    <row r="49" spans="1:5" x14ac:dyDescent="0.25">
      <c r="A49" s="212" t="s">
        <v>195</v>
      </c>
      <c r="B49" s="213"/>
      <c r="C49" s="213"/>
      <c r="D49" s="214"/>
      <c r="E49" s="161"/>
    </row>
    <row r="50" spans="1:5" x14ac:dyDescent="0.25">
      <c r="A50" s="156" t="s">
        <v>197</v>
      </c>
      <c r="B50" s="162">
        <v>2</v>
      </c>
      <c r="C50" s="158" t="s">
        <v>198</v>
      </c>
      <c r="D50" s="159">
        <f t="shared" ref="D50:D63" si="3">E50/B50</f>
        <v>323.05500000000001</v>
      </c>
      <c r="E50" s="160">
        <v>646.11</v>
      </c>
    </row>
    <row r="51" spans="1:5" x14ac:dyDescent="0.25">
      <c r="A51" s="156" t="s">
        <v>203</v>
      </c>
      <c r="B51" s="163">
        <v>5.0000000000000001E-3</v>
      </c>
      <c r="C51" s="158" t="s">
        <v>84</v>
      </c>
      <c r="D51" s="159">
        <f t="shared" si="3"/>
        <v>33470</v>
      </c>
      <c r="E51" s="160">
        <v>167.35</v>
      </c>
    </row>
    <row r="52" spans="1:5" x14ac:dyDescent="0.25">
      <c r="A52" s="156" t="s">
        <v>292</v>
      </c>
      <c r="B52" s="163">
        <v>2.5000000000000001E-2</v>
      </c>
      <c r="C52" s="158" t="s">
        <v>84</v>
      </c>
      <c r="D52" s="159">
        <f t="shared" si="3"/>
        <v>24272.399999999998</v>
      </c>
      <c r="E52" s="160">
        <v>606.80999999999995</v>
      </c>
    </row>
    <row r="53" spans="1:5" x14ac:dyDescent="0.25">
      <c r="A53" s="156" t="s">
        <v>214</v>
      </c>
      <c r="B53" s="164">
        <v>0.01</v>
      </c>
      <c r="C53" s="158" t="s">
        <v>18</v>
      </c>
      <c r="D53" s="159">
        <f t="shared" si="3"/>
        <v>54090.999999999993</v>
      </c>
      <c r="E53" s="160">
        <v>540.91</v>
      </c>
    </row>
    <row r="54" spans="1:5" x14ac:dyDescent="0.25">
      <c r="A54" s="156" t="s">
        <v>293</v>
      </c>
      <c r="B54" s="164">
        <v>0.01</v>
      </c>
      <c r="C54" s="158" t="s">
        <v>18</v>
      </c>
      <c r="D54" s="159">
        <f t="shared" si="3"/>
        <v>44685</v>
      </c>
      <c r="E54" s="160">
        <v>446.85</v>
      </c>
    </row>
    <row r="55" spans="1:5" x14ac:dyDescent="0.25">
      <c r="A55" s="156" t="s">
        <v>294</v>
      </c>
      <c r="B55" s="164">
        <v>3.88</v>
      </c>
      <c r="C55" s="158" t="s">
        <v>80</v>
      </c>
      <c r="D55" s="159">
        <f t="shared" si="3"/>
        <v>275.10824742268045</v>
      </c>
      <c r="E55" s="160">
        <v>1067.42</v>
      </c>
    </row>
    <row r="56" spans="1:5" x14ac:dyDescent="0.25">
      <c r="A56" s="156" t="s">
        <v>215</v>
      </c>
      <c r="B56" s="165">
        <v>0.1</v>
      </c>
      <c r="C56" s="158" t="s">
        <v>84</v>
      </c>
      <c r="D56" s="159">
        <f t="shared" si="3"/>
        <v>24254.1</v>
      </c>
      <c r="E56" s="160">
        <v>2425.41</v>
      </c>
    </row>
    <row r="57" spans="1:5" ht="30" x14ac:dyDescent="0.25">
      <c r="A57" s="156" t="s">
        <v>69</v>
      </c>
      <c r="B57" s="163">
        <v>0.70699999999999996</v>
      </c>
      <c r="C57" s="158" t="s">
        <v>17</v>
      </c>
      <c r="D57" s="159">
        <f t="shared" si="3"/>
        <v>2011.867043847242</v>
      </c>
      <c r="E57" s="160">
        <v>1422.39</v>
      </c>
    </row>
    <row r="58" spans="1:5" ht="30" x14ac:dyDescent="0.25">
      <c r="A58" s="156" t="s">
        <v>295</v>
      </c>
      <c r="B58" s="163">
        <v>0.70699999999999996</v>
      </c>
      <c r="C58" s="158" t="s">
        <v>17</v>
      </c>
      <c r="D58" s="159">
        <f t="shared" si="3"/>
        <v>2013.5502121640736</v>
      </c>
      <c r="E58" s="160">
        <v>1423.58</v>
      </c>
    </row>
    <row r="59" spans="1:5" ht="30" x14ac:dyDescent="0.25">
      <c r="A59" s="156" t="s">
        <v>296</v>
      </c>
      <c r="B59" s="164">
        <f>2*1.29</f>
        <v>2.58</v>
      </c>
      <c r="C59" s="158" t="s">
        <v>17</v>
      </c>
      <c r="D59" s="159">
        <f t="shared" si="3"/>
        <v>1831.1937984496121</v>
      </c>
      <c r="E59" s="160">
        <f>2*2362.24</f>
        <v>4724.4799999999996</v>
      </c>
    </row>
    <row r="60" spans="1:5" x14ac:dyDescent="0.25">
      <c r="A60" s="156" t="s">
        <v>81</v>
      </c>
      <c r="B60" s="162">
        <v>57</v>
      </c>
      <c r="C60" s="158" t="s">
        <v>273</v>
      </c>
      <c r="D60" s="159">
        <f t="shared" si="3"/>
        <v>80.463508771929824</v>
      </c>
      <c r="E60" s="160">
        <v>4586.42</v>
      </c>
    </row>
    <row r="61" spans="1:5" x14ac:dyDescent="0.25">
      <c r="A61" s="156" t="s">
        <v>297</v>
      </c>
      <c r="B61" s="162">
        <v>35</v>
      </c>
      <c r="C61" s="158" t="s">
        <v>273</v>
      </c>
      <c r="D61" s="159">
        <f t="shared" si="3"/>
        <v>75.040000000000006</v>
      </c>
      <c r="E61" s="160">
        <v>2626.4</v>
      </c>
    </row>
    <row r="62" spans="1:5" ht="30" x14ac:dyDescent="0.25">
      <c r="A62" s="156" t="s">
        <v>298</v>
      </c>
      <c r="B62" s="164">
        <v>1.06</v>
      </c>
      <c r="C62" s="158" t="s">
        <v>17</v>
      </c>
      <c r="D62" s="159">
        <f t="shared" si="3"/>
        <v>1946.9056603773581</v>
      </c>
      <c r="E62" s="160">
        <v>2063.7199999999998</v>
      </c>
    </row>
    <row r="63" spans="1:5" ht="28.9" customHeight="1" x14ac:dyDescent="0.25">
      <c r="A63" s="156" t="s">
        <v>228</v>
      </c>
      <c r="B63" s="163">
        <v>1.7000000000000001E-2</v>
      </c>
      <c r="C63" s="158" t="s">
        <v>84</v>
      </c>
      <c r="D63" s="159">
        <f t="shared" si="3"/>
        <v>204637.0588235294</v>
      </c>
      <c r="E63" s="160">
        <v>3478.83</v>
      </c>
    </row>
    <row r="64" spans="1:5" x14ac:dyDescent="0.25">
      <c r="A64" s="212" t="s">
        <v>40</v>
      </c>
      <c r="B64" s="213"/>
      <c r="C64" s="213"/>
      <c r="D64" s="214"/>
      <c r="E64" s="161"/>
    </row>
    <row r="65" spans="1:7" ht="30" x14ac:dyDescent="0.25">
      <c r="A65" s="156" t="s">
        <v>58</v>
      </c>
      <c r="B65" s="157" t="s">
        <v>242</v>
      </c>
      <c r="C65" s="158" t="s">
        <v>11</v>
      </c>
      <c r="D65" s="159">
        <f>E65</f>
        <v>3347.08</v>
      </c>
      <c r="E65" s="160">
        <v>3347.08</v>
      </c>
    </row>
    <row r="66" spans="1:7" ht="15" customHeight="1" x14ac:dyDescent="0.25">
      <c r="A66" s="212" t="s">
        <v>299</v>
      </c>
      <c r="B66" s="213"/>
      <c r="C66" s="213"/>
      <c r="D66" s="214"/>
      <c r="E66" s="161"/>
    </row>
    <row r="67" spans="1:7" ht="15" customHeight="1" x14ac:dyDescent="0.25">
      <c r="A67" s="156" t="s">
        <v>300</v>
      </c>
      <c r="B67" s="157" t="s">
        <v>242</v>
      </c>
      <c r="C67" s="158" t="s">
        <v>11</v>
      </c>
      <c r="D67" s="159">
        <f>E67</f>
        <v>3600</v>
      </c>
      <c r="E67" s="160">
        <v>3600</v>
      </c>
    </row>
    <row r="68" spans="1:7" ht="15" customHeight="1" x14ac:dyDescent="0.25">
      <c r="A68" s="212" t="s">
        <v>274</v>
      </c>
      <c r="B68" s="213"/>
      <c r="C68" s="213"/>
      <c r="D68" s="214"/>
      <c r="E68" s="161"/>
    </row>
    <row r="69" spans="1:7" x14ac:dyDescent="0.25">
      <c r="A69" s="156" t="s">
        <v>154</v>
      </c>
      <c r="B69" s="157" t="s">
        <v>23</v>
      </c>
      <c r="C69" s="158" t="s">
        <v>11</v>
      </c>
      <c r="D69" s="159">
        <f>E69</f>
        <v>372.89</v>
      </c>
      <c r="E69" s="160">
        <v>372.89</v>
      </c>
    </row>
    <row r="70" spans="1:7" ht="30" x14ac:dyDescent="0.25">
      <c r="A70" s="156" t="s">
        <v>275</v>
      </c>
      <c r="B70" s="157" t="s">
        <v>23</v>
      </c>
      <c r="C70" s="158" t="s">
        <v>11</v>
      </c>
      <c r="D70" s="159">
        <f>E70</f>
        <v>240.76</v>
      </c>
      <c r="E70" s="160">
        <v>240.76</v>
      </c>
    </row>
    <row r="71" spans="1:7" ht="15" customHeight="1" x14ac:dyDescent="0.25">
      <c r="A71" s="212" t="s">
        <v>232</v>
      </c>
      <c r="B71" s="213"/>
      <c r="C71" s="213"/>
      <c r="D71" s="214"/>
      <c r="E71" s="161"/>
    </row>
    <row r="72" spans="1:7" ht="15" customHeight="1" thickBot="1" x14ac:dyDescent="0.3">
      <c r="A72" s="156" t="s">
        <v>301</v>
      </c>
      <c r="B72" s="157" t="s">
        <v>24</v>
      </c>
      <c r="C72" s="158" t="s">
        <v>13</v>
      </c>
      <c r="D72" s="159">
        <f>E72</f>
        <v>5471.41</v>
      </c>
      <c r="E72" s="160">
        <v>5471.41</v>
      </c>
    </row>
    <row r="73" spans="1:7" ht="15.75" customHeight="1" x14ac:dyDescent="0.25">
      <c r="A73" s="156" t="s">
        <v>233</v>
      </c>
      <c r="B73" s="157" t="s">
        <v>24</v>
      </c>
      <c r="C73" s="158" t="s">
        <v>13</v>
      </c>
      <c r="D73" s="159">
        <f>E73</f>
        <v>69881.570000000007</v>
      </c>
      <c r="E73" s="160">
        <v>69881.570000000007</v>
      </c>
      <c r="F73" s="148">
        <f>SUM(E17:E74)</f>
        <v>200603.95</v>
      </c>
      <c r="G73" s="143" t="s">
        <v>302</v>
      </c>
    </row>
    <row r="74" spans="1:7" s="35" customFormat="1" x14ac:dyDescent="0.25">
      <c r="A74" s="156" t="s">
        <v>234</v>
      </c>
      <c r="B74" s="157" t="s">
        <v>24</v>
      </c>
      <c r="C74" s="158" t="s">
        <v>13</v>
      </c>
      <c r="D74" s="159">
        <f>E74</f>
        <v>6382.12</v>
      </c>
      <c r="E74" s="160">
        <v>6382.12</v>
      </c>
    </row>
    <row r="75" spans="1:7" s="35" customFormat="1" x14ac:dyDescent="0.25">
      <c r="A75" s="216" t="s">
        <v>10</v>
      </c>
      <c r="B75" s="217"/>
      <c r="C75" s="217"/>
      <c r="D75" s="217"/>
      <c r="E75" s="218"/>
    </row>
    <row r="76" spans="1:7" x14ac:dyDescent="0.25">
      <c r="A76" s="82" t="s">
        <v>74</v>
      </c>
      <c r="B76" s="136" t="s">
        <v>22</v>
      </c>
      <c r="C76" s="136" t="s">
        <v>11</v>
      </c>
      <c r="D76" s="136">
        <f>E76</f>
        <v>20060.395000000004</v>
      </c>
      <c r="E76" s="136">
        <f>SUM(E17:E74)*10%</f>
        <v>20060.395000000004</v>
      </c>
    </row>
    <row r="77" spans="1:7" x14ac:dyDescent="0.25">
      <c r="A77" s="138" t="s">
        <v>26</v>
      </c>
      <c r="B77" s="136"/>
      <c r="C77" s="136"/>
      <c r="D77" s="136"/>
      <c r="E77" s="139">
        <f>F73+E76</f>
        <v>220664.34500000003</v>
      </c>
    </row>
    <row r="78" spans="1:7" x14ac:dyDescent="0.25">
      <c r="A78" s="209"/>
      <c r="B78" s="209"/>
      <c r="C78" s="209"/>
      <c r="D78" s="209"/>
      <c r="E78" s="209"/>
    </row>
    <row r="79" spans="1:7" s="151" customFormat="1" ht="21.75" customHeight="1" x14ac:dyDescent="0.25">
      <c r="A79" s="209"/>
      <c r="B79" s="209"/>
      <c r="C79" s="209"/>
      <c r="D79" s="209"/>
      <c r="E79" s="209"/>
      <c r="F79" s="150"/>
    </row>
    <row r="80" spans="1:7" s="151" customFormat="1" ht="20.25" customHeight="1" x14ac:dyDescent="0.25">
      <c r="A80" s="215" t="s">
        <v>304</v>
      </c>
      <c r="B80" s="215"/>
      <c r="C80" s="215"/>
      <c r="D80" s="215"/>
      <c r="E80" s="149">
        <f>E77</f>
        <v>220664.34500000003</v>
      </c>
      <c r="F80" s="152"/>
    </row>
    <row r="81" spans="1:6" s="151" customFormat="1" ht="24.75" customHeight="1" x14ac:dyDescent="0.25">
      <c r="A81" s="219" t="s">
        <v>307</v>
      </c>
      <c r="B81" s="219"/>
      <c r="C81" s="219"/>
      <c r="D81" s="219"/>
      <c r="E81" s="219"/>
      <c r="F81" s="153"/>
    </row>
    <row r="82" spans="1:6" s="151" customFormat="1" ht="24" customHeight="1" x14ac:dyDescent="0.25">
      <c r="A82" s="215" t="s">
        <v>235</v>
      </c>
      <c r="B82" s="215"/>
      <c r="C82" s="215"/>
      <c r="D82" s="215"/>
      <c r="E82" s="215"/>
      <c r="F82" s="153"/>
    </row>
    <row r="83" spans="1:6" s="151" customFormat="1" ht="30.75" customHeight="1" x14ac:dyDescent="0.25">
      <c r="A83" s="215" t="s">
        <v>236</v>
      </c>
      <c r="B83" s="215"/>
      <c r="C83" s="215"/>
      <c r="D83" s="215"/>
      <c r="E83" s="215"/>
      <c r="F83" s="153"/>
    </row>
    <row r="84" spans="1:6" s="151" customFormat="1" x14ac:dyDescent="0.25">
      <c r="A84" s="215" t="s">
        <v>237</v>
      </c>
      <c r="B84" s="215"/>
      <c r="C84" s="215"/>
      <c r="D84" s="215"/>
      <c r="E84" s="215"/>
      <c r="F84" s="154"/>
    </row>
    <row r="85" spans="1:6" s="151" customFormat="1" ht="24.75" customHeight="1" x14ac:dyDescent="0.25">
      <c r="A85" s="154"/>
      <c r="B85" s="154"/>
      <c r="C85" s="154"/>
      <c r="D85" s="154"/>
      <c r="E85" s="154"/>
      <c r="F85" s="153"/>
    </row>
    <row r="86" spans="1:6" ht="18.75" customHeight="1" x14ac:dyDescent="0.25">
      <c r="A86" s="215" t="s">
        <v>303</v>
      </c>
      <c r="B86" s="215"/>
      <c r="C86" s="215"/>
      <c r="D86" s="215"/>
      <c r="E86" s="215"/>
    </row>
    <row r="87" spans="1:6" ht="24.75" customHeight="1" x14ac:dyDescent="0.25">
      <c r="A87" s="155" t="s">
        <v>238</v>
      </c>
      <c r="B87" s="155"/>
      <c r="C87" s="155"/>
      <c r="D87" s="155"/>
      <c r="E87" s="155"/>
    </row>
    <row r="88" spans="1:6" ht="15" customHeight="1" x14ac:dyDescent="0.25">
      <c r="A88" s="155" t="s">
        <v>305</v>
      </c>
      <c r="B88" s="155"/>
      <c r="C88" s="155"/>
      <c r="D88" s="155"/>
      <c r="E88" s="155"/>
    </row>
    <row r="89" spans="1:6" x14ac:dyDescent="0.25">
      <c r="B89" s="155"/>
      <c r="C89" s="155"/>
      <c r="D89" s="155" t="s">
        <v>28</v>
      </c>
      <c r="E89" s="155"/>
    </row>
    <row r="90" spans="1:6" x14ac:dyDescent="0.25">
      <c r="A90" s="209"/>
      <c r="B90" s="209"/>
      <c r="C90" s="209"/>
      <c r="D90" s="209"/>
      <c r="E90" s="209"/>
    </row>
    <row r="91" spans="1:6" ht="13.5" customHeight="1" x14ac:dyDescent="0.25">
      <c r="A91" s="209" t="s">
        <v>239</v>
      </c>
      <c r="B91" s="209"/>
      <c r="C91" s="209"/>
      <c r="D91" s="209"/>
      <c r="E91" s="209"/>
    </row>
    <row r="92" spans="1:6" x14ac:dyDescent="0.25">
      <c r="B92" s="209"/>
      <c r="C92" s="209"/>
      <c r="D92" s="209" t="s">
        <v>28</v>
      </c>
      <c r="E92" s="209"/>
    </row>
  </sheetData>
  <mergeCells count="35">
    <mergeCell ref="A80:D80"/>
    <mergeCell ref="A91:E91"/>
    <mergeCell ref="B92:C92"/>
    <mergeCell ref="D92:E92"/>
    <mergeCell ref="A75:E75"/>
    <mergeCell ref="A90:E90"/>
    <mergeCell ref="A82:E82"/>
    <mergeCell ref="A83:E83"/>
    <mergeCell ref="A84:E84"/>
    <mergeCell ref="A86:E86"/>
    <mergeCell ref="A78:E78"/>
    <mergeCell ref="A79:E79"/>
    <mergeCell ref="A81:E81"/>
    <mergeCell ref="A71:D71"/>
    <mergeCell ref="A68:D68"/>
    <mergeCell ref="A64:D64"/>
    <mergeCell ref="A66:D66"/>
    <mergeCell ref="A49:D49"/>
    <mergeCell ref="A30:D30"/>
    <mergeCell ref="A18:D18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28:D28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2022-04-09T15:39:19Z</dcterms:modified>
</cp:coreProperties>
</file>