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095" windowHeight="1207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'2019'!$A$1:$F$31</definedName>
    <definedName name="_xlnm.Print_Area" localSheetId="6">'2020'!$A$1:$F$30</definedName>
    <definedName name="_xlnm.Print_Area" localSheetId="8">'2021'!$A$1:$F$30</definedName>
    <definedName name="_xlnm.Print_Area" localSheetId="0">Акт!$A$1:$E$84</definedName>
    <definedName name="_xlnm.Print_Area" localSheetId="3">'Акт (2)'!$A$1:$E$82</definedName>
    <definedName name="_xlnm.Print_Area" localSheetId="9">акт21!$A$3:$E$80</definedName>
    <definedName name="_xlnm.Print_Area" localSheetId="1">Бюджет!$A$1:$D$33</definedName>
    <definedName name="_xlnm.Print_Area" localSheetId="7">Лист1!$A$3:$E$117</definedName>
    <definedName name="_xlnm.Print_Area" localSheetId="5">Лист3!$A$3:$E$84</definedName>
  </definedNames>
  <calcPr calcId="145621"/>
</workbook>
</file>

<file path=xl/calcChain.xml><?xml version="1.0" encoding="utf-8"?>
<calcChain xmlns="http://schemas.openxmlformats.org/spreadsheetml/2006/main">
  <c r="F24" i="9" l="1"/>
  <c r="E50" i="10" l="1"/>
  <c r="B50" i="10"/>
  <c r="D24" i="10"/>
  <c r="E34" i="10"/>
  <c r="B34" i="10"/>
  <c r="E22" i="10"/>
  <c r="E21" i="10"/>
  <c r="A69" i="10"/>
  <c r="E64" i="10" l="1"/>
  <c r="D54" i="10"/>
  <c r="D53" i="10"/>
  <c r="D52" i="10"/>
  <c r="D51" i="10"/>
  <c r="D34" i="10"/>
  <c r="D50" i="10"/>
  <c r="D49" i="10"/>
  <c r="D48" i="10"/>
  <c r="D47" i="10"/>
  <c r="D45" i="10"/>
  <c r="D44" i="10"/>
  <c r="D43" i="10"/>
  <c r="D42" i="10"/>
  <c r="D41" i="10"/>
  <c r="D40" i="10"/>
  <c r="D39" i="10"/>
  <c r="D38" i="10"/>
  <c r="D37" i="10"/>
  <c r="D36" i="10"/>
  <c r="D35" i="10"/>
  <c r="D33" i="10"/>
  <c r="D32" i="10"/>
  <c r="D31" i="10"/>
  <c r="D30" i="10"/>
  <c r="D29" i="10"/>
  <c r="D28" i="10"/>
  <c r="D27" i="10"/>
  <c r="D26" i="10"/>
  <c r="D19" i="10"/>
  <c r="D23" i="10"/>
  <c r="D22" i="10"/>
  <c r="D21" i="10"/>
  <c r="D20" i="10"/>
  <c r="D56" i="10"/>
  <c r="D58" i="10"/>
  <c r="D60" i="10"/>
  <c r="D62" i="10"/>
  <c r="F62" i="10"/>
  <c r="F18" i="9"/>
  <c r="F22" i="9" s="1"/>
  <c r="F14" i="9"/>
  <c r="F25" i="9" l="1"/>
  <c r="E65" i="10"/>
  <c r="E68" i="10" s="1"/>
  <c r="F23" i="9" s="1"/>
  <c r="D64" i="10"/>
  <c r="I25" i="7"/>
  <c r="D96" i="8"/>
  <c r="D98" i="8"/>
  <c r="D99" i="8"/>
  <c r="D94" i="8"/>
  <c r="D86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7" i="8"/>
  <c r="D88" i="8"/>
  <c r="D89" i="8"/>
  <c r="D90" i="8"/>
  <c r="D91" i="8"/>
  <c r="D92" i="8"/>
  <c r="D31" i="8"/>
  <c r="D22" i="8"/>
  <c r="D20" i="8"/>
  <c r="D21" i="8"/>
  <c r="D23" i="8"/>
  <c r="D24" i="8"/>
  <c r="D25" i="8"/>
  <c r="D26" i="8"/>
  <c r="D27" i="8"/>
  <c r="D29" i="8"/>
  <c r="D30" i="8"/>
  <c r="D19" i="8"/>
  <c r="E101" i="8" l="1"/>
  <c r="D101" i="8" s="1"/>
  <c r="E102" i="8" l="1"/>
  <c r="F23" i="7" s="1"/>
  <c r="F24" i="7" s="1"/>
  <c r="F19" i="7"/>
  <c r="F15" i="7"/>
  <c r="F18" i="7" l="1"/>
  <c r="F22" i="7" s="1"/>
  <c r="F14" i="7"/>
  <c r="F25" i="7" l="1"/>
  <c r="F25" i="6"/>
  <c r="F23" i="6"/>
  <c r="F19" i="6"/>
  <c r="F15" i="6"/>
  <c r="E70" i="3"/>
  <c r="D70" i="3" s="1"/>
  <c r="D64" i="3"/>
  <c r="D66" i="3"/>
  <c r="D68" i="3"/>
  <c r="D63" i="3"/>
  <c r="D55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50" i="3"/>
  <c r="D51" i="3"/>
  <c r="D52" i="3"/>
  <c r="D53" i="3"/>
  <c r="D54" i="3"/>
  <c r="D56" i="3"/>
  <c r="D57" i="3"/>
  <c r="D58" i="3"/>
  <c r="D59" i="3"/>
  <c r="D60" i="3"/>
  <c r="D61" i="3"/>
  <c r="D22" i="3"/>
  <c r="D19" i="3"/>
  <c r="D20" i="3"/>
  <c r="D18" i="3"/>
  <c r="F18" i="6"/>
  <c r="F22" i="6" s="1"/>
  <c r="F14" i="6"/>
  <c r="F26" i="6" l="1"/>
  <c r="E71" i="3"/>
  <c r="E17" i="5"/>
  <c r="D17" i="5" s="1"/>
  <c r="D15" i="5"/>
  <c r="D13" i="5"/>
  <c r="E64" i="5"/>
  <c r="D64" i="5" s="1"/>
  <c r="D59" i="5"/>
  <c r="D61" i="5"/>
  <c r="D62" i="5"/>
  <c r="D57" i="5"/>
  <c r="D44" i="5"/>
  <c r="D3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8" i="5"/>
  <c r="D40" i="5"/>
  <c r="D41" i="5"/>
  <c r="D42" i="5"/>
  <c r="D46" i="5"/>
  <c r="D48" i="5"/>
  <c r="D49" i="5"/>
  <c r="D50" i="5"/>
  <c r="D51" i="5"/>
  <c r="D52" i="5"/>
  <c r="D53" i="5"/>
  <c r="D54" i="5"/>
  <c r="D55" i="5"/>
  <c r="D18" i="5"/>
  <c r="D9" i="5"/>
  <c r="D7" i="5"/>
  <c r="D11" i="5"/>
  <c r="D10" i="5"/>
  <c r="E65" i="5" l="1"/>
  <c r="F24" i="4" s="1"/>
  <c r="F25" i="4" s="1"/>
  <c r="F23" i="4"/>
  <c r="F13" i="4"/>
  <c r="F16" i="4" l="1"/>
  <c r="F14" i="4"/>
  <c r="F19" i="4"/>
  <c r="F15" i="4"/>
  <c r="F26" i="4" l="1"/>
  <c r="B24" i="2"/>
  <c r="B23" i="2"/>
  <c r="B22" i="2"/>
  <c r="B21" i="2"/>
  <c r="B20" i="2"/>
  <c r="B19" i="2"/>
  <c r="B18" i="2"/>
  <c r="B17" i="2"/>
  <c r="B16" i="2"/>
  <c r="B15" i="2"/>
  <c r="B14" i="2"/>
  <c r="B26" i="2" s="1"/>
  <c r="B13" i="2"/>
  <c r="B12" i="2"/>
  <c r="C26" i="2"/>
  <c r="E66" i="1" s="1"/>
  <c r="D26" i="2"/>
  <c r="B25" i="2" l="1"/>
  <c r="E27" i="2" s="1"/>
  <c r="E67" i="1"/>
  <c r="D57" i="1"/>
  <c r="D56" i="1"/>
  <c r="D55" i="1"/>
  <c r="D54" i="1"/>
  <c r="D53" i="1"/>
  <c r="D52" i="1"/>
  <c r="D51" i="1"/>
  <c r="D50" i="1"/>
  <c r="D49" i="1"/>
  <c r="D48" i="1"/>
  <c r="D46" i="1"/>
  <c r="D45" i="1"/>
  <c r="D39" i="1"/>
  <c r="D38" i="1"/>
  <c r="D37" i="1"/>
  <c r="D36" i="1"/>
  <c r="D35" i="1"/>
  <c r="D34" i="1"/>
  <c r="D33" i="1"/>
  <c r="D32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0" i="1"/>
  <c r="D43" i="1"/>
  <c r="D41" i="1"/>
  <c r="D14" i="1"/>
  <c r="D12" i="1"/>
  <c r="D7" i="1"/>
  <c r="D9" i="1"/>
  <c r="D60" i="1"/>
  <c r="D59" i="1"/>
  <c r="D62" i="1"/>
  <c r="D64" i="1"/>
  <c r="D66" i="1"/>
</calcChain>
</file>

<file path=xl/sharedStrings.xml><?xml version="1.0" encoding="utf-8"?>
<sst xmlns="http://schemas.openxmlformats.org/spreadsheetml/2006/main" count="963" uniqueCount="335">
  <si>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</si>
  <si>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</si>
  <si>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</si>
  <si>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</si>
  <si>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</si>
  <si>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</si>
  <si>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</si>
  <si>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</si>
  <si>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</si>
  <si>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</si>
  <si>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</si>
  <si>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</si>
  <si>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</si>
  <si>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</si>
  <si>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</si>
  <si>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</si>
  <si>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</si>
  <si>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</si>
  <si>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</si>
  <si>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м3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</si>
  <si>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</si>
  <si>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</si>
  <si>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</si>
  <si>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</si>
  <si>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</si>
  <si>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</si>
  <si>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</si>
  <si>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</si>
  <si>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</si>
  <si>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</si>
  <si>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</si>
  <si>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</si>
  <si>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</si>
  <si>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</si>
  <si>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</si>
  <si>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</si>
  <si>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</si>
  <si>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</si>
  <si>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</si>
  <si>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</si>
  <si>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</si>
  <si>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</si>
  <si>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</si>
  <si>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</si>
  <si>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</si>
  <si>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</si>
  <si>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</si>
  <si>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</si>
  <si>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</si>
  <si>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</si>
  <si>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</si>
  <si>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</si>
  <si>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</si>
  <si>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</si>
  <si>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</si>
  <si>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</si>
  <si>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</si>
  <si>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</si>
  <si>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</si>
  <si>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</si>
  <si>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</si>
  <si>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</si>
  <si>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</si>
  <si>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</si>
  <si>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</si>
  <si>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</si>
  <si>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</si>
  <si>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</si>
  <si>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</si>
  <si>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</si>
  <si>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</si>
  <si>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</si>
  <si>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</si>
  <si>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</si>
  <si>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</si>
  <si>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</si>
  <si>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</si>
  <si>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</si>
  <si>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</si>
  <si>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</si>
  <si>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</si>
  <si>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</si>
  <si>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АКТ № 58/14-2017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</si>
  <si>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14 квартала 58.</t>
  </si>
  <si>
    <t xml:space="preserve">     Вывоз листвы и смета</t>
  </si>
  <si>
    <t xml:space="preserve">     Осмотр СТО</t>
  </si>
  <si>
    <t>100 квартир</t>
  </si>
  <si>
    <t xml:space="preserve">     Очистка канализационной сети: внутренней</t>
  </si>
  <si>
    <t xml:space="preserve">     Установка подвесок на трубопроводе</t>
  </si>
  <si>
    <t>1 подвеска</t>
  </si>
  <si>
    <t xml:space="preserve">     Очистка воронки и колен от мусора (вышка)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</si>
  <si>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</si>
  <si>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</si>
  <si>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желобов от мусора: вручную (при расчете 1 кг. мусора = 3 м 1 желоба) - в.</t>
  </si>
  <si>
    <t xml:space="preserve">     Очистка кровли от снега толщ. 10 см, сбивание сосулей (в)</t>
  </si>
  <si>
    <t xml:space="preserve">     Очистка кровли от снега, сбивание сосулей</t>
  </si>
  <si>
    <t xml:space="preserve">     Очистка кровли от снега, сбивание сосулей (вышка)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</si>
  <si>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</si>
  <si>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</si>
  <si>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</si>
  <si>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</si>
  <si>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Ремонт смесителя</t>
  </si>
  <si>
    <t>1 смеситель</t>
  </si>
  <si>
    <t>Текущий ремонт конструктивных элементов жилых зданий</t>
  </si>
  <si>
    <t xml:space="preserve">     Заделка выбоин в цементных полах площадью до: 0,25 м2</t>
  </si>
  <si>
    <t>100 мест</t>
  </si>
  <si>
    <t xml:space="preserve">     М. Ремонт слухового окна (пристрожка, укрепление)</t>
  </si>
  <si>
    <t>1 створка</t>
  </si>
  <si>
    <t xml:space="preserve">     Постановка заклепок в местах соединения труб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</si>
  <si>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</si>
  <si>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штукатурки цоколя площадью отдельных мест до 5м2 толщиной слоя до 20 мм</t>
  </si>
  <si>
    <t>100 м2</t>
  </si>
  <si>
    <t xml:space="preserve">     Смена дверных приборов: пружин</t>
  </si>
  <si>
    <t>100 приборов</t>
  </si>
  <si>
    <t xml:space="preserve">     Смена оконных приборов: завертки форточные</t>
  </si>
  <si>
    <t xml:space="preserve">     Укрепление дверных приборов: петли (шарниры), шпингалеты, ручки накладные</t>
  </si>
  <si>
    <t xml:space="preserve">     Установка досок объявлений</t>
  </si>
  <si>
    <t xml:space="preserve">     Установка частей водосточных труб</t>
  </si>
  <si>
    <t xml:space="preserve">     Услуги а/вышки</t>
  </si>
  <si>
    <t>Ежемесячно</t>
  </si>
  <si>
    <t>Корректировка бюджета за 2016 год</t>
  </si>
  <si>
    <t>Техническое обслуживание нежилых помещений</t>
  </si>
  <si>
    <t>Задолженность по оплате за содержание и текущий ремонт на 01.01.2018 г. -  124 721,40 руб.</t>
  </si>
  <si>
    <t>Отчет по бюджету №58/14-2017</t>
  </si>
  <si>
    <t>на общую сумму 295 576,77 руб. (Двести девяносто пять тысяч пятьсот семьдесят шесть рублей 77 копеек).</t>
  </si>
  <si>
    <t>Долг (доходы за минусом расходов) на  01.01.2018 г. -  40 186,91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</si>
  <si>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</si>
  <si>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</si>
  <si>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</si>
  <si>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</si>
  <si>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</si>
  <si>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</si>
  <si>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</si>
  <si>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</si>
  <si>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</si>
  <si>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</si>
  <si>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</si>
  <si>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</si>
  <si>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</si>
  <si>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</si>
  <si>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</si>
  <si>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</si>
  <si>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</si>
  <si>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</si>
  <si>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</si>
  <si>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</si>
  <si>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</si>
  <si>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</si>
  <si>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</si>
  <si>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</si>
  <si>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</si>
  <si>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</si>
  <si>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58/14-2018</t>
  </si>
  <si>
    <t>3/4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</si>
  <si>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</si>
  <si>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</si>
  <si>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Окраска известковыми составами: по кирпичу и бетону (бордюр. столбики, столбы)</t>
  </si>
  <si>
    <t xml:space="preserve">     Разборка деревянных заборов: штакетных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</si>
  <si>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</si>
  <si>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</si>
  <si>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</si>
  <si>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Устройство прожектрора с фотореле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</si>
  <si>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</si>
  <si>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</si>
  <si>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</si>
  <si>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подъездов, подвального помещения - по жалобе</t>
  </si>
  <si>
    <t xml:space="preserve">     Перекрытие потока воды: отопление, ГВС</t>
  </si>
  <si>
    <t xml:space="preserve">     Ремонт смесителя без душа, без снятия с места замена кран-буксы</t>
  </si>
  <si>
    <t xml:space="preserve">     Сдача ИТП представителю энергоснабжающей организации</t>
  </si>
  <si>
    <t xml:space="preserve">     Устранение течи из гибких подводок присоединения санитарных приборов</t>
  </si>
  <si>
    <t>1 соединение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</si>
  <si>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</si>
  <si>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</si>
  <si>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</si>
  <si>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 xml:space="preserve">     Смена дверных приборов: накладка дверная</t>
  </si>
  <si>
    <t xml:space="preserve">     Укладка (установка) щитов</t>
  </si>
  <si>
    <t xml:space="preserve">     Осмотр замеры рамок холодной воды</t>
  </si>
  <si>
    <t>чел.-ч</t>
  </si>
  <si>
    <t xml:space="preserve">     Изготовление щита из доски б/у</t>
  </si>
  <si>
    <t xml:space="preserve">     Очистка поверхностей стен, дверей и т.д. от куржака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</si>
  <si>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</si>
  <si>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Ремонт и восстановление герметизации дверных и оконных проемов монтажной пеной</t>
  </si>
  <si>
    <t xml:space="preserve">     Ремонт металлических ограждений.</t>
  </si>
  <si>
    <t xml:space="preserve">     Ремонт полотен чердачного люка: (выдергивание гвоздей, подгонка, укрепление)</t>
  </si>
  <si>
    <t xml:space="preserve">     Ремонт, укрепление металлический ограждений</t>
  </si>
  <si>
    <t xml:space="preserve">     Ручная газовая резка круглой стали диаметром до 24 мм Срезка замка, кронштейна, штырей</t>
  </si>
  <si>
    <t>10 шт.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</si>
  <si>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</si>
  <si>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</si>
  <si>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</si>
  <si>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</si>
  <si>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</si>
  <si>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58/14-2018</t>
  </si>
  <si>
    <t>"31" марта 2019 г.</t>
  </si>
  <si>
    <t>Корректировка бюджета за 2017 год</t>
  </si>
  <si>
    <t>Всего  за период с "01" января 2018 г. по "31"декабря 2018 г. выполнено работ (оказано услуг) на общую сумму 325 996.33 руб. (Триста двадцать пять тысяч девятьсот девяносто шесть рублей 33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</si>
  <si>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</si>
  <si>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</si>
  <si>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</si>
  <si>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</si>
  <si>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</si>
  <si>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</si>
  <si>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</si>
  <si>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</si>
  <si>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</si>
  <si>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</si>
  <si>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</si>
  <si>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</si>
  <si>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</si>
  <si>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</si>
  <si>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</si>
  <si>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</si>
  <si>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</si>
  <si>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</si>
  <si>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</si>
  <si>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Ликвидация воздушных пробок в системе отопления, в стояке</t>
  </si>
  <si>
    <t>1 стояк</t>
  </si>
  <si>
    <t xml:space="preserve">     Осмотр и устранение мелких неисправностей на РХВ</t>
  </si>
  <si>
    <t xml:space="preserve">     Осмотр подвальных помещений (засоры, подпоры) прим.</t>
  </si>
  <si>
    <t xml:space="preserve">     Осмотр подвальных помещений и выпуска при подпоре</t>
  </si>
  <si>
    <t>1 осмотр</t>
  </si>
  <si>
    <t xml:space="preserve">     Осмотр, проверка работы приборов ИТП, РХВ</t>
  </si>
  <si>
    <t xml:space="preserve">     Отогрев трубопровода Д-15, Д-20</t>
  </si>
  <si>
    <t xml:space="preserve">     Перемотка радиаторной пробки</t>
  </si>
  <si>
    <t xml:space="preserve">     Подготовка элеваторного узла</t>
  </si>
  <si>
    <t xml:space="preserve">     Проверка на прогрев отопительных приборов с регулировкой.</t>
  </si>
  <si>
    <t xml:space="preserve">     Расконсервация системы отопления</t>
  </si>
  <si>
    <t xml:space="preserve">     Регулировка системы отопления</t>
  </si>
  <si>
    <t xml:space="preserve">     Регулировка смывных бачков.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</si>
  <si>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</si>
  <si>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</si>
  <si>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>1 замер</t>
  </si>
  <si>
    <t xml:space="preserve">     Устранение засоров санитарных приборов</t>
  </si>
  <si>
    <t>1 прибор</t>
  </si>
  <si>
    <t>Обслуживание и текущий ремонт конструктивных элементов</t>
  </si>
  <si>
    <t xml:space="preserve">     Ремонт крылец</t>
  </si>
  <si>
    <t xml:space="preserve">     Ремонт слухового окна с заменой брусков: с изготовлением элементов по размеру и профилю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</si>
  <si>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</si>
  <si>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</si>
  <si>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Проверка исправности канализационных вытяжек</t>
  </si>
  <si>
    <t>1 кв</t>
  </si>
  <si>
    <t xml:space="preserve">     Смена переходника фановой трубы</t>
  </si>
  <si>
    <t xml:space="preserve">     Смена стекол в деревянных переплетах при площади стекла  до: 0,25 м</t>
  </si>
  <si>
    <t xml:space="preserve">     Работа с автовышки</t>
  </si>
  <si>
    <t>1 час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</si>
  <si>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</si>
  <si>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</si>
  <si>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</si>
  <si>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</si>
  <si>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</si>
  <si>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58/14</t>
  </si>
  <si>
    <t>Текущий ремонт</t>
  </si>
  <si>
    <t>По графику</t>
  </si>
  <si>
    <t xml:space="preserve">           2. Всего за период с "01"января 2019 г. по "31"декября 2019 г. выполнено работ на общую сумму 265198.64 руб. (Двести шестьдесят пять тысяч сто девяносто восемь рублей 64 копейки)</t>
  </si>
  <si>
    <t xml:space="preserve">                         ________________________________________      ____________________________________</t>
  </si>
  <si>
    <t>Отчет по бюджету № 58/14-2019</t>
  </si>
  <si>
    <t>Период: с 01.01.2019 по 31.12.2019 года.</t>
  </si>
  <si>
    <t>Корректировка бюджета за 2018 год</t>
  </si>
  <si>
    <t>Отчет по бюджету № 58/14-2020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</si>
  <si>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</si>
  <si>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</si>
  <si>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</si>
  <si>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Дезинфекция мест общего пользования МКД</t>
  </si>
  <si>
    <t xml:space="preserve">     Окраска шведской стенки (малая)</t>
  </si>
  <si>
    <t xml:space="preserve">     Ремонт карусели с окраской</t>
  </si>
  <si>
    <t xml:space="preserve">     Ремонт качели-маятник с окраской отремонтированных мест</t>
  </si>
  <si>
    <t xml:space="preserve">     Устройство шведской стенки (б/у)</t>
  </si>
  <si>
    <t>1 стойка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</si>
  <si>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</si>
  <si>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</si>
  <si>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</si>
  <si>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Прокладка трубопроводов канализационных из полиэтиленовых труб высокой плотности: 110 мм</t>
  </si>
  <si>
    <t xml:space="preserve">     Разборка трубопровода из чугунных канализационных труб. диаметром 100мм</t>
  </si>
  <si>
    <t xml:space="preserve">     Смена отдельных участков трубопроводов диаметром: 15 мм</t>
  </si>
  <si>
    <t>1 участок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</si>
  <si>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</si>
  <si>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</si>
  <si>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Перезагрузка приборов ИТП</t>
  </si>
  <si>
    <t xml:space="preserve">     Перекрытие потока воды: отопление, ГВС, ХВС</t>
  </si>
  <si>
    <t xml:space="preserve">     Выравнивание штукатурки внутри здания сухой растворимой смесью толщиной до 10 мм: потолков</t>
  </si>
  <si>
    <t xml:space="preserve">     Демонтаж МАФ (металлические)</t>
  </si>
  <si>
    <t xml:space="preserve">     Демонтаж- монтаж дверного полотна</t>
  </si>
  <si>
    <t xml:space="preserve">     Демонтаж-монтаж прямых звеньев водосточных труб</t>
  </si>
  <si>
    <t xml:space="preserve">     Демонтаж-монтаж частей фановых труб</t>
  </si>
  <si>
    <t xml:space="preserve">     Заделка стыков соединений стояков (раструб-труба)</t>
  </si>
  <si>
    <t xml:space="preserve">     Обивка дверей и люков кровельной сталью оцинкованной: по дереву с одной стороны</t>
  </si>
  <si>
    <t xml:space="preserve">     Окраска внутри помещений шпатлевкой</t>
  </si>
  <si>
    <t xml:space="preserve">     Окраска масляными составами  по дереву: доски объявления</t>
  </si>
  <si>
    <t xml:space="preserve">     Окраска масляными составами : решетки</t>
  </si>
  <si>
    <t xml:space="preserve">     Покрытие поверхностей грунтовкой глубокого проникновения: за 1 раз потолков</t>
  </si>
  <si>
    <t xml:space="preserve">     Ремонт дверных полотен</t>
  </si>
  <si>
    <t xml:space="preserve">     Ремонт кирпичной кладки стен отдельными местами</t>
  </si>
  <si>
    <t xml:space="preserve">     Ремонт отдельных мест покрытия из асбоцементных листов: замена фартука</t>
  </si>
  <si>
    <t xml:space="preserve">     Ремонт ступней: бетонных</t>
  </si>
  <si>
    <t>100 ступней</t>
  </si>
  <si>
    <t xml:space="preserve">     Ремонт штукатурки  внутренних стен по кирпичу и бетону</t>
  </si>
  <si>
    <t xml:space="preserve">     Смена частей канализационных вытяжек - трубы</t>
  </si>
  <si>
    <t xml:space="preserve">     Снятие многослойных лакокрасочных покрытий: с металлических поверхностей методом обжига</t>
  </si>
  <si>
    <t xml:space="preserve">     Установка досок объявлений с изготовлением</t>
  </si>
  <si>
    <t xml:space="preserve">     Установка частей водосточных труб с  земли, лестниц и подмостей</t>
  </si>
  <si>
    <t xml:space="preserve">     Устройство решетки на продух</t>
  </si>
  <si>
    <t xml:space="preserve">     Шпатлевка стен и потолка</t>
  </si>
  <si>
    <t xml:space="preserve">     Демонтаж- монтаж ухватов для водосточных труб</t>
  </si>
  <si>
    <t xml:space="preserve">     Осмотр квартир</t>
  </si>
  <si>
    <t xml:space="preserve">     Осмотр кровли, чердака, люков</t>
  </si>
  <si>
    <t xml:space="preserve">     Очистка  кровли от снега толщ. 10см, сбивание сосулей</t>
  </si>
  <si>
    <t xml:space="preserve">     Очистка воронки и колен от мусора, снега (вышка)</t>
  </si>
  <si>
    <t xml:space="preserve">     Смена дверных приборов: петли</t>
  </si>
  <si>
    <t xml:space="preserve">     Смена ухватов для водосточных труб: в каменных стенах</t>
  </si>
  <si>
    <t xml:space="preserve">     Укладка (установка) щитов из доски б/у (без подгонки)</t>
  </si>
  <si>
    <t xml:space="preserve">     Установка зонтов на канализационные стоянки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</si>
  <si>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</si>
  <si>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</si>
  <si>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335925.94 руб. (Триста тридцать пять тысяч девятьсот двадцать пять рублей 94 копейки)</t>
  </si>
  <si>
    <t xml:space="preserve">                         ____________________________________________      ____________________________________</t>
  </si>
  <si>
    <t>Отчет по бюджету № 58/14-2021</t>
  </si>
  <si>
    <t>Период: с 01.01.2021 по 31.12.2021 года.</t>
  </si>
  <si>
    <t>31 марта 2022 г.</t>
  </si>
  <si>
    <t xml:space="preserve">     Разделка древесины мягких пород, полученной от валки леса, диам. стволов:более 32 см</t>
  </si>
  <si>
    <t xml:space="preserve">     Опрессовка ТУ диаметром: до 100 мм</t>
  </si>
  <si>
    <t xml:space="preserve">     Осмотр СТО в чердачных и подвальных помещениях ФКР</t>
  </si>
  <si>
    <t xml:space="preserve">     Осмотр, замеры, опломбировка ПУ Т/У с представителем</t>
  </si>
  <si>
    <t xml:space="preserve">     Отключение системы отопления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</si>
  <si>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</si>
  <si>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</si>
  <si>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вышка</t>
  </si>
  <si>
    <t>1 м 1 основания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</si>
  <si>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</si>
  <si>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балконов</t>
  </si>
  <si>
    <t xml:space="preserve">     Ремонт изоляции</t>
  </si>
  <si>
    <t>270187.87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</si>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</sst>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2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1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164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2" fontId="15" fillId="0" borderId="1" xfId="0" applyNumberFormat="1" applyFont="1" applyFill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6" fillId="0" borderId="7" xfId="0" applyFont="1" applyBorder="1" applyAlignment="1">
      <alignment vertical="top" wrapText="1"/>
    </xf>
    <xf numFmtId="164" fontId="15" fillId="0" borderId="5" xfId="1" applyFont="1" applyBorder="1" applyAlignment="1">
      <alignment horizontal="center" vertical="center"/>
    </xf>
    <xf numFmtId="164" fontId="16" fillId="0" borderId="5" xfId="1" applyFont="1" applyBorder="1" applyAlignment="1">
      <alignment horizontal="center" vertical="center"/>
    </xf>
    <xf numFmtId="164" fontId="16" fillId="0" borderId="6" xfId="1" applyFont="1" applyBorder="1" applyAlignment="1">
      <alignment horizontal="center" vertical="center"/>
    </xf>
    <xf numFmtId="164" fontId="0" fillId="0" borderId="0" xfId="0" applyNumberFormat="1" applyAlignment="1"/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8" xfId="4" applyFont="1" applyBorder="1" applyAlignment="1">
      <alignment wrapText="1"/>
    </xf>
    <xf numFmtId="0" fontId="20" fillId="0" borderId="10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3" borderId="14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13" fillId="0" borderId="0" xfId="0" applyFont="1" applyFill="1" applyAlignment="1"/>
    <xf numFmtId="0" fontId="14" fillId="0" borderId="19" xfId="0" applyFont="1" applyFill="1" applyBorder="1" applyAlignment="1">
      <alignment vertical="top" wrapText="1"/>
    </xf>
    <xf numFmtId="0" fontId="15" fillId="0" borderId="19" xfId="0" applyFont="1" applyFill="1" applyBorder="1" applyAlignment="1">
      <alignment vertical="top" wrapText="1"/>
    </xf>
    <xf numFmtId="0" fontId="14" fillId="0" borderId="2" xfId="0" applyFont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14" fillId="0" borderId="2" xfId="2" applyFont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168" fontId="15" fillId="0" borderId="1" xfId="0" applyNumberFormat="1" applyFont="1" applyFill="1" applyBorder="1" applyAlignment="1">
      <alignment horizontal="center" vertical="center"/>
    </xf>
    <xf numFmtId="169" fontId="15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21" fillId="0" borderId="18" xfId="1" applyFont="1" applyBorder="1" applyAlignment="1">
      <alignment horizontal="center" vertical="top" wrapText="1"/>
    </xf>
    <xf numFmtId="164" fontId="22" fillId="0" borderId="18" xfId="1" applyFont="1" applyBorder="1" applyAlignment="1">
      <alignment horizontal="center" vertical="top"/>
    </xf>
    <xf numFmtId="0" fontId="22" fillId="4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164" fontId="22" fillId="0" borderId="18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49" fontId="20" fillId="0" borderId="0" xfId="6" quotePrefix="1" applyNumberFormat="1" applyFont="1" applyBorder="1" applyAlignment="1">
      <alignment horizontal="left" vertical="top" wrapText="1"/>
    </xf>
    <xf numFmtId="0" fontId="20" fillId="2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164" fontId="24" fillId="0" borderId="1" xfId="1" applyNumberFormat="1" applyFont="1" applyFill="1" applyBorder="1" applyAlignment="1">
      <alignment vertical="center"/>
    </xf>
    <xf numFmtId="164" fontId="24" fillId="0" borderId="1" xfId="1" applyNumberFormat="1" applyFont="1" applyFill="1" applyBorder="1" applyAlignment="1">
      <alignment horizontal="center" vertical="center"/>
    </xf>
    <xf numFmtId="164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/>
    </xf>
    <xf numFmtId="164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5" fillId="0" borderId="0" xfId="0" applyFont="1" applyAlignment="1">
      <alignment horizontal="justify" vertical="center"/>
    </xf>
    <xf numFmtId="0" fontId="22" fillId="5" borderId="0" xfId="0" applyFont="1" applyFill="1" applyAlignment="1">
      <alignment horizontal="left" vertical="top"/>
    </xf>
    <xf numFmtId="0" fontId="15" fillId="0" borderId="21" xfId="0" applyFont="1" applyBorder="1" applyAlignment="1">
      <alignment horizontal="centerContinuous" vertical="center" wrapText="1"/>
    </xf>
    <xf numFmtId="0" fontId="15" fillId="0" borderId="23" xfId="0" applyFont="1" applyBorder="1" applyAlignment="1">
      <alignment horizontal="left" vertical="center"/>
    </xf>
    <xf numFmtId="0" fontId="15" fillId="0" borderId="20" xfId="0" applyFont="1" applyBorder="1" applyAlignment="1">
      <alignment horizontal="center" vertical="center" wrapText="1"/>
    </xf>
    <xf numFmtId="0" fontId="16" fillId="0" borderId="28" xfId="0" applyFont="1" applyBorder="1" applyAlignment="1">
      <alignment vertical="center" wrapText="1"/>
    </xf>
    <xf numFmtId="166" fontId="15" fillId="0" borderId="0" xfId="0" applyNumberFormat="1" applyFont="1" applyAlignment="1">
      <alignment horizontal="justify" vertical="center"/>
    </xf>
    <xf numFmtId="164" fontId="24" fillId="5" borderId="0" xfId="0" applyNumberFormat="1" applyFont="1" applyFill="1" applyAlignment="1">
      <alignment vertical="center" wrapText="1"/>
    </xf>
    <xf numFmtId="164" fontId="15" fillId="5" borderId="0" xfId="0" applyNumberFormat="1" applyFont="1" applyFill="1" applyAlignment="1">
      <alignment vertical="center" wrapText="1"/>
    </xf>
    <xf numFmtId="0" fontId="15" fillId="5" borderId="0" xfId="0" applyFont="1" applyFill="1" applyAlignment="1">
      <alignment horizontal="justify" vertical="center"/>
    </xf>
    <xf numFmtId="0" fontId="15" fillId="5" borderId="0" xfId="0" applyFont="1" applyFill="1" applyAlignment="1">
      <alignment horizontal="justify" vertical="center" wrapText="1"/>
    </xf>
    <xf numFmtId="0" fontId="15" fillId="5" borderId="0" xfId="0" applyFont="1" applyFill="1" applyAlignment="1">
      <alignment vertical="center" wrapText="1"/>
    </xf>
    <xf numFmtId="0" fontId="15" fillId="5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5" fillId="5" borderId="22" xfId="0" applyFont="1" applyFill="1" applyBorder="1" applyAlignment="1">
      <alignment horizontal="left" vertical="center" wrapText="1"/>
    </xf>
    <xf numFmtId="0" fontId="15" fillId="5" borderId="2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166" fontId="15" fillId="5" borderId="1" xfId="0" applyNumberFormat="1" applyFont="1" applyFill="1" applyBorder="1" applyAlignment="1">
      <alignment horizontal="center" vertical="center"/>
    </xf>
    <xf numFmtId="166" fontId="15" fillId="5" borderId="29" xfId="0" applyNumberFormat="1" applyFont="1" applyFill="1" applyBorder="1" applyAlignment="1">
      <alignment horizontal="center" vertical="center"/>
    </xf>
    <xf numFmtId="166" fontId="16" fillId="5" borderId="24" xfId="0" applyNumberFormat="1" applyFont="1" applyFill="1" applyBorder="1" applyAlignment="1">
      <alignment horizontal="center" vertical="center" wrapText="1"/>
    </xf>
    <xf numFmtId="168" fontId="15" fillId="5" borderId="25" xfId="0" applyNumberFormat="1" applyFont="1" applyFill="1" applyBorder="1" applyAlignment="1">
      <alignment horizontal="center" vertical="center"/>
    </xf>
    <xf numFmtId="166" fontId="15" fillId="5" borderId="25" xfId="0" applyNumberFormat="1" applyFont="1" applyFill="1" applyBorder="1" applyAlignment="1">
      <alignment horizontal="center" vertical="center"/>
    </xf>
    <xf numFmtId="167" fontId="15" fillId="5" borderId="2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7" xfId="0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49" fontId="21" fillId="0" borderId="17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9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3" borderId="11" xfId="0" applyFont="1" applyFill="1" applyBorder="1" applyAlignment="1">
      <alignment horizontal="left" vertical="center"/>
    </xf>
    <xf numFmtId="0" fontId="22" fillId="3" borderId="12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164" fontId="14" fillId="0" borderId="2" xfId="1" applyNumberFormat="1" applyFont="1" applyFill="1" applyBorder="1" applyAlignment="1">
      <alignment horizontal="left" vertical="center" wrapText="1"/>
    </xf>
    <xf numFmtId="164" fontId="14" fillId="0" borderId="4" xfId="1" applyNumberFormat="1" applyFont="1" applyFill="1" applyBorder="1" applyAlignment="1">
      <alignment horizontal="left" vertical="center" wrapText="1"/>
    </xf>
    <xf numFmtId="164" fontId="14" fillId="0" borderId="3" xfId="1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5" borderId="0" xfId="0" applyFont="1" applyFill="1" applyAlignment="1">
      <alignment horizontal="left" vertical="center" wrapText="1"/>
    </xf>
    <xf numFmtId="0" fontId="24" fillId="5" borderId="0" xfId="0" applyFont="1" applyFill="1" applyAlignment="1">
      <alignment horizontal="left" vertical="center" wrapText="1"/>
    </xf>
    <xf numFmtId="0" fontId="14" fillId="6" borderId="2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left" vertical="center" wrapText="1"/>
    </xf>
    <xf numFmtId="0" fontId="14" fillId="5" borderId="3" xfId="0" applyFont="1" applyFill="1" applyBorder="1" applyAlignment="1">
      <alignment horizontal="left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esktop\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3"/>
  <sheetViews>
    <sheetView view="pageBreakPreview" zoomScaleNormal="100" zoomScaleSheetLayoutView="100" workbookViewId="0">
      <selection activeCell="E13" sqref="E13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4" t="s">
        <v>82</v>
      </c>
      <c r="B1" s="164"/>
      <c r="C1" s="164"/>
      <c r="D1" s="164"/>
      <c r="E1" s="164"/>
      <c r="I1" s="3"/>
    </row>
    <row r="2" spans="1:9" ht="31.5" customHeight="1" x14ac:dyDescent="0.2">
      <c r="A2" s="163" t="s">
        <v>83</v>
      </c>
      <c r="B2" s="163"/>
      <c r="C2" s="163"/>
      <c r="D2" s="163"/>
      <c r="E2" s="163"/>
      <c r="I2" s="3"/>
    </row>
    <row r="3" spans="1:9" ht="14.25" x14ac:dyDescent="0.2">
      <c r="A3" s="21" t="s">
        <v>6</v>
      </c>
      <c r="B3" s="22"/>
      <c r="C3" s="22"/>
      <c r="D3" s="165" t="s">
        <v>7</v>
      </c>
      <c r="E3" s="165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6" customFormat="1" ht="14.25" x14ac:dyDescent="0.25">
      <c r="A6" s="38" t="s">
        <v>8</v>
      </c>
      <c r="B6" s="35"/>
      <c r="C6" s="35"/>
      <c r="D6" s="35"/>
      <c r="E6" s="35"/>
    </row>
    <row r="7" spans="1:9" s="37" customFormat="1" ht="15" x14ac:dyDescent="0.25">
      <c r="A7" s="39" t="s">
        <v>56</v>
      </c>
      <c r="B7" s="34" t="s">
        <v>22</v>
      </c>
      <c r="C7" s="34" t="s">
        <v>11</v>
      </c>
      <c r="D7" s="34">
        <f t="shared" ref="D7" si="0">E7</f>
        <v>3252.29</v>
      </c>
      <c r="E7" s="34">
        <v>3252.29</v>
      </c>
    </row>
    <row r="8" spans="1:9" s="36" customFormat="1" ht="14.25" x14ac:dyDescent="0.25">
      <c r="A8" s="38" t="s">
        <v>39</v>
      </c>
      <c r="B8" s="35"/>
      <c r="C8" s="35"/>
      <c r="D8" s="35"/>
      <c r="E8" s="35"/>
    </row>
    <row r="9" spans="1:9" s="37" customFormat="1" ht="15" x14ac:dyDescent="0.25">
      <c r="A9" s="39" t="s">
        <v>84</v>
      </c>
      <c r="B9" s="34" t="s">
        <v>23</v>
      </c>
      <c r="C9" s="34" t="s">
        <v>12</v>
      </c>
      <c r="D9" s="34">
        <f t="shared" ref="D9" si="1">E9</f>
        <v>11020.24</v>
      </c>
      <c r="E9" s="34">
        <v>11020.24</v>
      </c>
    </row>
    <row r="10" spans="1:9" s="37" customFormat="1" ht="15" x14ac:dyDescent="0.25">
      <c r="A10" s="39" t="s">
        <v>57</v>
      </c>
      <c r="B10" s="34">
        <v>1800</v>
      </c>
      <c r="C10" s="34" t="s">
        <v>12</v>
      </c>
      <c r="D10" s="34">
        <f>E10/B10</f>
        <v>3.9500055555555558</v>
      </c>
      <c r="E10" s="34">
        <v>7110.01</v>
      </c>
    </row>
    <row r="11" spans="1:9" s="37" customFormat="1" ht="15" x14ac:dyDescent="0.25">
      <c r="A11" s="40" t="s">
        <v>55</v>
      </c>
      <c r="B11" s="35"/>
      <c r="C11" s="35"/>
      <c r="D11" s="35"/>
      <c r="E11" s="35"/>
    </row>
    <row r="12" spans="1:9" s="37" customFormat="1" ht="30" x14ac:dyDescent="0.25">
      <c r="A12" s="39" t="s">
        <v>58</v>
      </c>
      <c r="B12" s="34" t="s">
        <v>22</v>
      </c>
      <c r="C12" s="34" t="s">
        <v>11</v>
      </c>
      <c r="D12" s="34">
        <f t="shared" ref="D12" si="2">E12</f>
        <v>49034.5</v>
      </c>
      <c r="E12" s="34">
        <v>49034.5</v>
      </c>
    </row>
    <row r="13" spans="1:9" s="37" customFormat="1" ht="15" x14ac:dyDescent="0.25">
      <c r="A13" s="40" t="s">
        <v>40</v>
      </c>
      <c r="B13" s="35"/>
      <c r="C13" s="35"/>
      <c r="D13" s="35"/>
      <c r="E13" s="35"/>
    </row>
    <row r="14" spans="1:9" s="37" customFormat="1" ht="30" x14ac:dyDescent="0.25">
      <c r="A14" s="39" t="s">
        <v>59</v>
      </c>
      <c r="B14" s="34" t="s">
        <v>24</v>
      </c>
      <c r="C14" s="34" t="s">
        <v>11</v>
      </c>
      <c r="D14" s="34">
        <f t="shared" ref="D14" si="3">E14</f>
        <v>4287.3599999999997</v>
      </c>
      <c r="E14" s="34">
        <v>4287.3599999999997</v>
      </c>
    </row>
    <row r="15" spans="1:9" s="37" customFormat="1" ht="15" x14ac:dyDescent="0.25">
      <c r="A15" s="38" t="s">
        <v>41</v>
      </c>
      <c r="B15" s="35"/>
      <c r="C15" s="35"/>
      <c r="D15" s="35"/>
      <c r="E15" s="35"/>
    </row>
    <row r="16" spans="1:9" s="37" customFormat="1" ht="15" x14ac:dyDescent="0.25">
      <c r="A16" s="39" t="s">
        <v>60</v>
      </c>
      <c r="B16" s="34">
        <v>1</v>
      </c>
      <c r="C16" s="34" t="s">
        <v>14</v>
      </c>
      <c r="D16" s="34">
        <f t="shared" ref="D16:D30" si="4">E16/B16</f>
        <v>796.94</v>
      </c>
      <c r="E16" s="34">
        <v>796.94</v>
      </c>
    </row>
    <row r="17" spans="1:5" s="37" customFormat="1" ht="15" x14ac:dyDescent="0.25">
      <c r="A17" s="39" t="s">
        <v>61</v>
      </c>
      <c r="B17" s="34">
        <v>7.0000000000000007E-2</v>
      </c>
      <c r="C17" s="34" t="s">
        <v>15</v>
      </c>
      <c r="D17" s="34">
        <f t="shared" si="4"/>
        <v>3731</v>
      </c>
      <c r="E17" s="34">
        <v>261.17</v>
      </c>
    </row>
    <row r="18" spans="1:5" s="37" customFormat="1" ht="33" customHeight="1" x14ac:dyDescent="0.25">
      <c r="A18" s="39" t="s">
        <v>62</v>
      </c>
      <c r="B18" s="34">
        <v>0.27</v>
      </c>
      <c r="C18" s="34" t="s">
        <v>16</v>
      </c>
      <c r="D18" s="34">
        <f t="shared" si="4"/>
        <v>1354.2592592592591</v>
      </c>
      <c r="E18" s="34">
        <v>365.65</v>
      </c>
    </row>
    <row r="19" spans="1:5" s="37" customFormat="1" ht="15" x14ac:dyDescent="0.25">
      <c r="A19" s="39" t="s">
        <v>85</v>
      </c>
      <c r="B19" s="34">
        <v>0.02</v>
      </c>
      <c r="C19" s="34" t="s">
        <v>86</v>
      </c>
      <c r="D19" s="34">
        <f t="shared" si="4"/>
        <v>20314.5</v>
      </c>
      <c r="E19" s="34">
        <v>406.29</v>
      </c>
    </row>
    <row r="20" spans="1:5" s="37" customFormat="1" ht="30" x14ac:dyDescent="0.25">
      <c r="A20" s="39" t="s">
        <v>63</v>
      </c>
      <c r="B20" s="34">
        <v>1</v>
      </c>
      <c r="C20" s="34" t="s">
        <v>16</v>
      </c>
      <c r="D20" s="34">
        <f t="shared" si="4"/>
        <v>1559.09</v>
      </c>
      <c r="E20" s="34">
        <v>1559.09</v>
      </c>
    </row>
    <row r="21" spans="1:5" s="37" customFormat="1" ht="15" x14ac:dyDescent="0.25">
      <c r="A21" s="39" t="s">
        <v>64</v>
      </c>
      <c r="B21" s="34">
        <v>0.02</v>
      </c>
      <c r="C21" s="34" t="s">
        <v>17</v>
      </c>
      <c r="D21" s="34">
        <f t="shared" si="4"/>
        <v>22494.5</v>
      </c>
      <c r="E21" s="34">
        <v>449.89</v>
      </c>
    </row>
    <row r="22" spans="1:5" s="37" customFormat="1" ht="30" x14ac:dyDescent="0.25">
      <c r="A22" s="39" t="s">
        <v>65</v>
      </c>
      <c r="B22" s="34">
        <v>1</v>
      </c>
      <c r="C22" s="34" t="s">
        <v>14</v>
      </c>
      <c r="D22" s="34">
        <f t="shared" si="4"/>
        <v>384.58</v>
      </c>
      <c r="E22" s="34">
        <v>384.58</v>
      </c>
    </row>
    <row r="23" spans="1:5" s="37" customFormat="1" ht="15" x14ac:dyDescent="0.25">
      <c r="A23" s="39" t="s">
        <v>87</v>
      </c>
      <c r="B23" s="34">
        <v>2.5000000000000001E-2</v>
      </c>
      <c r="C23" s="34" t="s">
        <v>15</v>
      </c>
      <c r="D23" s="34">
        <f t="shared" si="4"/>
        <v>13647.599999999999</v>
      </c>
      <c r="E23" s="34">
        <v>341.19</v>
      </c>
    </row>
    <row r="24" spans="1:5" s="37" customFormat="1" ht="30" x14ac:dyDescent="0.25">
      <c r="A24" s="39" t="s">
        <v>66</v>
      </c>
      <c r="B24" s="34">
        <v>4</v>
      </c>
      <c r="C24" s="34" t="s">
        <v>18</v>
      </c>
      <c r="D24" s="34">
        <f t="shared" si="4"/>
        <v>160.43</v>
      </c>
      <c r="E24" s="34">
        <v>641.72</v>
      </c>
    </row>
    <row r="25" spans="1:5" s="37" customFormat="1" ht="15" x14ac:dyDescent="0.25">
      <c r="A25" s="39" t="s">
        <v>67</v>
      </c>
      <c r="B25" s="34">
        <v>1</v>
      </c>
      <c r="C25" s="34" t="s">
        <v>13</v>
      </c>
      <c r="D25" s="34">
        <f t="shared" si="4"/>
        <v>2918.24</v>
      </c>
      <c r="E25" s="34">
        <v>2918.24</v>
      </c>
    </row>
    <row r="26" spans="1:5" s="37" customFormat="1" ht="15" x14ac:dyDescent="0.25">
      <c r="A26" s="39" t="s">
        <v>68</v>
      </c>
      <c r="B26" s="34">
        <v>10010</v>
      </c>
      <c r="C26" s="34" t="s">
        <v>19</v>
      </c>
      <c r="D26" s="34">
        <f t="shared" si="4"/>
        <v>1.1837962037962038</v>
      </c>
      <c r="E26" s="34">
        <v>11849.8</v>
      </c>
    </row>
    <row r="27" spans="1:5" s="37" customFormat="1" ht="15" x14ac:dyDescent="0.25">
      <c r="A27" s="39" t="s">
        <v>69</v>
      </c>
      <c r="B27" s="34">
        <v>1</v>
      </c>
      <c r="C27" s="34" t="s">
        <v>13</v>
      </c>
      <c r="D27" s="34">
        <f t="shared" si="4"/>
        <v>387.91</v>
      </c>
      <c r="E27" s="34">
        <v>387.91</v>
      </c>
    </row>
    <row r="28" spans="1:5" s="37" customFormat="1" ht="30" x14ac:dyDescent="0.25">
      <c r="A28" s="39" t="s">
        <v>70</v>
      </c>
      <c r="B28" s="34">
        <v>1</v>
      </c>
      <c r="C28" s="34" t="s">
        <v>20</v>
      </c>
      <c r="D28" s="34">
        <f t="shared" si="4"/>
        <v>438.91</v>
      </c>
      <c r="E28" s="34">
        <v>438.91</v>
      </c>
    </row>
    <row r="29" spans="1:5" s="37" customFormat="1" ht="15" x14ac:dyDescent="0.25">
      <c r="A29" s="39" t="s">
        <v>71</v>
      </c>
      <c r="B29" s="34">
        <v>28</v>
      </c>
      <c r="C29" s="34" t="s">
        <v>20</v>
      </c>
      <c r="D29" s="34">
        <f t="shared" si="4"/>
        <v>228.12357142857144</v>
      </c>
      <c r="E29" s="34">
        <v>6387.46</v>
      </c>
    </row>
    <row r="30" spans="1:5" s="37" customFormat="1" ht="15" x14ac:dyDescent="0.25">
      <c r="A30" s="39" t="s">
        <v>88</v>
      </c>
      <c r="B30" s="34">
        <v>1</v>
      </c>
      <c r="C30" s="34" t="s">
        <v>89</v>
      </c>
      <c r="D30" s="34">
        <f t="shared" si="4"/>
        <v>127.76</v>
      </c>
      <c r="E30" s="34">
        <v>127.76</v>
      </c>
    </row>
    <row r="31" spans="1:5" s="37" customFormat="1" ht="15" x14ac:dyDescent="0.25">
      <c r="A31" s="38" t="s">
        <v>42</v>
      </c>
      <c r="B31" s="35"/>
      <c r="C31" s="35"/>
      <c r="D31" s="35"/>
      <c r="E31" s="35"/>
    </row>
    <row r="32" spans="1:5" s="37" customFormat="1" ht="30" x14ac:dyDescent="0.25">
      <c r="A32" s="39" t="s">
        <v>72</v>
      </c>
      <c r="B32" s="34">
        <v>1.0649999999999999</v>
      </c>
      <c r="C32" s="34" t="s">
        <v>16</v>
      </c>
      <c r="D32" s="34">
        <f t="shared" ref="D32:D39" si="5">E32/B32</f>
        <v>1705.3802816901409</v>
      </c>
      <c r="E32" s="34">
        <v>1816.23</v>
      </c>
    </row>
    <row r="33" spans="1:5" s="37" customFormat="1" ht="30" x14ac:dyDescent="0.25">
      <c r="A33" s="39" t="s">
        <v>63</v>
      </c>
      <c r="B33" s="34">
        <v>1.06</v>
      </c>
      <c r="C33" s="34" t="s">
        <v>16</v>
      </c>
      <c r="D33" s="34">
        <f t="shared" si="5"/>
        <v>1613.3773584905659</v>
      </c>
      <c r="E33" s="34">
        <v>1710.18</v>
      </c>
    </row>
    <row r="34" spans="1:5" s="37" customFormat="1" ht="15" x14ac:dyDescent="0.25">
      <c r="A34" s="39" t="s">
        <v>90</v>
      </c>
      <c r="B34" s="34">
        <v>2</v>
      </c>
      <c r="C34" s="34" t="s">
        <v>13</v>
      </c>
      <c r="D34" s="34">
        <f t="shared" si="5"/>
        <v>733.10500000000002</v>
      </c>
      <c r="E34" s="34">
        <v>1466.21</v>
      </c>
    </row>
    <row r="35" spans="1:5" s="37" customFormat="1" ht="30" x14ac:dyDescent="0.25">
      <c r="A35" s="39" t="s">
        <v>91</v>
      </c>
      <c r="B35" s="34">
        <v>24</v>
      </c>
      <c r="C35" s="34" t="s">
        <v>92</v>
      </c>
      <c r="D35" s="34">
        <f t="shared" si="5"/>
        <v>43.967083333333335</v>
      </c>
      <c r="E35" s="34">
        <v>1055.21</v>
      </c>
    </row>
    <row r="36" spans="1:5" s="37" customFormat="1" ht="30" x14ac:dyDescent="0.25">
      <c r="A36" s="39" t="s">
        <v>93</v>
      </c>
      <c r="B36" s="34">
        <v>26</v>
      </c>
      <c r="C36" s="34" t="s">
        <v>92</v>
      </c>
      <c r="D36" s="34">
        <f t="shared" si="5"/>
        <v>111.09384615384616</v>
      </c>
      <c r="E36" s="34">
        <v>2888.44</v>
      </c>
    </row>
    <row r="37" spans="1:5" s="37" customFormat="1" ht="30" x14ac:dyDescent="0.25">
      <c r="A37" s="39" t="s">
        <v>94</v>
      </c>
      <c r="B37" s="34">
        <v>60</v>
      </c>
      <c r="C37" s="34" t="s">
        <v>73</v>
      </c>
      <c r="D37" s="34">
        <f t="shared" si="5"/>
        <v>94.383833333333328</v>
      </c>
      <c r="E37" s="34">
        <v>5663.03</v>
      </c>
    </row>
    <row r="38" spans="1:5" s="37" customFormat="1" ht="15" x14ac:dyDescent="0.25">
      <c r="A38" s="39" t="s">
        <v>95</v>
      </c>
      <c r="B38" s="34">
        <v>15</v>
      </c>
      <c r="C38" s="34" t="s">
        <v>73</v>
      </c>
      <c r="D38" s="34">
        <f t="shared" si="5"/>
        <v>47.076666666666668</v>
      </c>
      <c r="E38" s="34">
        <v>706.15</v>
      </c>
    </row>
    <row r="39" spans="1:5" s="37" customFormat="1" ht="30" x14ac:dyDescent="0.25">
      <c r="A39" s="39" t="s">
        <v>96</v>
      </c>
      <c r="B39" s="34">
        <v>10</v>
      </c>
      <c r="C39" s="34" t="s">
        <v>73</v>
      </c>
      <c r="D39" s="34">
        <f t="shared" si="5"/>
        <v>37.661000000000001</v>
      </c>
      <c r="E39" s="34">
        <v>376.61</v>
      </c>
    </row>
    <row r="40" spans="1:5" s="37" customFormat="1" ht="15" x14ac:dyDescent="0.25">
      <c r="A40" s="38" t="s">
        <v>97</v>
      </c>
      <c r="B40" s="35"/>
      <c r="C40" s="35"/>
      <c r="D40" s="35"/>
      <c r="E40" s="35"/>
    </row>
    <row r="41" spans="1:5" s="37" customFormat="1" ht="15" x14ac:dyDescent="0.25">
      <c r="A41" s="39" t="s">
        <v>98</v>
      </c>
      <c r="B41" s="34" t="s">
        <v>119</v>
      </c>
      <c r="C41" s="34" t="s">
        <v>11</v>
      </c>
      <c r="D41" s="34">
        <f t="shared" ref="D41" si="6">E41</f>
        <v>21600</v>
      </c>
      <c r="E41" s="34">
        <v>21600</v>
      </c>
    </row>
    <row r="42" spans="1:5" s="37" customFormat="1" ht="15" x14ac:dyDescent="0.25">
      <c r="A42" s="40" t="s">
        <v>99</v>
      </c>
      <c r="B42" s="35"/>
      <c r="C42" s="35"/>
      <c r="D42" s="35"/>
      <c r="E42" s="35"/>
    </row>
    <row r="43" spans="1:5" s="37" customFormat="1" ht="15" x14ac:dyDescent="0.25">
      <c r="A43" s="39" t="s">
        <v>100</v>
      </c>
      <c r="B43" s="34" t="s">
        <v>23</v>
      </c>
      <c r="C43" s="34" t="s">
        <v>11</v>
      </c>
      <c r="D43" s="34">
        <f t="shared" ref="D43" si="7">E43</f>
        <v>2640.26</v>
      </c>
      <c r="E43" s="34">
        <v>2640.26</v>
      </c>
    </row>
    <row r="44" spans="1:5" s="37" customFormat="1" ht="15" x14ac:dyDescent="0.25">
      <c r="A44" s="38" t="s">
        <v>43</v>
      </c>
      <c r="B44" s="35"/>
      <c r="C44" s="35"/>
      <c r="D44" s="35"/>
      <c r="E44" s="35"/>
    </row>
    <row r="45" spans="1:5" s="37" customFormat="1" ht="15" x14ac:dyDescent="0.25">
      <c r="A45" s="39" t="s">
        <v>74</v>
      </c>
      <c r="B45" s="34">
        <v>2</v>
      </c>
      <c r="C45" s="34" t="s">
        <v>13</v>
      </c>
      <c r="D45" s="34">
        <f t="shared" ref="D45:D46" si="8">E45/B45</f>
        <v>936.9</v>
      </c>
      <c r="E45" s="34">
        <v>1873.8</v>
      </c>
    </row>
    <row r="46" spans="1:5" s="37" customFormat="1" ht="15" x14ac:dyDescent="0.25">
      <c r="A46" s="39" t="s">
        <v>101</v>
      </c>
      <c r="B46" s="34">
        <v>1</v>
      </c>
      <c r="C46" s="34" t="s">
        <v>102</v>
      </c>
      <c r="D46" s="34">
        <f t="shared" si="8"/>
        <v>653.11</v>
      </c>
      <c r="E46" s="34">
        <v>653.11</v>
      </c>
    </row>
    <row r="47" spans="1:5" s="37" customFormat="1" ht="15" x14ac:dyDescent="0.25">
      <c r="A47" s="40" t="s">
        <v>103</v>
      </c>
      <c r="B47" s="35"/>
      <c r="C47" s="35"/>
      <c r="D47" s="35"/>
      <c r="E47" s="35"/>
    </row>
    <row r="48" spans="1:5" s="37" customFormat="1" ht="30" x14ac:dyDescent="0.25">
      <c r="A48" s="39" t="s">
        <v>104</v>
      </c>
      <c r="B48" s="34">
        <v>0.05</v>
      </c>
      <c r="C48" s="34" t="s">
        <v>105</v>
      </c>
      <c r="D48" s="34">
        <f t="shared" ref="D48:D57" si="9">E48/B48</f>
        <v>18939.8</v>
      </c>
      <c r="E48" s="34">
        <v>946.99</v>
      </c>
    </row>
    <row r="49" spans="1:5" s="37" customFormat="1" ht="30" x14ac:dyDescent="0.25">
      <c r="A49" s="39" t="s">
        <v>106</v>
      </c>
      <c r="B49" s="34">
        <v>1</v>
      </c>
      <c r="C49" s="34" t="s">
        <v>107</v>
      </c>
      <c r="D49" s="34">
        <f t="shared" si="9"/>
        <v>362.78</v>
      </c>
      <c r="E49" s="34">
        <v>362.78</v>
      </c>
    </row>
    <row r="50" spans="1:5" s="37" customFormat="1" ht="30" x14ac:dyDescent="0.25">
      <c r="A50" s="39" t="s">
        <v>108</v>
      </c>
      <c r="B50" s="34">
        <v>0.06</v>
      </c>
      <c r="C50" s="34" t="s">
        <v>17</v>
      </c>
      <c r="D50" s="34">
        <f t="shared" si="9"/>
        <v>4682.166666666667</v>
      </c>
      <c r="E50" s="34">
        <v>280.93</v>
      </c>
    </row>
    <row r="51" spans="1:5" s="37" customFormat="1" ht="45" x14ac:dyDescent="0.25">
      <c r="A51" s="39" t="s">
        <v>109</v>
      </c>
      <c r="B51" s="34">
        <v>2</v>
      </c>
      <c r="C51" s="34" t="s">
        <v>92</v>
      </c>
      <c r="D51" s="34">
        <f t="shared" si="9"/>
        <v>179.66499999999999</v>
      </c>
      <c r="E51" s="34">
        <v>359.33</v>
      </c>
    </row>
    <row r="52" spans="1:5" s="37" customFormat="1" ht="30" x14ac:dyDescent="0.25">
      <c r="A52" s="39" t="s">
        <v>110</v>
      </c>
      <c r="B52" s="34">
        <v>0.01</v>
      </c>
      <c r="C52" s="34" t="s">
        <v>111</v>
      </c>
      <c r="D52" s="34">
        <f t="shared" si="9"/>
        <v>92504</v>
      </c>
      <c r="E52" s="34">
        <v>925.04</v>
      </c>
    </row>
    <row r="53" spans="1:5" s="37" customFormat="1" ht="15" x14ac:dyDescent="0.25">
      <c r="A53" s="39" t="s">
        <v>112</v>
      </c>
      <c r="B53" s="34">
        <v>0.01</v>
      </c>
      <c r="C53" s="34" t="s">
        <v>113</v>
      </c>
      <c r="D53" s="34">
        <f t="shared" si="9"/>
        <v>31735</v>
      </c>
      <c r="E53" s="34">
        <v>317.35000000000002</v>
      </c>
    </row>
    <row r="54" spans="1:5" s="37" customFormat="1" ht="15" x14ac:dyDescent="0.25">
      <c r="A54" s="39" t="s">
        <v>114</v>
      </c>
      <c r="B54" s="34">
        <v>0.01</v>
      </c>
      <c r="C54" s="34" t="s">
        <v>17</v>
      </c>
      <c r="D54" s="34">
        <f t="shared" si="9"/>
        <v>18335</v>
      </c>
      <c r="E54" s="34">
        <v>183.35</v>
      </c>
    </row>
    <row r="55" spans="1:5" s="37" customFormat="1" ht="30" x14ac:dyDescent="0.25">
      <c r="A55" s="39" t="s">
        <v>115</v>
      </c>
      <c r="B55" s="34">
        <v>0.02</v>
      </c>
      <c r="C55" s="34" t="s">
        <v>17</v>
      </c>
      <c r="D55" s="34">
        <f t="shared" si="9"/>
        <v>42006</v>
      </c>
      <c r="E55" s="34">
        <v>840.12</v>
      </c>
    </row>
    <row r="56" spans="1:5" s="37" customFormat="1" ht="15" x14ac:dyDescent="0.25">
      <c r="A56" s="39" t="s">
        <v>116</v>
      </c>
      <c r="B56" s="34">
        <v>0.01</v>
      </c>
      <c r="C56" s="34" t="s">
        <v>17</v>
      </c>
      <c r="D56" s="34">
        <f t="shared" si="9"/>
        <v>34388</v>
      </c>
      <c r="E56" s="34">
        <v>343.88</v>
      </c>
    </row>
    <row r="57" spans="1:5" s="37" customFormat="1" ht="15" x14ac:dyDescent="0.25">
      <c r="A57" s="39" t="s">
        <v>117</v>
      </c>
      <c r="B57" s="34">
        <v>1.0999999999999999E-2</v>
      </c>
      <c r="C57" s="34" t="s">
        <v>15</v>
      </c>
      <c r="D57" s="34">
        <f t="shared" si="9"/>
        <v>41369.090909090912</v>
      </c>
      <c r="E57" s="34">
        <v>455.06</v>
      </c>
    </row>
    <row r="58" spans="1:5" s="37" customFormat="1" ht="15" x14ac:dyDescent="0.25">
      <c r="A58" s="38" t="s">
        <v>44</v>
      </c>
      <c r="B58" s="35"/>
      <c r="C58" s="35"/>
      <c r="D58" s="35"/>
      <c r="E58" s="35"/>
    </row>
    <row r="59" spans="1:5" s="37" customFormat="1" ht="15" x14ac:dyDescent="0.25">
      <c r="A59" s="39" t="s">
        <v>118</v>
      </c>
      <c r="B59" s="34" t="s">
        <v>23</v>
      </c>
      <c r="C59" s="34" t="s">
        <v>11</v>
      </c>
      <c r="D59" s="34">
        <f t="shared" ref="D59:D60" si="10">E59</f>
        <v>2007.44</v>
      </c>
      <c r="E59" s="34">
        <v>2007.44</v>
      </c>
    </row>
    <row r="60" spans="1:5" s="37" customFormat="1" ht="15" x14ac:dyDescent="0.25">
      <c r="A60" s="39" t="s">
        <v>75</v>
      </c>
      <c r="B60" s="34" t="s">
        <v>23</v>
      </c>
      <c r="C60" s="34" t="s">
        <v>11</v>
      </c>
      <c r="D60" s="34">
        <f t="shared" si="10"/>
        <v>1242.46</v>
      </c>
      <c r="E60" s="34">
        <v>1242.46</v>
      </c>
    </row>
    <row r="61" spans="1:5" s="37" customFormat="1" ht="15" x14ac:dyDescent="0.25">
      <c r="A61" s="38" t="s">
        <v>45</v>
      </c>
      <c r="B61" s="35"/>
      <c r="C61" s="35"/>
      <c r="D61" s="35"/>
      <c r="E61" s="35"/>
    </row>
    <row r="62" spans="1:5" s="37" customFormat="1" ht="15" x14ac:dyDescent="0.25">
      <c r="A62" s="39" t="s">
        <v>79</v>
      </c>
      <c r="B62" s="34" t="s">
        <v>25</v>
      </c>
      <c r="C62" s="34" t="s">
        <v>12</v>
      </c>
      <c r="D62" s="34">
        <f>E62</f>
        <v>48700.93</v>
      </c>
      <c r="E62" s="34">
        <v>48700.93</v>
      </c>
    </row>
    <row r="63" spans="1:5" s="37" customFormat="1" ht="15" x14ac:dyDescent="0.25">
      <c r="A63" s="38" t="s">
        <v>9</v>
      </c>
      <c r="B63" s="35"/>
      <c r="C63" s="35"/>
      <c r="D63" s="35"/>
      <c r="E63" s="35"/>
    </row>
    <row r="64" spans="1:5" s="37" customFormat="1" ht="15" x14ac:dyDescent="0.25">
      <c r="A64" s="39" t="s">
        <v>76</v>
      </c>
      <c r="B64" s="34" t="s">
        <v>25</v>
      </c>
      <c r="C64" s="34" t="s">
        <v>12</v>
      </c>
      <c r="D64" s="34">
        <f>E64</f>
        <v>62627.39</v>
      </c>
      <c r="E64" s="34">
        <v>62627.39</v>
      </c>
    </row>
    <row r="65" spans="1:5" s="37" customFormat="1" ht="15" x14ac:dyDescent="0.25">
      <c r="A65" s="38" t="s">
        <v>10</v>
      </c>
      <c r="B65" s="35"/>
      <c r="C65" s="35"/>
      <c r="D65" s="35"/>
      <c r="E65" s="35"/>
    </row>
    <row r="66" spans="1:5" s="37" customFormat="1" ht="15" x14ac:dyDescent="0.25">
      <c r="A66" s="39" t="s">
        <v>77</v>
      </c>
      <c r="B66" s="34" t="s">
        <v>22</v>
      </c>
      <c r="C66" s="34" t="s">
        <v>11</v>
      </c>
      <c r="D66" s="34">
        <f>E66</f>
        <v>30512.789000000004</v>
      </c>
      <c r="E66" s="34">
        <f>Бюджет!C26*10%</f>
        <v>30512.789000000004</v>
      </c>
    </row>
    <row r="67" spans="1:5" ht="14.25" x14ac:dyDescent="0.2">
      <c r="A67" s="29" t="s">
        <v>26</v>
      </c>
      <c r="B67" s="33" t="s">
        <v>21</v>
      </c>
      <c r="C67" s="30"/>
      <c r="D67" s="33"/>
      <c r="E67" s="31">
        <f>SUM(E6:E66)</f>
        <v>294576.06899999996</v>
      </c>
    </row>
    <row r="68" spans="1:5" ht="15" x14ac:dyDescent="0.2">
      <c r="D68" s="13"/>
    </row>
    <row r="69" spans="1:5" ht="15" x14ac:dyDescent="0.2">
      <c r="A69" s="13" t="s">
        <v>32</v>
      </c>
      <c r="B69" s="13"/>
      <c r="C69" s="13"/>
      <c r="D69" s="13"/>
      <c r="E69" s="13"/>
    </row>
    <row r="70" spans="1:5" ht="15" x14ac:dyDescent="0.2">
      <c r="A70" s="13" t="s">
        <v>124</v>
      </c>
      <c r="B70" s="13"/>
      <c r="C70" s="13"/>
      <c r="D70" s="13"/>
      <c r="E70" s="13"/>
    </row>
    <row r="71" spans="1:5" ht="15" x14ac:dyDescent="0.2">
      <c r="A71" s="13" t="s">
        <v>33</v>
      </c>
      <c r="B71" s="13"/>
      <c r="C71" s="13"/>
      <c r="D71" s="13"/>
      <c r="E71" s="13"/>
    </row>
    <row r="72" spans="1:5" ht="15" x14ac:dyDescent="0.2">
      <c r="A72" s="13" t="s">
        <v>34</v>
      </c>
      <c r="B72" s="13"/>
      <c r="C72" s="13"/>
      <c r="D72" s="14"/>
      <c r="E72" s="13"/>
    </row>
    <row r="73" spans="1:5" ht="15" customHeight="1" x14ac:dyDescent="0.2">
      <c r="A73" s="32" t="s">
        <v>80</v>
      </c>
      <c r="B73" s="14"/>
      <c r="C73" s="14"/>
      <c r="E73" s="14"/>
    </row>
    <row r="74" spans="1:5" ht="15" x14ac:dyDescent="0.25">
      <c r="A74" s="32" t="s">
        <v>81</v>
      </c>
      <c r="D74" s="2"/>
    </row>
    <row r="75" spans="1:5" ht="15" x14ac:dyDescent="0.25">
      <c r="A75" s="32"/>
      <c r="D75" s="2"/>
    </row>
    <row r="76" spans="1:5" ht="15" x14ac:dyDescent="0.25">
      <c r="A76" s="6" t="s">
        <v>27</v>
      </c>
      <c r="B76" s="2"/>
      <c r="C76" s="2"/>
      <c r="D76" s="2"/>
      <c r="E76" s="2"/>
    </row>
    <row r="77" spans="1:5" ht="15" x14ac:dyDescent="0.25">
      <c r="A77" s="6"/>
      <c r="B77" s="2"/>
      <c r="C77" s="2"/>
      <c r="D77" s="15"/>
      <c r="E77" s="2"/>
    </row>
    <row r="78" spans="1:5" ht="15" x14ac:dyDescent="0.25">
      <c r="A78" s="162" t="s">
        <v>52</v>
      </c>
      <c r="B78" s="162"/>
      <c r="C78" s="15" t="s">
        <v>31</v>
      </c>
      <c r="D78" s="4"/>
      <c r="E78" s="5"/>
    </row>
    <row r="79" spans="1:5" ht="15" x14ac:dyDescent="0.25">
      <c r="A79" s="166" t="s">
        <v>53</v>
      </c>
      <c r="B79" s="166"/>
      <c r="C79" s="4" t="s">
        <v>28</v>
      </c>
      <c r="D79" s="2"/>
      <c r="E79" s="2"/>
    </row>
    <row r="80" spans="1:5" ht="15" x14ac:dyDescent="0.25">
      <c r="A80" s="6"/>
      <c r="B80" s="2"/>
      <c r="C80" s="2"/>
      <c r="D80" s="15"/>
      <c r="E80" s="2"/>
    </row>
    <row r="81" spans="1:5" ht="15" x14ac:dyDescent="0.25">
      <c r="A81" s="162" t="s">
        <v>30</v>
      </c>
      <c r="B81" s="162"/>
      <c r="C81" s="15" t="s">
        <v>31</v>
      </c>
      <c r="D81" s="4"/>
      <c r="E81" s="2"/>
    </row>
    <row r="82" spans="1:5" ht="15" x14ac:dyDescent="0.25">
      <c r="A82" s="16" t="s">
        <v>29</v>
      </c>
      <c r="B82" s="5"/>
      <c r="C82" s="4" t="s">
        <v>28</v>
      </c>
      <c r="D82" s="2"/>
      <c r="E82" s="2"/>
    </row>
    <row r="83" spans="1:5" ht="15" x14ac:dyDescent="0.25">
      <c r="A83" s="2"/>
      <c r="B83" s="2"/>
      <c r="C83" s="2"/>
      <c r="E83" s="2"/>
    </row>
  </sheetData>
  <mergeCells count="6">
    <mergeCell ref="A81:B81"/>
    <mergeCell ref="A2:E2"/>
    <mergeCell ref="A1:E1"/>
    <mergeCell ref="D3:E3"/>
    <mergeCell ref="A79:B79"/>
    <mergeCell ref="A78:B78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view="pageBreakPreview" zoomScale="90" zoomScaleNormal="100" zoomScaleSheetLayoutView="90" workbookViewId="0">
      <selection activeCell="G28" sqref="G28"/>
    </sheetView>
  </sheetViews>
  <sheetFormatPr defaultColWidth="9.140625" defaultRowHeight="15" x14ac:dyDescent="0.25"/>
  <cols>
    <col min="1" max="1" width="50.140625" style="2" customWidth="1"/>
    <col min="2" max="2" width="12.42578125" style="2" bestFit="1" customWidth="1"/>
    <col min="3" max="4" width="13.28515625" style="2" bestFit="1" customWidth="1"/>
    <col min="5" max="5" width="12.7109375" style="2" bestFit="1" customWidth="1"/>
    <col min="6" max="16384" width="9.140625" style="2"/>
  </cols>
  <sheetData>
    <row r="1" spans="1:4" ht="20.25" x14ac:dyDescent="0.3">
      <c r="A1" s="167" t="s">
        <v>123</v>
      </c>
      <c r="B1" s="167"/>
      <c r="C1" s="167"/>
      <c r="D1" s="167"/>
    </row>
    <row r="2" spans="1:4" x14ac:dyDescent="0.25">
      <c r="A2" s="7"/>
      <c r="B2" s="7"/>
      <c r="C2" s="7"/>
      <c r="D2" s="7"/>
    </row>
    <row r="3" spans="1:4" x14ac:dyDescent="0.25">
      <c r="A3" s="8" t="s">
        <v>51</v>
      </c>
      <c r="B3" s="9"/>
      <c r="C3" s="174"/>
      <c r="D3" s="174"/>
    </row>
    <row r="4" spans="1:4" x14ac:dyDescent="0.25">
      <c r="A4" s="8"/>
      <c r="B4" s="9"/>
      <c r="C4" s="12"/>
      <c r="D4" s="12"/>
    </row>
    <row r="5" spans="1:4" x14ac:dyDescent="0.25">
      <c r="A5" s="24" t="s">
        <v>35</v>
      </c>
      <c r="B5" s="24" t="s">
        <v>36</v>
      </c>
      <c r="C5" s="25" t="s">
        <v>37</v>
      </c>
      <c r="D5" s="25" t="s">
        <v>38</v>
      </c>
    </row>
    <row r="6" spans="1:4" x14ac:dyDescent="0.25">
      <c r="A6" s="27" t="s">
        <v>78</v>
      </c>
      <c r="B6" s="168">
        <v>29071.62</v>
      </c>
      <c r="C6" s="169"/>
      <c r="D6" s="170"/>
    </row>
    <row r="7" spans="1:4" x14ac:dyDescent="0.25">
      <c r="A7" s="41" t="s">
        <v>50</v>
      </c>
      <c r="B7" s="42" t="s">
        <v>21</v>
      </c>
      <c r="C7" s="43">
        <v>164340.16</v>
      </c>
      <c r="D7" s="44">
        <v>154495.89000000001</v>
      </c>
    </row>
    <row r="8" spans="1:4" x14ac:dyDescent="0.25">
      <c r="A8" s="41" t="s">
        <v>54</v>
      </c>
      <c r="B8" s="42" t="s">
        <v>21</v>
      </c>
      <c r="C8" s="43">
        <v>33252.559999999998</v>
      </c>
      <c r="D8" s="44">
        <v>31880.99</v>
      </c>
    </row>
    <row r="9" spans="1:4" x14ac:dyDescent="0.25">
      <c r="A9" s="41" t="s">
        <v>120</v>
      </c>
      <c r="B9" s="42">
        <v>14918.55</v>
      </c>
      <c r="C9" s="43" t="s">
        <v>21</v>
      </c>
      <c r="D9" s="44">
        <v>2179.2600000000002</v>
      </c>
    </row>
    <row r="10" spans="1:4" x14ac:dyDescent="0.25">
      <c r="A10" s="41" t="s">
        <v>97</v>
      </c>
      <c r="B10" s="42" t="s">
        <v>21</v>
      </c>
      <c r="C10" s="43">
        <v>9727.1200000000008</v>
      </c>
      <c r="D10" s="44">
        <v>3496.48</v>
      </c>
    </row>
    <row r="11" spans="1:4" x14ac:dyDescent="0.25">
      <c r="A11" s="41" t="s">
        <v>121</v>
      </c>
      <c r="B11" s="42" t="s">
        <v>21</v>
      </c>
      <c r="C11" s="43">
        <v>97808.05</v>
      </c>
      <c r="D11" s="44">
        <v>106326.71</v>
      </c>
    </row>
    <row r="12" spans="1:4" x14ac:dyDescent="0.25">
      <c r="A12" s="41" t="s">
        <v>8</v>
      </c>
      <c r="B12" s="42">
        <f>Акт!E7</f>
        <v>3252.29</v>
      </c>
      <c r="C12" s="43" t="s">
        <v>21</v>
      </c>
      <c r="D12" s="44" t="s">
        <v>21</v>
      </c>
    </row>
    <row r="13" spans="1:4" x14ac:dyDescent="0.25">
      <c r="A13" s="41" t="s">
        <v>39</v>
      </c>
      <c r="B13" s="42">
        <f>SUM(Акт!E9:E10)</f>
        <v>18130.25</v>
      </c>
      <c r="C13" s="43" t="s">
        <v>21</v>
      </c>
      <c r="D13" s="44" t="s">
        <v>21</v>
      </c>
    </row>
    <row r="14" spans="1:4" ht="30" x14ac:dyDescent="0.25">
      <c r="A14" s="41" t="s">
        <v>55</v>
      </c>
      <c r="B14" s="42">
        <f>Акт!E12</f>
        <v>49034.5</v>
      </c>
      <c r="C14" s="43" t="s">
        <v>21</v>
      </c>
      <c r="D14" s="44" t="s">
        <v>21</v>
      </c>
    </row>
    <row r="15" spans="1:4" ht="30" x14ac:dyDescent="0.25">
      <c r="A15" s="41" t="s">
        <v>40</v>
      </c>
      <c r="B15" s="42">
        <f>Акт!E14</f>
        <v>4287.3599999999997</v>
      </c>
      <c r="C15" s="43" t="s">
        <v>21</v>
      </c>
      <c r="D15" s="44" t="s">
        <v>21</v>
      </c>
    </row>
    <row r="16" spans="1:4" x14ac:dyDescent="0.25">
      <c r="A16" s="41" t="s">
        <v>41</v>
      </c>
      <c r="B16" s="42">
        <f>SUM(Акт!E16:E30)</f>
        <v>27316.599999999995</v>
      </c>
      <c r="C16" s="43" t="s">
        <v>21</v>
      </c>
      <c r="D16" s="44" t="s">
        <v>21</v>
      </c>
    </row>
    <row r="17" spans="1:5" x14ac:dyDescent="0.25">
      <c r="A17" s="41" t="s">
        <v>42</v>
      </c>
      <c r="B17" s="42">
        <f>SUM(Акт!E32:E39)</f>
        <v>15682.06</v>
      </c>
      <c r="C17" s="43" t="s">
        <v>21</v>
      </c>
      <c r="D17" s="44" t="s">
        <v>21</v>
      </c>
    </row>
    <row r="18" spans="1:5" x14ac:dyDescent="0.25">
      <c r="A18" s="41" t="s">
        <v>97</v>
      </c>
      <c r="B18" s="42">
        <f>Акт!E41</f>
        <v>21600</v>
      </c>
      <c r="C18" s="43" t="s">
        <v>21</v>
      </c>
      <c r="D18" s="44" t="s">
        <v>21</v>
      </c>
    </row>
    <row r="19" spans="1:5" ht="30" x14ac:dyDescent="0.25">
      <c r="A19" s="41" t="s">
        <v>99</v>
      </c>
      <c r="B19" s="42">
        <f>Акт!E43</f>
        <v>2640.26</v>
      </c>
      <c r="C19" s="43" t="s">
        <v>21</v>
      </c>
      <c r="D19" s="44" t="s">
        <v>21</v>
      </c>
    </row>
    <row r="20" spans="1:5" x14ac:dyDescent="0.25">
      <c r="A20" s="41" t="s">
        <v>43</v>
      </c>
      <c r="B20" s="42">
        <f>SUM(Акт!E45:E46)</f>
        <v>2526.91</v>
      </c>
      <c r="C20" s="43" t="s">
        <v>21</v>
      </c>
      <c r="D20" s="44" t="s">
        <v>21</v>
      </c>
    </row>
    <row r="21" spans="1:5" ht="30" x14ac:dyDescent="0.25">
      <c r="A21" s="41" t="s">
        <v>103</v>
      </c>
      <c r="B21" s="42">
        <f>SUM(Акт!E48:E57)</f>
        <v>5014.83</v>
      </c>
      <c r="C21" s="43" t="s">
        <v>21</v>
      </c>
      <c r="D21" s="44" t="s">
        <v>21</v>
      </c>
    </row>
    <row r="22" spans="1:5" x14ac:dyDescent="0.25">
      <c r="A22" s="41" t="s">
        <v>44</v>
      </c>
      <c r="B22" s="42">
        <f>SUM(Акт!E59:E60)</f>
        <v>3249.9</v>
      </c>
      <c r="C22" s="43" t="s">
        <v>21</v>
      </c>
      <c r="D22" s="44" t="s">
        <v>21</v>
      </c>
    </row>
    <row r="23" spans="1:5" x14ac:dyDescent="0.25">
      <c r="A23" s="41" t="s">
        <v>45</v>
      </c>
      <c r="B23" s="42">
        <f>Акт!E62</f>
        <v>48700.93</v>
      </c>
      <c r="C23" s="43" t="s">
        <v>21</v>
      </c>
      <c r="D23" s="44" t="s">
        <v>21</v>
      </c>
    </row>
    <row r="24" spans="1:5" x14ac:dyDescent="0.25">
      <c r="A24" s="41" t="s">
        <v>9</v>
      </c>
      <c r="B24" s="42">
        <f>Акт!E64</f>
        <v>62627.39</v>
      </c>
      <c r="C24" s="43" t="s">
        <v>21</v>
      </c>
      <c r="D24" s="44" t="s">
        <v>21</v>
      </c>
    </row>
    <row r="25" spans="1:5" x14ac:dyDescent="0.25">
      <c r="A25" s="41" t="s">
        <v>10</v>
      </c>
      <c r="B25" s="42">
        <f>Акт!E66</f>
        <v>30512.789000000004</v>
      </c>
      <c r="C25" s="43" t="s">
        <v>21</v>
      </c>
      <c r="D25" s="44" t="s">
        <v>21</v>
      </c>
    </row>
    <row r="26" spans="1:5" x14ac:dyDescent="0.25">
      <c r="A26" s="26" t="s">
        <v>26</v>
      </c>
      <c r="B26" s="28">
        <f>SUM(B7:B25)</f>
        <v>309494.61899999995</v>
      </c>
      <c r="C26" s="28">
        <f>SUM(C7:C25)</f>
        <v>305127.89</v>
      </c>
      <c r="D26" s="28">
        <f>SUM(D7:D25)</f>
        <v>298379.33</v>
      </c>
    </row>
    <row r="27" spans="1:5" s="11" customFormat="1" ht="24.75" customHeight="1" x14ac:dyDescent="0.25">
      <c r="A27" s="171" t="s">
        <v>125</v>
      </c>
      <c r="B27" s="172"/>
      <c r="C27" s="172"/>
      <c r="D27" s="173"/>
      <c r="E27" s="45">
        <f>D26-B6-B26</f>
        <v>-40186.908999999927</v>
      </c>
    </row>
    <row r="28" spans="1:5" s="11" customFormat="1" ht="24.75" customHeight="1" x14ac:dyDescent="0.25">
      <c r="A28" s="171" t="s">
        <v>122</v>
      </c>
      <c r="B28" s="172"/>
      <c r="C28" s="172"/>
      <c r="D28" s="173"/>
    </row>
    <row r="29" spans="1:5" s="11" customFormat="1" ht="24.75" customHeight="1" x14ac:dyDescent="0.25">
      <c r="A29" s="2"/>
      <c r="B29" s="2"/>
      <c r="C29" s="2"/>
      <c r="D29" s="2"/>
    </row>
    <row r="30" spans="1:5" ht="15" customHeight="1" x14ac:dyDescent="0.25">
      <c r="A30" s="10" t="s">
        <v>48</v>
      </c>
      <c r="B30" s="9"/>
      <c r="C30" s="9"/>
      <c r="D30" s="7"/>
    </row>
    <row r="31" spans="1:5" ht="22.5" customHeight="1" x14ac:dyDescent="0.25">
      <c r="A31" s="9" t="s">
        <v>49</v>
      </c>
      <c r="B31" s="9"/>
      <c r="C31" s="9"/>
      <c r="D31" s="7"/>
    </row>
    <row r="32" spans="1:5" ht="22.5" customHeight="1" x14ac:dyDescent="0.25">
      <c r="A32" s="10" t="s">
        <v>46</v>
      </c>
      <c r="B32" s="9"/>
      <c r="C32" s="9"/>
      <c r="D32" s="7"/>
    </row>
    <row r="33" spans="1:4" ht="22.5" customHeight="1" x14ac:dyDescent="0.25">
      <c r="A33" s="10" t="s">
        <v>47</v>
      </c>
      <c r="B33" s="9"/>
      <c r="C33" s="9"/>
      <c r="D33" s="7"/>
    </row>
    <row r="34" spans="1:4" ht="22.5" customHeight="1" x14ac:dyDescent="0.25">
      <c r="A34" s="1"/>
      <c r="B34" s="1"/>
      <c r="C34" s="1"/>
    </row>
  </sheetData>
  <mergeCells count="5">
    <mergeCell ref="A1:D1"/>
    <mergeCell ref="B6:D6"/>
    <mergeCell ref="A27:D27"/>
    <mergeCell ref="A28:D28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A12" sqref="A12:XFD12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152</v>
      </c>
      <c r="B1" s="167"/>
      <c r="C1" s="167"/>
      <c r="D1" s="167"/>
      <c r="E1" s="167"/>
      <c r="F1" s="167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126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3" t="s">
        <v>127</v>
      </c>
      <c r="B5" s="183"/>
      <c r="C5" s="183"/>
      <c r="D5" s="183"/>
      <c r="E5" s="183"/>
      <c r="F5" s="183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2" t="s">
        <v>128</v>
      </c>
      <c r="B6" s="103" t="s">
        <v>153</v>
      </c>
      <c r="C6" s="102" t="s">
        <v>129</v>
      </c>
      <c r="D6" s="104">
        <v>1413.9</v>
      </c>
      <c r="E6" s="102" t="s">
        <v>130</v>
      </c>
      <c r="F6" s="105">
        <v>1120.2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4"/>
      <c r="R6" s="185"/>
      <c r="S6" s="58"/>
    </row>
    <row r="7" spans="1:19" s="61" customFormat="1" ht="32.25" customHeight="1" x14ac:dyDescent="0.25">
      <c r="A7" s="102" t="s">
        <v>131</v>
      </c>
      <c r="B7" s="106">
        <v>3</v>
      </c>
      <c r="C7" s="102" t="s">
        <v>132</v>
      </c>
      <c r="D7" s="104">
        <v>671</v>
      </c>
      <c r="E7" s="102" t="s">
        <v>133</v>
      </c>
      <c r="F7" s="105">
        <v>722.7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4"/>
      <c r="R7" s="186"/>
      <c r="S7" s="60"/>
    </row>
    <row r="8" spans="1:19" s="61" customFormat="1" ht="33.75" customHeight="1" x14ac:dyDescent="0.25">
      <c r="A8" s="79" t="s">
        <v>134</v>
      </c>
      <c r="B8" s="106">
        <v>13</v>
      </c>
      <c r="C8" s="102" t="s">
        <v>135</v>
      </c>
      <c r="D8" s="105">
        <v>187.9</v>
      </c>
      <c r="E8" s="102" t="s">
        <v>136</v>
      </c>
      <c r="F8" s="105">
        <v>154.69999999999999</v>
      </c>
      <c r="G8" s="50"/>
      <c r="H8" s="52"/>
      <c r="I8" s="53"/>
      <c r="J8" s="54"/>
      <c r="K8" s="63"/>
      <c r="L8" s="56"/>
      <c r="M8" s="56"/>
      <c r="N8" s="56"/>
      <c r="O8" s="56"/>
      <c r="P8" s="57"/>
      <c r="Q8" s="184"/>
      <c r="R8" s="185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63"/>
      <c r="L9" s="56"/>
      <c r="M9" s="56"/>
      <c r="N9" s="56"/>
      <c r="O9" s="56"/>
      <c r="P9" s="50"/>
      <c r="Q9" s="63"/>
      <c r="R9" s="67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7" t="s">
        <v>137</v>
      </c>
      <c r="B11" s="188"/>
      <c r="C11" s="188"/>
      <c r="D11" s="188"/>
      <c r="E11" s="189"/>
      <c r="F11" s="72" t="s">
        <v>138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9" customFormat="1" ht="30" customHeight="1" x14ac:dyDescent="0.25">
      <c r="A12" s="176" t="s">
        <v>194</v>
      </c>
      <c r="B12" s="177"/>
      <c r="C12" s="177"/>
      <c r="D12" s="177"/>
      <c r="E12" s="178"/>
      <c r="F12" s="97">
        <v>11020.24</v>
      </c>
      <c r="G12" s="98"/>
    </row>
    <row r="13" spans="1:19" s="99" customFormat="1" ht="30" customHeight="1" x14ac:dyDescent="0.25">
      <c r="A13" s="176" t="s">
        <v>139</v>
      </c>
      <c r="B13" s="177"/>
      <c r="C13" s="177"/>
      <c r="D13" s="177"/>
      <c r="E13" s="178"/>
      <c r="F13" s="97">
        <f>-40186.91+F12</f>
        <v>-29166.670000000006</v>
      </c>
      <c r="G13" s="98"/>
    </row>
    <row r="14" spans="1:19" s="99" customFormat="1" ht="30" customHeight="1" x14ac:dyDescent="0.25">
      <c r="A14" s="176" t="s">
        <v>140</v>
      </c>
      <c r="B14" s="177"/>
      <c r="C14" s="177"/>
      <c r="D14" s="177"/>
      <c r="E14" s="178"/>
      <c r="F14" s="97">
        <f>22053.36+98749.74</f>
        <v>120803.1</v>
      </c>
    </row>
    <row r="15" spans="1:19" s="99" customFormat="1" ht="30" customHeight="1" x14ac:dyDescent="0.25">
      <c r="A15" s="176" t="s">
        <v>141</v>
      </c>
      <c r="B15" s="177"/>
      <c r="C15" s="177"/>
      <c r="D15" s="177"/>
      <c r="E15" s="178"/>
      <c r="F15" s="100">
        <f>SUM(F16:F18)</f>
        <v>321380.88</v>
      </c>
    </row>
    <row r="16" spans="1:19" s="71" customFormat="1" ht="28.5" customHeight="1" x14ac:dyDescent="0.25">
      <c r="A16" s="179" t="s">
        <v>142</v>
      </c>
      <c r="B16" s="180"/>
      <c r="C16" s="180"/>
      <c r="D16" s="180"/>
      <c r="E16" s="181"/>
      <c r="F16" s="96">
        <f>203078.28+14590.56</f>
        <v>217668.84</v>
      </c>
    </row>
    <row r="17" spans="1:19" s="71" customFormat="1" ht="24.75" customHeight="1" x14ac:dyDescent="0.25">
      <c r="A17" s="179" t="s">
        <v>143</v>
      </c>
      <c r="B17" s="180"/>
      <c r="C17" s="180"/>
      <c r="D17" s="180"/>
      <c r="E17" s="181"/>
      <c r="F17" s="96">
        <v>103307.04</v>
      </c>
    </row>
    <row r="18" spans="1:19" s="71" customFormat="1" ht="30" customHeight="1" x14ac:dyDescent="0.25">
      <c r="A18" s="179" t="s">
        <v>144</v>
      </c>
      <c r="B18" s="180"/>
      <c r="C18" s="180"/>
      <c r="D18" s="180"/>
      <c r="E18" s="181"/>
      <c r="F18" s="96">
        <v>405</v>
      </c>
    </row>
    <row r="19" spans="1:19" s="99" customFormat="1" ht="30" customHeight="1" x14ac:dyDescent="0.25">
      <c r="A19" s="176" t="s">
        <v>145</v>
      </c>
      <c r="B19" s="177"/>
      <c r="C19" s="177"/>
      <c r="D19" s="177"/>
      <c r="E19" s="178"/>
      <c r="F19" s="100">
        <f>SUM(F20:F22)</f>
        <v>419505.95</v>
      </c>
    </row>
    <row r="20" spans="1:19" s="71" customFormat="1" ht="30" customHeight="1" x14ac:dyDescent="0.25">
      <c r="A20" s="179" t="s">
        <v>142</v>
      </c>
      <c r="B20" s="180"/>
      <c r="C20" s="180"/>
      <c r="D20" s="180"/>
      <c r="E20" s="181"/>
      <c r="F20" s="96">
        <v>223765.7</v>
      </c>
    </row>
    <row r="21" spans="1:19" s="71" customFormat="1" ht="30" customHeight="1" x14ac:dyDescent="0.25">
      <c r="A21" s="179" t="s">
        <v>143</v>
      </c>
      <c r="B21" s="180"/>
      <c r="C21" s="180"/>
      <c r="D21" s="180"/>
      <c r="E21" s="181"/>
      <c r="F21" s="96">
        <v>195605.25</v>
      </c>
    </row>
    <row r="22" spans="1:19" s="74" customFormat="1" ht="30" customHeight="1" x14ac:dyDescent="0.2">
      <c r="A22" s="179" t="s">
        <v>144</v>
      </c>
      <c r="B22" s="180"/>
      <c r="C22" s="180"/>
      <c r="D22" s="180"/>
      <c r="E22" s="181"/>
      <c r="F22" s="96">
        <v>135</v>
      </c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</row>
    <row r="23" spans="1:19" s="101" customFormat="1" ht="30" customHeight="1" x14ac:dyDescent="0.25">
      <c r="A23" s="176" t="s">
        <v>146</v>
      </c>
      <c r="B23" s="177"/>
      <c r="C23" s="177"/>
      <c r="D23" s="177"/>
      <c r="E23" s="178"/>
      <c r="F23" s="100">
        <f>F13+F19</f>
        <v>390339.28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76" t="s">
        <v>147</v>
      </c>
      <c r="B24" s="177"/>
      <c r="C24" s="177"/>
      <c r="D24" s="177"/>
      <c r="E24" s="178"/>
      <c r="F24" s="100">
        <f>'Акт (2)'!E65</f>
        <v>325996.32999999996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76" t="s">
        <v>148</v>
      </c>
      <c r="B25" s="177"/>
      <c r="C25" s="177"/>
      <c r="D25" s="177"/>
      <c r="E25" s="178"/>
      <c r="F25" s="100">
        <f>F23-F24</f>
        <v>64342.95000000007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101" customFormat="1" ht="30" customHeight="1" x14ac:dyDescent="0.25">
      <c r="A26" s="176" t="s">
        <v>149</v>
      </c>
      <c r="B26" s="177"/>
      <c r="C26" s="177"/>
      <c r="D26" s="177"/>
      <c r="E26" s="178"/>
      <c r="F26" s="97">
        <f>F14+F15-F19</f>
        <v>22678.02999999997</v>
      </c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1:19" s="74" customFormat="1" ht="11.45" customHeight="1" x14ac:dyDescent="0.25">
      <c r="A27" s="75"/>
      <c r="B27" s="75"/>
      <c r="C27" s="75"/>
      <c r="D27" s="75"/>
      <c r="E27" s="75"/>
      <c r="F27" s="75"/>
    </row>
    <row r="28" spans="1:19" s="76" customFormat="1" ht="39.75" customHeight="1" x14ac:dyDescent="0.2">
      <c r="A28" s="175" t="s">
        <v>150</v>
      </c>
      <c r="B28" s="175"/>
      <c r="C28" s="175"/>
      <c r="D28" s="175"/>
    </row>
    <row r="29" spans="1:19" s="2" customFormat="1" ht="21.75" customHeight="1" x14ac:dyDescent="0.25">
      <c r="A29" s="182" t="s">
        <v>151</v>
      </c>
      <c r="B29" s="182"/>
      <c r="C29" s="182"/>
      <c r="D29" s="182"/>
    </row>
    <row r="30" spans="1:19" s="2" customFormat="1" ht="22.5" customHeight="1" x14ac:dyDescent="0.25">
      <c r="A30" s="175" t="s">
        <v>46</v>
      </c>
      <c r="B30" s="175"/>
      <c r="C30" s="175"/>
      <c r="D30" s="175"/>
    </row>
    <row r="31" spans="1:19" s="2" customFormat="1" ht="22.5" customHeight="1" x14ac:dyDescent="0.25">
      <c r="A31" s="175" t="s">
        <v>47</v>
      </c>
      <c r="B31" s="175"/>
      <c r="C31" s="175"/>
      <c r="D31" s="46"/>
    </row>
  </sheetData>
  <mergeCells count="25"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</mergeCells>
  <pageMargins left="0.70866141732283472" right="0.70866141732283472" top="0.35433070866141736" bottom="0.74803149606299213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view="pageBreakPreview" topLeftCell="A52" zoomScaleNormal="100" zoomScaleSheetLayoutView="100" workbookViewId="0">
      <selection activeCell="A63" sqref="A63:XFD64"/>
    </sheetView>
  </sheetViews>
  <sheetFormatPr defaultColWidth="9.140625"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64" t="s">
        <v>192</v>
      </c>
      <c r="B1" s="164"/>
      <c r="C1" s="164"/>
      <c r="D1" s="164"/>
      <c r="E1" s="164"/>
      <c r="I1" s="3"/>
    </row>
    <row r="2" spans="1:9" ht="31.5" customHeight="1" x14ac:dyDescent="0.2">
      <c r="A2" s="163" t="s">
        <v>83</v>
      </c>
      <c r="B2" s="163"/>
      <c r="C2" s="163"/>
      <c r="D2" s="163"/>
      <c r="E2" s="163"/>
      <c r="I2" s="3"/>
    </row>
    <row r="3" spans="1:9" ht="14.25" x14ac:dyDescent="0.2">
      <c r="A3" s="21" t="s">
        <v>6</v>
      </c>
      <c r="B3" s="77"/>
      <c r="C3" s="77"/>
      <c r="D3" s="165" t="s">
        <v>193</v>
      </c>
      <c r="E3" s="165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81" customFormat="1" ht="14.25" x14ac:dyDescent="0.2">
      <c r="A6" s="82" t="s">
        <v>8</v>
      </c>
      <c r="B6" s="92"/>
      <c r="C6" s="92"/>
      <c r="D6" s="92"/>
      <c r="E6" s="92"/>
    </row>
    <row r="7" spans="1:9" s="80" customFormat="1" ht="15" x14ac:dyDescent="0.25">
      <c r="A7" s="83" t="s">
        <v>56</v>
      </c>
      <c r="B7" s="87" t="s">
        <v>22</v>
      </c>
      <c r="C7" s="87" t="s">
        <v>11</v>
      </c>
      <c r="D7" s="88">
        <f>E7</f>
        <v>3252.29</v>
      </c>
      <c r="E7" s="88">
        <v>3252.29</v>
      </c>
    </row>
    <row r="8" spans="1:9" s="81" customFormat="1" ht="14.25" x14ac:dyDescent="0.2">
      <c r="A8" s="82" t="s">
        <v>39</v>
      </c>
      <c r="B8" s="92"/>
      <c r="C8" s="92"/>
      <c r="D8" s="92"/>
      <c r="E8" s="92"/>
    </row>
    <row r="9" spans="1:9" s="80" customFormat="1" ht="45" x14ac:dyDescent="0.25">
      <c r="A9" s="83" t="s">
        <v>154</v>
      </c>
      <c r="B9" s="87" t="s">
        <v>23</v>
      </c>
      <c r="C9" s="87" t="s">
        <v>155</v>
      </c>
      <c r="D9" s="88">
        <f>E9</f>
        <v>14483.18</v>
      </c>
      <c r="E9" s="88">
        <v>14483.18</v>
      </c>
    </row>
    <row r="10" spans="1:9" s="80" customFormat="1" ht="30" x14ac:dyDescent="0.25">
      <c r="A10" s="83" t="s">
        <v>156</v>
      </c>
      <c r="B10" s="89">
        <v>0.28699999999999998</v>
      </c>
      <c r="C10" s="87" t="s">
        <v>111</v>
      </c>
      <c r="D10" s="34">
        <f>E10/B10</f>
        <v>4720.5923344947741</v>
      </c>
      <c r="E10" s="88">
        <v>1354.81</v>
      </c>
    </row>
    <row r="11" spans="1:9" s="80" customFormat="1" ht="15" x14ac:dyDescent="0.25">
      <c r="A11" s="83" t="s">
        <v>157</v>
      </c>
      <c r="B11" s="89">
        <v>2.5000000000000001E-2</v>
      </c>
      <c r="C11" s="87" t="s">
        <v>111</v>
      </c>
      <c r="D11" s="34">
        <f>E11/B11</f>
        <v>23272.399999999998</v>
      </c>
      <c r="E11" s="88">
        <v>581.80999999999995</v>
      </c>
    </row>
    <row r="12" spans="1:9" s="81" customFormat="1" ht="28.5" x14ac:dyDescent="0.2">
      <c r="A12" s="82" t="s">
        <v>55</v>
      </c>
      <c r="B12" s="92"/>
      <c r="C12" s="92"/>
      <c r="D12" s="92"/>
      <c r="E12" s="92"/>
    </row>
    <row r="13" spans="1:9" s="80" customFormat="1" ht="30" x14ac:dyDescent="0.25">
      <c r="A13" s="83" t="s">
        <v>158</v>
      </c>
      <c r="B13" s="87" t="s">
        <v>22</v>
      </c>
      <c r="C13" s="87" t="s">
        <v>11</v>
      </c>
      <c r="D13" s="88">
        <f>E13</f>
        <v>50035.199999999997</v>
      </c>
      <c r="E13" s="88">
        <v>50035.199999999997</v>
      </c>
    </row>
    <row r="14" spans="1:9" s="81" customFormat="1" ht="14.25" x14ac:dyDescent="0.2">
      <c r="A14" s="82" t="s">
        <v>159</v>
      </c>
      <c r="B14" s="92"/>
      <c r="C14" s="92"/>
      <c r="D14" s="92"/>
      <c r="E14" s="92"/>
    </row>
    <row r="15" spans="1:9" s="80" customFormat="1" ht="15" x14ac:dyDescent="0.25">
      <c r="A15" s="83" t="s">
        <v>160</v>
      </c>
      <c r="B15" s="87" t="s">
        <v>188</v>
      </c>
      <c r="C15" s="87" t="s">
        <v>11</v>
      </c>
      <c r="D15" s="88">
        <f>E15</f>
        <v>4534.2</v>
      </c>
      <c r="E15" s="88">
        <v>4534.2</v>
      </c>
    </row>
    <row r="16" spans="1:9" s="81" customFormat="1" ht="28.5" x14ac:dyDescent="0.2">
      <c r="A16" s="82" t="s">
        <v>40</v>
      </c>
      <c r="B16" s="92"/>
      <c r="C16" s="92"/>
      <c r="D16" s="92"/>
      <c r="E16" s="92"/>
    </row>
    <row r="17" spans="1:5" s="80" customFormat="1" ht="30" x14ac:dyDescent="0.25">
      <c r="A17" s="83" t="s">
        <v>59</v>
      </c>
      <c r="B17" s="87" t="s">
        <v>24</v>
      </c>
      <c r="C17" s="87" t="s">
        <v>11</v>
      </c>
      <c r="D17" s="88">
        <f>E17</f>
        <v>6645.18</v>
      </c>
      <c r="E17" s="88">
        <f>1519.89+5125.29</f>
        <v>6645.18</v>
      </c>
    </row>
    <row r="18" spans="1:5" s="80" customFormat="1" ht="15" x14ac:dyDescent="0.25">
      <c r="A18" s="83" t="s">
        <v>161</v>
      </c>
      <c r="B18" s="90">
        <v>1</v>
      </c>
      <c r="C18" s="87" t="s">
        <v>13</v>
      </c>
      <c r="D18" s="87">
        <f>E18/B18</f>
        <v>5714.46</v>
      </c>
      <c r="E18" s="88">
        <v>5714.46</v>
      </c>
    </row>
    <row r="19" spans="1:5" s="81" customFormat="1" ht="15" x14ac:dyDescent="0.2">
      <c r="A19" s="82" t="s">
        <v>41</v>
      </c>
      <c r="B19" s="92"/>
      <c r="C19" s="92"/>
      <c r="D19" s="87"/>
      <c r="E19" s="92"/>
    </row>
    <row r="20" spans="1:5" s="80" customFormat="1" ht="15" x14ac:dyDescent="0.25">
      <c r="A20" s="83" t="s">
        <v>162</v>
      </c>
      <c r="B20" s="90">
        <v>1</v>
      </c>
      <c r="C20" s="87" t="s">
        <v>163</v>
      </c>
      <c r="D20" s="34">
        <f t="shared" ref="D20:D55" si="0">E20/B20</f>
        <v>83.75</v>
      </c>
      <c r="E20" s="88">
        <v>83.75</v>
      </c>
    </row>
    <row r="21" spans="1:5" s="80" customFormat="1" ht="15" x14ac:dyDescent="0.25">
      <c r="A21" s="83" t="s">
        <v>60</v>
      </c>
      <c r="B21" s="90">
        <v>1</v>
      </c>
      <c r="C21" s="87" t="s">
        <v>14</v>
      </c>
      <c r="D21" s="34">
        <f t="shared" si="0"/>
        <v>839.52</v>
      </c>
      <c r="E21" s="88">
        <v>839.52</v>
      </c>
    </row>
    <row r="22" spans="1:5" s="80" customFormat="1" ht="15" x14ac:dyDescent="0.25">
      <c r="A22" s="83" t="s">
        <v>61</v>
      </c>
      <c r="B22" s="88">
        <v>7.0000000000000007E-2</v>
      </c>
      <c r="C22" s="87" t="s">
        <v>15</v>
      </c>
      <c r="D22" s="34">
        <f t="shared" si="0"/>
        <v>6095.4285714285706</v>
      </c>
      <c r="E22" s="88">
        <v>426.68</v>
      </c>
    </row>
    <row r="23" spans="1:5" s="80" customFormat="1" ht="30" x14ac:dyDescent="0.25">
      <c r="A23" s="83" t="s">
        <v>164</v>
      </c>
      <c r="B23" s="90">
        <v>2</v>
      </c>
      <c r="C23" s="87" t="s">
        <v>14</v>
      </c>
      <c r="D23" s="34">
        <f t="shared" si="0"/>
        <v>258.49</v>
      </c>
      <c r="E23" s="88">
        <v>516.98</v>
      </c>
    </row>
    <row r="24" spans="1:5" s="80" customFormat="1" ht="30" x14ac:dyDescent="0.25">
      <c r="A24" s="83" t="s">
        <v>165</v>
      </c>
      <c r="B24" s="91">
        <v>0.1</v>
      </c>
      <c r="C24" s="87" t="s">
        <v>16</v>
      </c>
      <c r="D24" s="34">
        <f t="shared" si="0"/>
        <v>3345.1</v>
      </c>
      <c r="E24" s="88">
        <v>334.51</v>
      </c>
    </row>
    <row r="25" spans="1:5" s="80" customFormat="1" ht="15" x14ac:dyDescent="0.25">
      <c r="A25" s="83" t="s">
        <v>85</v>
      </c>
      <c r="B25" s="88">
        <v>0.03</v>
      </c>
      <c r="C25" s="87" t="s">
        <v>86</v>
      </c>
      <c r="D25" s="34">
        <f t="shared" si="0"/>
        <v>25417.666666666668</v>
      </c>
      <c r="E25" s="88">
        <v>762.53</v>
      </c>
    </row>
    <row r="26" spans="1:5" s="80" customFormat="1" ht="30" x14ac:dyDescent="0.25">
      <c r="A26" s="83" t="s">
        <v>63</v>
      </c>
      <c r="B26" s="89">
        <v>2.9990000000000001</v>
      </c>
      <c r="C26" s="87" t="s">
        <v>16</v>
      </c>
      <c r="D26" s="34">
        <f t="shared" si="0"/>
        <v>1679.6198732910971</v>
      </c>
      <c r="E26" s="88">
        <v>5037.18</v>
      </c>
    </row>
    <row r="27" spans="1:5" s="80" customFormat="1" ht="30" x14ac:dyDescent="0.25">
      <c r="A27" s="83" t="s">
        <v>65</v>
      </c>
      <c r="B27" s="90">
        <v>1</v>
      </c>
      <c r="C27" s="87" t="s">
        <v>14</v>
      </c>
      <c r="D27" s="34">
        <f t="shared" si="0"/>
        <v>503.4</v>
      </c>
      <c r="E27" s="88">
        <v>503.4</v>
      </c>
    </row>
    <row r="28" spans="1:5" s="80" customFormat="1" ht="15" x14ac:dyDescent="0.25">
      <c r="A28" s="83" t="s">
        <v>87</v>
      </c>
      <c r="B28" s="88">
        <v>0.03</v>
      </c>
      <c r="C28" s="87" t="s">
        <v>15</v>
      </c>
      <c r="D28" s="34">
        <f t="shared" si="0"/>
        <v>14856.333333333334</v>
      </c>
      <c r="E28" s="88">
        <v>445.69</v>
      </c>
    </row>
    <row r="29" spans="1:5" s="80" customFormat="1" ht="30" x14ac:dyDescent="0.25">
      <c r="A29" s="83" t="s">
        <v>66</v>
      </c>
      <c r="B29" s="90">
        <v>2</v>
      </c>
      <c r="C29" s="87" t="s">
        <v>18</v>
      </c>
      <c r="D29" s="34">
        <f t="shared" si="0"/>
        <v>213.96</v>
      </c>
      <c r="E29" s="88">
        <v>427.92</v>
      </c>
    </row>
    <row r="30" spans="1:5" s="80" customFormat="1" ht="15" x14ac:dyDescent="0.25">
      <c r="A30" s="83" t="s">
        <v>166</v>
      </c>
      <c r="B30" s="90">
        <v>1</v>
      </c>
      <c r="C30" s="87" t="s">
        <v>163</v>
      </c>
      <c r="D30" s="34">
        <f t="shared" si="0"/>
        <v>67.25</v>
      </c>
      <c r="E30" s="88">
        <v>67.25</v>
      </c>
    </row>
    <row r="31" spans="1:5" s="80" customFormat="1" ht="15" x14ac:dyDescent="0.25">
      <c r="A31" s="83" t="s">
        <v>67</v>
      </c>
      <c r="B31" s="90">
        <v>1</v>
      </c>
      <c r="C31" s="87" t="s">
        <v>13</v>
      </c>
      <c r="D31" s="34">
        <f t="shared" si="0"/>
        <v>3485.03</v>
      </c>
      <c r="E31" s="88">
        <v>3485.03</v>
      </c>
    </row>
    <row r="32" spans="1:5" s="80" customFormat="1" ht="15" x14ac:dyDescent="0.25">
      <c r="A32" s="83" t="s">
        <v>68</v>
      </c>
      <c r="B32" s="90">
        <v>10010</v>
      </c>
      <c r="C32" s="87" t="s">
        <v>19</v>
      </c>
      <c r="D32" s="34">
        <f t="shared" si="0"/>
        <v>1.3064835164835165</v>
      </c>
      <c r="E32" s="88">
        <v>13077.9</v>
      </c>
    </row>
    <row r="33" spans="1:5" s="80" customFormat="1" ht="30" x14ac:dyDescent="0.25">
      <c r="A33" s="83" t="s">
        <v>167</v>
      </c>
      <c r="B33" s="90">
        <v>1</v>
      </c>
      <c r="C33" s="87" t="s">
        <v>102</v>
      </c>
      <c r="D33" s="34">
        <f t="shared" si="0"/>
        <v>143.5</v>
      </c>
      <c r="E33" s="88">
        <v>143.5</v>
      </c>
    </row>
    <row r="34" spans="1:5" s="80" customFormat="1" ht="30" x14ac:dyDescent="0.25">
      <c r="A34" s="83" t="s">
        <v>168</v>
      </c>
      <c r="B34" s="90">
        <v>1</v>
      </c>
      <c r="C34" s="87" t="s">
        <v>20</v>
      </c>
      <c r="D34" s="34">
        <f t="shared" si="0"/>
        <v>1194.72</v>
      </c>
      <c r="E34" s="88">
        <v>1194.72</v>
      </c>
    </row>
    <row r="35" spans="1:5" s="80" customFormat="1" ht="15" x14ac:dyDescent="0.25">
      <c r="A35" s="83" t="s">
        <v>71</v>
      </c>
      <c r="B35" s="90">
        <v>25</v>
      </c>
      <c r="C35" s="87" t="s">
        <v>20</v>
      </c>
      <c r="D35" s="34">
        <f t="shared" si="0"/>
        <v>254.2424</v>
      </c>
      <c r="E35" s="88">
        <v>6356.06</v>
      </c>
    </row>
    <row r="36" spans="1:5" s="80" customFormat="1" ht="30" x14ac:dyDescent="0.25">
      <c r="A36" s="83" t="s">
        <v>169</v>
      </c>
      <c r="B36" s="90">
        <v>1</v>
      </c>
      <c r="C36" s="87" t="s">
        <v>170</v>
      </c>
      <c r="D36" s="34">
        <f t="shared" si="0"/>
        <v>122.01</v>
      </c>
      <c r="E36" s="88">
        <v>122.01</v>
      </c>
    </row>
    <row r="37" spans="1:5" s="81" customFormat="1" ht="15" x14ac:dyDescent="0.2">
      <c r="A37" s="82" t="s">
        <v>42</v>
      </c>
      <c r="B37" s="92"/>
      <c r="C37" s="92"/>
      <c r="D37" s="87"/>
      <c r="E37" s="92"/>
    </row>
    <row r="38" spans="1:5" s="80" customFormat="1" ht="30" x14ac:dyDescent="0.25">
      <c r="A38" s="83" t="s">
        <v>171</v>
      </c>
      <c r="B38" s="89">
        <v>1.0629999999999999</v>
      </c>
      <c r="C38" s="87" t="s">
        <v>16</v>
      </c>
      <c r="D38" s="34">
        <f t="shared" si="0"/>
        <v>1651.1853245531515</v>
      </c>
      <c r="E38" s="88">
        <v>1755.21</v>
      </c>
    </row>
    <row r="39" spans="1:5" s="80" customFormat="1" ht="30" x14ac:dyDescent="0.25">
      <c r="A39" s="83" t="s">
        <v>172</v>
      </c>
      <c r="B39" s="87" t="s">
        <v>21</v>
      </c>
      <c r="C39" s="87" t="s">
        <v>12</v>
      </c>
      <c r="D39" s="34">
        <f>E39</f>
        <v>12840.25</v>
      </c>
      <c r="E39" s="88">
        <v>12840.25</v>
      </c>
    </row>
    <row r="40" spans="1:5" s="80" customFormat="1" ht="15" x14ac:dyDescent="0.25">
      <c r="A40" s="83" t="s">
        <v>173</v>
      </c>
      <c r="B40" s="88">
        <v>0.01</v>
      </c>
      <c r="C40" s="87" t="s">
        <v>113</v>
      </c>
      <c r="D40" s="34">
        <f t="shared" si="0"/>
        <v>29133.999999999996</v>
      </c>
      <c r="E40" s="88">
        <v>291.33999999999997</v>
      </c>
    </row>
    <row r="41" spans="1:5" s="80" customFormat="1" ht="15" x14ac:dyDescent="0.25">
      <c r="A41" s="83" t="s">
        <v>174</v>
      </c>
      <c r="B41" s="88">
        <v>0.02</v>
      </c>
      <c r="C41" s="87" t="s">
        <v>113</v>
      </c>
      <c r="D41" s="34">
        <f t="shared" si="0"/>
        <v>32192.5</v>
      </c>
      <c r="E41" s="88">
        <v>643.85</v>
      </c>
    </row>
    <row r="42" spans="1:5" s="80" customFormat="1" ht="15" x14ac:dyDescent="0.25">
      <c r="A42" s="83" t="s">
        <v>175</v>
      </c>
      <c r="B42" s="89">
        <v>1.4999999999999999E-2</v>
      </c>
      <c r="C42" s="87" t="s">
        <v>111</v>
      </c>
      <c r="D42" s="34">
        <f t="shared" si="0"/>
        <v>12396.666666666666</v>
      </c>
      <c r="E42" s="88">
        <v>185.95</v>
      </c>
    </row>
    <row r="43" spans="1:5" s="81" customFormat="1" ht="15" x14ac:dyDescent="0.2">
      <c r="A43" s="82" t="s">
        <v>97</v>
      </c>
      <c r="B43" s="92"/>
      <c r="C43" s="92"/>
      <c r="D43" s="87"/>
      <c r="E43" s="92"/>
    </row>
    <row r="44" spans="1:5" s="80" customFormat="1" ht="15" x14ac:dyDescent="0.25">
      <c r="A44" s="83" t="s">
        <v>98</v>
      </c>
      <c r="B44" s="87" t="s">
        <v>188</v>
      </c>
      <c r="C44" s="87" t="s">
        <v>11</v>
      </c>
      <c r="D44" s="88">
        <f>E44</f>
        <v>21600</v>
      </c>
      <c r="E44" s="88">
        <v>21600</v>
      </c>
    </row>
    <row r="45" spans="1:5" s="81" customFormat="1" ht="15" x14ac:dyDescent="0.2">
      <c r="A45" s="82" t="s">
        <v>43</v>
      </c>
      <c r="B45" s="92"/>
      <c r="C45" s="92"/>
      <c r="D45" s="87"/>
      <c r="E45" s="92"/>
    </row>
    <row r="46" spans="1:5" s="80" customFormat="1" ht="15" x14ac:dyDescent="0.25">
      <c r="A46" s="83" t="s">
        <v>176</v>
      </c>
      <c r="B46" s="88">
        <v>0.01</v>
      </c>
      <c r="C46" s="87" t="s">
        <v>177</v>
      </c>
      <c r="D46" s="34">
        <f t="shared" si="0"/>
        <v>25297</v>
      </c>
      <c r="E46" s="88">
        <v>252.97</v>
      </c>
    </row>
    <row r="47" spans="1:5" s="81" customFormat="1" ht="28.5" x14ac:dyDescent="0.2">
      <c r="A47" s="82" t="s">
        <v>103</v>
      </c>
      <c r="B47" s="92"/>
      <c r="C47" s="92"/>
      <c r="D47" s="34"/>
      <c r="E47" s="92"/>
    </row>
    <row r="48" spans="1:5" s="80" customFormat="1" ht="15" x14ac:dyDescent="0.25">
      <c r="A48" s="83" t="s">
        <v>178</v>
      </c>
      <c r="B48" s="89">
        <v>1.4999999999999999E-2</v>
      </c>
      <c r="C48" s="87" t="s">
        <v>111</v>
      </c>
      <c r="D48" s="34">
        <f t="shared" si="0"/>
        <v>16578</v>
      </c>
      <c r="E48" s="88">
        <v>248.67</v>
      </c>
    </row>
    <row r="49" spans="1:5" s="80" customFormat="1" ht="30" x14ac:dyDescent="0.25">
      <c r="A49" s="83" t="s">
        <v>179</v>
      </c>
      <c r="B49" s="89">
        <v>3.2000000000000001E-2</v>
      </c>
      <c r="C49" s="87" t="s">
        <v>111</v>
      </c>
      <c r="D49" s="34">
        <f t="shared" si="0"/>
        <v>4303.75</v>
      </c>
      <c r="E49" s="88">
        <v>137.72</v>
      </c>
    </row>
    <row r="50" spans="1:5" s="80" customFormat="1" ht="45" x14ac:dyDescent="0.25">
      <c r="A50" s="83" t="s">
        <v>180</v>
      </c>
      <c r="B50" s="90">
        <v>2</v>
      </c>
      <c r="C50" s="87" t="s">
        <v>13</v>
      </c>
      <c r="D50" s="34">
        <f t="shared" si="0"/>
        <v>395.17</v>
      </c>
      <c r="E50" s="88">
        <v>790.34</v>
      </c>
    </row>
    <row r="51" spans="1:5" s="80" customFormat="1" ht="30" x14ac:dyDescent="0.25">
      <c r="A51" s="83" t="s">
        <v>181</v>
      </c>
      <c r="B51" s="89">
        <v>5.1999999999999998E-2</v>
      </c>
      <c r="C51" s="87" t="s">
        <v>15</v>
      </c>
      <c r="D51" s="34">
        <f t="shared" si="0"/>
        <v>25830.000000000004</v>
      </c>
      <c r="E51" s="88">
        <v>1343.16</v>
      </c>
    </row>
    <row r="52" spans="1:5" s="80" customFormat="1" ht="15" x14ac:dyDescent="0.25">
      <c r="A52" s="83" t="s">
        <v>182</v>
      </c>
      <c r="B52" s="88">
        <v>0.68</v>
      </c>
      <c r="C52" s="87" t="s">
        <v>12</v>
      </c>
      <c r="D52" s="34">
        <f t="shared" si="0"/>
        <v>3616.4411764705878</v>
      </c>
      <c r="E52" s="88">
        <v>2459.1799999999998</v>
      </c>
    </row>
    <row r="53" spans="1:5" s="80" customFormat="1" ht="30" x14ac:dyDescent="0.25">
      <c r="A53" s="83" t="s">
        <v>183</v>
      </c>
      <c r="B53" s="90">
        <v>1</v>
      </c>
      <c r="C53" s="87" t="s">
        <v>13</v>
      </c>
      <c r="D53" s="34">
        <f t="shared" si="0"/>
        <v>383.61</v>
      </c>
      <c r="E53" s="88">
        <v>383.61</v>
      </c>
    </row>
    <row r="54" spans="1:5" s="80" customFormat="1" ht="30" x14ac:dyDescent="0.25">
      <c r="A54" s="83" t="s">
        <v>184</v>
      </c>
      <c r="B54" s="89">
        <v>1.6319999999999999</v>
      </c>
      <c r="C54" s="87" t="s">
        <v>12</v>
      </c>
      <c r="D54" s="34">
        <f t="shared" si="0"/>
        <v>834.60171568627447</v>
      </c>
      <c r="E54" s="88">
        <v>1362.07</v>
      </c>
    </row>
    <row r="55" spans="1:5" s="80" customFormat="1" ht="45" x14ac:dyDescent="0.25">
      <c r="A55" s="83" t="s">
        <v>185</v>
      </c>
      <c r="B55" s="91">
        <v>0.7</v>
      </c>
      <c r="C55" s="87" t="s">
        <v>186</v>
      </c>
      <c r="D55" s="34">
        <f t="shared" si="0"/>
        <v>1203.5428571428572</v>
      </c>
      <c r="E55" s="88">
        <v>842.48</v>
      </c>
    </row>
    <row r="56" spans="1:5" s="81" customFormat="1" ht="15" x14ac:dyDescent="0.2">
      <c r="A56" s="82" t="s">
        <v>44</v>
      </c>
      <c r="B56" s="92"/>
      <c r="C56" s="92"/>
      <c r="D56" s="87"/>
      <c r="E56" s="92"/>
    </row>
    <row r="57" spans="1:5" s="80" customFormat="1" ht="15" x14ac:dyDescent="0.25">
      <c r="A57" s="83" t="s">
        <v>75</v>
      </c>
      <c r="B57" s="87" t="s">
        <v>23</v>
      </c>
      <c r="C57" s="87" t="s">
        <v>11</v>
      </c>
      <c r="D57" s="88">
        <f>E57</f>
        <v>2860</v>
      </c>
      <c r="E57" s="88">
        <v>2860</v>
      </c>
    </row>
    <row r="58" spans="1:5" s="81" customFormat="1" ht="15" x14ac:dyDescent="0.2">
      <c r="A58" s="82" t="s">
        <v>45</v>
      </c>
      <c r="B58" s="92"/>
      <c r="C58" s="92"/>
      <c r="D58" s="88"/>
      <c r="E58" s="92"/>
    </row>
    <row r="59" spans="1:5" s="80" customFormat="1" ht="15" x14ac:dyDescent="0.25">
      <c r="A59" s="83" t="s">
        <v>79</v>
      </c>
      <c r="B59" s="87" t="s">
        <v>189</v>
      </c>
      <c r="C59" s="87" t="s">
        <v>12</v>
      </c>
      <c r="D59" s="88">
        <f t="shared" ref="D59:D62" si="1">E59</f>
        <v>49534.85</v>
      </c>
      <c r="E59" s="88">
        <v>49534.85</v>
      </c>
    </row>
    <row r="60" spans="1:5" s="81" customFormat="1" ht="15" x14ac:dyDescent="0.2">
      <c r="A60" s="82" t="s">
        <v>9</v>
      </c>
      <c r="B60" s="92"/>
      <c r="C60" s="92"/>
      <c r="D60" s="88"/>
      <c r="E60" s="92"/>
    </row>
    <row r="61" spans="1:5" s="80" customFormat="1" ht="15" x14ac:dyDescent="0.25">
      <c r="A61" s="83" t="s">
        <v>76</v>
      </c>
      <c r="B61" s="87" t="s">
        <v>189</v>
      </c>
      <c r="C61" s="87" t="s">
        <v>12</v>
      </c>
      <c r="D61" s="88">
        <f t="shared" si="1"/>
        <v>73258.06</v>
      </c>
      <c r="E61" s="88">
        <v>73258.06</v>
      </c>
    </row>
    <row r="62" spans="1:5" s="80" customFormat="1" ht="30" x14ac:dyDescent="0.25">
      <c r="A62" s="83" t="s">
        <v>187</v>
      </c>
      <c r="B62" s="87" t="s">
        <v>23</v>
      </c>
      <c r="C62" s="87" t="s">
        <v>11</v>
      </c>
      <c r="D62" s="88">
        <f t="shared" si="1"/>
        <v>5144.83</v>
      </c>
      <c r="E62" s="88">
        <v>5144.83</v>
      </c>
    </row>
    <row r="63" spans="1:5" s="37" customFormat="1" ht="15" x14ac:dyDescent="0.25">
      <c r="A63" s="84" t="s">
        <v>10</v>
      </c>
      <c r="B63" s="35"/>
      <c r="C63" s="35"/>
      <c r="D63" s="35"/>
      <c r="E63" s="35"/>
    </row>
    <row r="64" spans="1:5" s="37" customFormat="1" ht="15" x14ac:dyDescent="0.25">
      <c r="A64" s="85" t="s">
        <v>77</v>
      </c>
      <c r="B64" s="34" t="s">
        <v>22</v>
      </c>
      <c r="C64" s="34" t="s">
        <v>11</v>
      </c>
      <c r="D64" s="34">
        <f>E64</f>
        <v>29636.03</v>
      </c>
      <c r="E64" s="34">
        <f>SUM(E7:E62)*10%</f>
        <v>29636.03</v>
      </c>
    </row>
    <row r="65" spans="1:5" ht="14.25" x14ac:dyDescent="0.2">
      <c r="A65" s="86" t="s">
        <v>26</v>
      </c>
      <c r="B65" s="92" t="s">
        <v>21</v>
      </c>
      <c r="C65" s="30"/>
      <c r="D65" s="92"/>
      <c r="E65" s="31">
        <f>SUM(E7:E64)</f>
        <v>325996.32999999996</v>
      </c>
    </row>
    <row r="66" spans="1:5" ht="15" x14ac:dyDescent="0.2">
      <c r="D66" s="13"/>
    </row>
    <row r="67" spans="1:5" ht="15" customHeight="1" x14ac:dyDescent="0.2">
      <c r="A67" s="192" t="s">
        <v>195</v>
      </c>
      <c r="B67" s="192"/>
      <c r="C67" s="192"/>
      <c r="D67" s="192"/>
      <c r="E67" s="192"/>
    </row>
    <row r="68" spans="1:5" ht="15" customHeight="1" x14ac:dyDescent="0.2">
      <c r="A68" s="192"/>
      <c r="B68" s="192"/>
      <c r="C68" s="192"/>
      <c r="D68" s="192"/>
      <c r="E68" s="192"/>
    </row>
    <row r="69" spans="1:5" ht="15" customHeight="1" x14ac:dyDescent="0.2">
      <c r="A69" s="193" t="s">
        <v>33</v>
      </c>
      <c r="B69" s="193"/>
      <c r="C69" s="193"/>
      <c r="D69" s="193"/>
      <c r="E69" s="193"/>
    </row>
    <row r="70" spans="1:5" ht="15" customHeight="1" x14ac:dyDescent="0.2">
      <c r="A70" s="193" t="s">
        <v>34</v>
      </c>
      <c r="B70" s="193"/>
      <c r="C70" s="193"/>
      <c r="D70" s="193"/>
      <c r="E70" s="193"/>
    </row>
    <row r="71" spans="1:5" ht="15" customHeight="1" x14ac:dyDescent="0.2">
      <c r="A71" s="190" t="s">
        <v>190</v>
      </c>
      <c r="B71" s="190"/>
      <c r="C71" s="190"/>
      <c r="D71" s="190"/>
      <c r="E71" s="190"/>
    </row>
    <row r="72" spans="1:5" ht="15" customHeight="1" x14ac:dyDescent="0.2">
      <c r="A72" s="190"/>
      <c r="B72" s="190"/>
      <c r="C72" s="190"/>
      <c r="D72" s="190"/>
      <c r="E72" s="190"/>
    </row>
    <row r="73" spans="1:5" ht="15" customHeight="1" x14ac:dyDescent="0.2">
      <c r="A73" s="191"/>
      <c r="B73" s="191"/>
      <c r="C73" s="191"/>
      <c r="D73" s="191"/>
      <c r="E73" s="191"/>
    </row>
    <row r="74" spans="1:5" ht="15" x14ac:dyDescent="0.2">
      <c r="A74" s="14"/>
      <c r="B74" s="93"/>
      <c r="C74" s="93"/>
      <c r="D74" s="94"/>
      <c r="E74" s="93"/>
    </row>
    <row r="75" spans="1:5" ht="15" customHeight="1" x14ac:dyDescent="0.2">
      <c r="A75" s="6" t="s">
        <v>27</v>
      </c>
      <c r="B75" s="78"/>
      <c r="C75" s="78"/>
      <c r="D75" s="95"/>
      <c r="E75" s="78"/>
    </row>
    <row r="76" spans="1:5" ht="15" x14ac:dyDescent="0.2">
      <c r="A76" s="6"/>
      <c r="B76" s="78"/>
      <c r="C76" s="78" t="s">
        <v>21</v>
      </c>
      <c r="D76" s="95" t="s">
        <v>21</v>
      </c>
      <c r="E76" s="78"/>
    </row>
    <row r="77" spans="1:5" ht="15" customHeight="1" x14ac:dyDescent="0.2">
      <c r="A77" s="162" t="s">
        <v>191</v>
      </c>
      <c r="B77" s="162"/>
      <c r="C77" s="166" t="s">
        <v>31</v>
      </c>
      <c r="D77" s="166"/>
      <c r="E77" s="78"/>
    </row>
    <row r="78" spans="1:5" ht="15" customHeight="1" x14ac:dyDescent="0.2">
      <c r="A78" s="166" t="s">
        <v>53</v>
      </c>
      <c r="B78" s="166"/>
      <c r="C78" s="166" t="s">
        <v>28</v>
      </c>
      <c r="D78" s="166"/>
      <c r="E78" s="78"/>
    </row>
    <row r="79" spans="1:5" ht="15" customHeight="1" x14ac:dyDescent="0.2">
      <c r="A79" s="6"/>
      <c r="B79" s="78"/>
      <c r="C79" s="78"/>
      <c r="D79" s="95"/>
      <c r="E79" s="78"/>
    </row>
    <row r="80" spans="1:5" ht="15" customHeight="1" x14ac:dyDescent="0.2">
      <c r="A80" s="162" t="s">
        <v>30</v>
      </c>
      <c r="B80" s="162"/>
      <c r="C80" s="166" t="s">
        <v>31</v>
      </c>
      <c r="D80" s="166"/>
      <c r="E80" s="78"/>
    </row>
    <row r="81" spans="1:5" ht="15" x14ac:dyDescent="0.2">
      <c r="A81" s="16" t="s">
        <v>29</v>
      </c>
      <c r="B81" s="78"/>
      <c r="C81" s="166" t="s">
        <v>28</v>
      </c>
      <c r="D81" s="166"/>
      <c r="E81" s="78"/>
    </row>
  </sheetData>
  <mergeCells count="15">
    <mergeCell ref="A67:E68"/>
    <mergeCell ref="A69:E69"/>
    <mergeCell ref="A70:E70"/>
    <mergeCell ref="A1:E1"/>
    <mergeCell ref="A2:E2"/>
    <mergeCell ref="D3:E3"/>
    <mergeCell ref="C81:D81"/>
    <mergeCell ref="A71:E72"/>
    <mergeCell ref="A73:E73"/>
    <mergeCell ref="C77:D77"/>
    <mergeCell ref="A78:B78"/>
    <mergeCell ref="C78:D78"/>
    <mergeCell ref="A80:B80"/>
    <mergeCell ref="C80:D80"/>
    <mergeCell ref="A77:B7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Normal="100" workbookViewId="0">
      <selection activeCell="D6" sqref="D6:D7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255</v>
      </c>
      <c r="B1" s="167"/>
      <c r="C1" s="167"/>
      <c r="D1" s="167"/>
      <c r="E1" s="167"/>
      <c r="F1" s="167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256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3" t="s">
        <v>127</v>
      </c>
      <c r="B5" s="183"/>
      <c r="C5" s="183"/>
      <c r="D5" s="183"/>
      <c r="E5" s="183"/>
      <c r="F5" s="183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2" t="s">
        <v>128</v>
      </c>
      <c r="B6" s="103" t="s">
        <v>153</v>
      </c>
      <c r="C6" s="102" t="s">
        <v>129</v>
      </c>
      <c r="D6" s="123">
        <v>1413.8</v>
      </c>
      <c r="E6" s="102" t="s">
        <v>130</v>
      </c>
      <c r="F6" s="105">
        <v>1120.2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4"/>
      <c r="R6" s="185"/>
      <c r="S6" s="58"/>
    </row>
    <row r="7" spans="1:19" s="61" customFormat="1" ht="32.25" customHeight="1" x14ac:dyDescent="0.25">
      <c r="A7" s="102" t="s">
        <v>131</v>
      </c>
      <c r="B7" s="106">
        <v>3</v>
      </c>
      <c r="C7" s="102" t="s">
        <v>132</v>
      </c>
      <c r="D7" s="123">
        <v>671</v>
      </c>
      <c r="E7" s="102" t="s">
        <v>133</v>
      </c>
      <c r="F7" s="105">
        <v>722.7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4"/>
      <c r="R7" s="186"/>
      <c r="S7" s="60"/>
    </row>
    <row r="8" spans="1:19" s="61" customFormat="1" ht="46.5" customHeight="1" x14ac:dyDescent="0.25">
      <c r="A8" s="108" t="s">
        <v>134</v>
      </c>
      <c r="B8" s="106">
        <v>13</v>
      </c>
      <c r="C8" s="102" t="s">
        <v>135</v>
      </c>
      <c r="D8" s="105">
        <v>187.9</v>
      </c>
      <c r="E8" s="102" t="s">
        <v>136</v>
      </c>
      <c r="F8" s="105">
        <v>154.69999999999999</v>
      </c>
      <c r="G8" s="50"/>
      <c r="H8" s="52"/>
      <c r="I8" s="53"/>
      <c r="J8" s="54"/>
      <c r="K8" s="107"/>
      <c r="L8" s="56"/>
      <c r="M8" s="56"/>
      <c r="N8" s="56"/>
      <c r="O8" s="56"/>
      <c r="P8" s="57"/>
      <c r="Q8" s="184"/>
      <c r="R8" s="185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07"/>
      <c r="L9" s="56"/>
      <c r="M9" s="56"/>
      <c r="N9" s="56"/>
      <c r="O9" s="56"/>
      <c r="P9" s="50"/>
      <c r="Q9" s="107"/>
      <c r="R9" s="108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7" t="s">
        <v>137</v>
      </c>
      <c r="B11" s="188"/>
      <c r="C11" s="188"/>
      <c r="D11" s="188"/>
      <c r="E11" s="189"/>
      <c r="F11" s="72" t="s">
        <v>138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9" customFormat="1" ht="30" customHeight="1" x14ac:dyDescent="0.25">
      <c r="A12" s="176" t="s">
        <v>139</v>
      </c>
      <c r="B12" s="177"/>
      <c r="C12" s="177"/>
      <c r="D12" s="177"/>
      <c r="E12" s="178"/>
      <c r="F12" s="97">
        <v>64342.95000000007</v>
      </c>
      <c r="G12" s="98"/>
    </row>
    <row r="13" spans="1:19" s="99" customFormat="1" ht="30" customHeight="1" x14ac:dyDescent="0.25">
      <c r="A13" s="176" t="s">
        <v>140</v>
      </c>
      <c r="B13" s="177"/>
      <c r="C13" s="177"/>
      <c r="D13" s="177"/>
      <c r="E13" s="178"/>
      <c r="F13" s="97">
        <v>22678.02999999997</v>
      </c>
    </row>
    <row r="14" spans="1:19" s="99" customFormat="1" ht="30" customHeight="1" x14ac:dyDescent="0.25">
      <c r="A14" s="176" t="s">
        <v>141</v>
      </c>
      <c r="B14" s="177"/>
      <c r="C14" s="177"/>
      <c r="D14" s="177"/>
      <c r="E14" s="178"/>
      <c r="F14" s="100">
        <f>SUM(F15:F17)</f>
        <v>308749.3</v>
      </c>
    </row>
    <row r="15" spans="1:19" s="71" customFormat="1" ht="28.5" customHeight="1" x14ac:dyDescent="0.25">
      <c r="A15" s="179" t="s">
        <v>142</v>
      </c>
      <c r="B15" s="180"/>
      <c r="C15" s="180"/>
      <c r="D15" s="180"/>
      <c r="E15" s="181"/>
      <c r="F15" s="96">
        <f>186791.4+14590.56</f>
        <v>201381.96</v>
      </c>
    </row>
    <row r="16" spans="1:19" s="71" customFormat="1" ht="24.75" customHeight="1" x14ac:dyDescent="0.25">
      <c r="A16" s="179" t="s">
        <v>143</v>
      </c>
      <c r="B16" s="180"/>
      <c r="C16" s="180"/>
      <c r="D16" s="180"/>
      <c r="E16" s="181"/>
      <c r="F16" s="96">
        <v>95577.34</v>
      </c>
    </row>
    <row r="17" spans="1:19" s="71" customFormat="1" ht="30" customHeight="1" x14ac:dyDescent="0.25">
      <c r="A17" s="179" t="s">
        <v>144</v>
      </c>
      <c r="B17" s="180"/>
      <c r="C17" s="180"/>
      <c r="D17" s="180"/>
      <c r="E17" s="181"/>
      <c r="F17" s="96">
        <v>11790</v>
      </c>
    </row>
    <row r="18" spans="1:19" s="99" customFormat="1" ht="30" customHeight="1" x14ac:dyDescent="0.25">
      <c r="A18" s="176" t="s">
        <v>145</v>
      </c>
      <c r="B18" s="177"/>
      <c r="C18" s="177"/>
      <c r="D18" s="177"/>
      <c r="E18" s="178"/>
      <c r="F18" s="100">
        <f>SUM(F19:F21)</f>
        <v>295950.19</v>
      </c>
    </row>
    <row r="19" spans="1:19" s="71" customFormat="1" ht="30" customHeight="1" x14ac:dyDescent="0.25">
      <c r="A19" s="179" t="s">
        <v>142</v>
      </c>
      <c r="B19" s="180"/>
      <c r="C19" s="180"/>
      <c r="D19" s="180"/>
      <c r="E19" s="181"/>
      <c r="F19" s="96">
        <f>205553.09</f>
        <v>205553.09</v>
      </c>
    </row>
    <row r="20" spans="1:19" s="71" customFormat="1" ht="30" customHeight="1" x14ac:dyDescent="0.25">
      <c r="A20" s="179" t="s">
        <v>143</v>
      </c>
      <c r="B20" s="180"/>
      <c r="C20" s="180"/>
      <c r="D20" s="180"/>
      <c r="E20" s="181"/>
      <c r="F20" s="96">
        <v>78157.100000000006</v>
      </c>
    </row>
    <row r="21" spans="1:19" s="74" customFormat="1" ht="30" customHeight="1" x14ac:dyDescent="0.2">
      <c r="A21" s="179" t="s">
        <v>144</v>
      </c>
      <c r="B21" s="180"/>
      <c r="C21" s="180"/>
      <c r="D21" s="180"/>
      <c r="E21" s="181"/>
      <c r="F21" s="96">
        <v>12240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1" customFormat="1" ht="30" customHeight="1" x14ac:dyDescent="0.25">
      <c r="A22" s="176" t="s">
        <v>146</v>
      </c>
      <c r="B22" s="177"/>
      <c r="C22" s="177"/>
      <c r="D22" s="177"/>
      <c r="E22" s="178"/>
      <c r="F22" s="100">
        <f>F12+F18</f>
        <v>360293.14000000007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76" t="s">
        <v>147</v>
      </c>
      <c r="B23" s="177"/>
      <c r="C23" s="177"/>
      <c r="D23" s="177"/>
      <c r="E23" s="178"/>
      <c r="F23" s="100">
        <f>Лист3!E71</f>
        <v>265198.63699999999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99" customFormat="1" ht="30" customHeight="1" x14ac:dyDescent="0.25">
      <c r="A24" s="176" t="s">
        <v>257</v>
      </c>
      <c r="B24" s="177"/>
      <c r="C24" s="177"/>
      <c r="D24" s="177"/>
      <c r="E24" s="178"/>
      <c r="F24" s="97">
        <v>434.62</v>
      </c>
      <c r="G24" s="98"/>
    </row>
    <row r="25" spans="1:19" s="101" customFormat="1" ht="30" customHeight="1" x14ac:dyDescent="0.25">
      <c r="A25" s="176" t="s">
        <v>148</v>
      </c>
      <c r="B25" s="177"/>
      <c r="C25" s="177"/>
      <c r="D25" s="177"/>
      <c r="E25" s="178"/>
      <c r="F25" s="100">
        <f>F22-F23+F24</f>
        <v>95529.12300000008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101" customFormat="1" ht="30" customHeight="1" x14ac:dyDescent="0.25">
      <c r="A26" s="176" t="s">
        <v>149</v>
      </c>
      <c r="B26" s="177"/>
      <c r="C26" s="177"/>
      <c r="D26" s="177"/>
      <c r="E26" s="178"/>
      <c r="F26" s="97">
        <f>F13+F14-F18</f>
        <v>35477.139999999956</v>
      </c>
      <c r="G26" s="99"/>
      <c r="H26" s="99"/>
      <c r="I26" s="99"/>
      <c r="J26" s="99"/>
      <c r="K26" s="99"/>
      <c r="L26" s="99"/>
      <c r="M26" s="99"/>
      <c r="N26" s="99"/>
      <c r="O26" s="99"/>
      <c r="P26" s="99"/>
      <c r="Q26" s="99"/>
      <c r="R26" s="99"/>
      <c r="S26" s="99"/>
    </row>
    <row r="27" spans="1:19" s="74" customFormat="1" ht="11.45" customHeight="1" x14ac:dyDescent="0.25">
      <c r="A27" s="75"/>
      <c r="B27" s="75"/>
      <c r="C27" s="75"/>
      <c r="D27" s="75"/>
      <c r="E27" s="75"/>
      <c r="F27" s="75"/>
    </row>
    <row r="28" spans="1:19" s="76" customFormat="1" ht="39.75" customHeight="1" x14ac:dyDescent="0.2">
      <c r="A28" s="175" t="s">
        <v>150</v>
      </c>
      <c r="B28" s="175"/>
      <c r="C28" s="175"/>
      <c r="D28" s="175"/>
    </row>
    <row r="29" spans="1:19" s="2" customFormat="1" ht="21.75" customHeight="1" x14ac:dyDescent="0.25">
      <c r="A29" s="182" t="s">
        <v>151</v>
      </c>
      <c r="B29" s="182"/>
      <c r="C29" s="182"/>
      <c r="D29" s="182"/>
    </row>
    <row r="30" spans="1:19" s="2" customFormat="1" ht="22.5" customHeight="1" x14ac:dyDescent="0.25">
      <c r="A30" s="175" t="s">
        <v>46</v>
      </c>
      <c r="B30" s="175"/>
      <c r="C30" s="175"/>
      <c r="D30" s="175"/>
    </row>
    <row r="31" spans="1:19" s="2" customFormat="1" ht="22.5" customHeight="1" x14ac:dyDescent="0.25">
      <c r="A31" s="175" t="s">
        <v>47</v>
      </c>
      <c r="B31" s="175"/>
      <c r="C31" s="175"/>
      <c r="D31" s="46"/>
    </row>
  </sheetData>
  <mergeCells count="25">
    <mergeCell ref="A31:C31"/>
    <mergeCell ref="A24:E24"/>
    <mergeCell ref="A23:E23"/>
    <mergeCell ref="A25:E25"/>
    <mergeCell ref="A26:E26"/>
    <mergeCell ref="A28:D28"/>
    <mergeCell ref="A29:D29"/>
    <mergeCell ref="A30:D30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4"/>
  <sheetViews>
    <sheetView view="pageBreakPreview" topLeftCell="A40" zoomScale="60" zoomScaleNormal="100" workbookViewId="0">
      <selection activeCell="A69" sqref="A69:XFD70"/>
    </sheetView>
  </sheetViews>
  <sheetFormatPr defaultRowHeight="15" x14ac:dyDescent="0.25"/>
  <cols>
    <col min="1" max="1" width="53.85546875" style="110" customWidth="1"/>
    <col min="2" max="2" width="13.85546875" style="112" customWidth="1"/>
    <col min="3" max="3" width="12.140625" style="116" customWidth="1"/>
    <col min="4" max="4" width="17.5703125" style="112" customWidth="1"/>
    <col min="5" max="5" width="14.7109375" style="112" customWidth="1"/>
    <col min="6" max="255" width="8.140625" style="110" customWidth="1"/>
    <col min="256" max="256" width="8.7109375" style="111" customWidth="1"/>
    <col min="257" max="257" width="31.5703125" style="111" customWidth="1"/>
    <col min="258" max="258" width="13.85546875" style="111" customWidth="1"/>
    <col min="259" max="259" width="19.140625" style="111" customWidth="1"/>
    <col min="260" max="260" width="17.5703125" style="111" customWidth="1"/>
    <col min="261" max="261" width="14.7109375" style="111" customWidth="1"/>
    <col min="262" max="511" width="8.140625" style="111" customWidth="1"/>
    <col min="512" max="512" width="8.7109375" style="111" customWidth="1"/>
    <col min="513" max="513" width="31.5703125" style="111" customWidth="1"/>
    <col min="514" max="514" width="13.85546875" style="111" customWidth="1"/>
    <col min="515" max="515" width="19.140625" style="111" customWidth="1"/>
    <col min="516" max="516" width="17.5703125" style="111" customWidth="1"/>
    <col min="517" max="517" width="14.7109375" style="111" customWidth="1"/>
    <col min="518" max="767" width="8.140625" style="111" customWidth="1"/>
    <col min="768" max="768" width="8.7109375" style="111" customWidth="1"/>
    <col min="769" max="769" width="31.5703125" style="111" customWidth="1"/>
    <col min="770" max="770" width="13.85546875" style="111" customWidth="1"/>
    <col min="771" max="771" width="19.140625" style="111" customWidth="1"/>
    <col min="772" max="772" width="17.5703125" style="111" customWidth="1"/>
    <col min="773" max="773" width="14.7109375" style="111" customWidth="1"/>
    <col min="774" max="1023" width="8.140625" style="111" customWidth="1"/>
    <col min="1024" max="1024" width="8.7109375" style="111" customWidth="1"/>
    <col min="1025" max="1025" width="31.5703125" style="111" customWidth="1"/>
    <col min="1026" max="1026" width="13.85546875" style="111" customWidth="1"/>
    <col min="1027" max="1027" width="19.140625" style="111" customWidth="1"/>
    <col min="1028" max="1028" width="17.5703125" style="111" customWidth="1"/>
    <col min="1029" max="1029" width="14.7109375" style="111" customWidth="1"/>
    <col min="1030" max="1279" width="8.140625" style="111" customWidth="1"/>
    <col min="1280" max="1280" width="8.7109375" style="111" customWidth="1"/>
    <col min="1281" max="1281" width="31.5703125" style="111" customWidth="1"/>
    <col min="1282" max="1282" width="13.85546875" style="111" customWidth="1"/>
    <col min="1283" max="1283" width="19.140625" style="111" customWidth="1"/>
    <col min="1284" max="1284" width="17.5703125" style="111" customWidth="1"/>
    <col min="1285" max="1285" width="14.7109375" style="111" customWidth="1"/>
    <col min="1286" max="1535" width="8.140625" style="111" customWidth="1"/>
    <col min="1536" max="1536" width="8.7109375" style="111" customWidth="1"/>
    <col min="1537" max="1537" width="31.5703125" style="111" customWidth="1"/>
    <col min="1538" max="1538" width="13.85546875" style="111" customWidth="1"/>
    <col min="1539" max="1539" width="19.140625" style="111" customWidth="1"/>
    <col min="1540" max="1540" width="17.5703125" style="111" customWidth="1"/>
    <col min="1541" max="1541" width="14.7109375" style="111" customWidth="1"/>
    <col min="1542" max="1791" width="8.140625" style="111" customWidth="1"/>
    <col min="1792" max="1792" width="8.7109375" style="111" customWidth="1"/>
    <col min="1793" max="1793" width="31.5703125" style="111" customWidth="1"/>
    <col min="1794" max="1794" width="13.85546875" style="111" customWidth="1"/>
    <col min="1795" max="1795" width="19.140625" style="111" customWidth="1"/>
    <col min="1796" max="1796" width="17.5703125" style="111" customWidth="1"/>
    <col min="1797" max="1797" width="14.7109375" style="111" customWidth="1"/>
    <col min="1798" max="2047" width="8.140625" style="111" customWidth="1"/>
    <col min="2048" max="2048" width="8.7109375" style="111" customWidth="1"/>
    <col min="2049" max="2049" width="31.5703125" style="111" customWidth="1"/>
    <col min="2050" max="2050" width="13.85546875" style="111" customWidth="1"/>
    <col min="2051" max="2051" width="19.140625" style="111" customWidth="1"/>
    <col min="2052" max="2052" width="17.5703125" style="111" customWidth="1"/>
    <col min="2053" max="2053" width="14.7109375" style="111" customWidth="1"/>
    <col min="2054" max="2303" width="8.140625" style="111" customWidth="1"/>
    <col min="2304" max="2304" width="8.7109375" style="111" customWidth="1"/>
    <col min="2305" max="2305" width="31.5703125" style="111" customWidth="1"/>
    <col min="2306" max="2306" width="13.85546875" style="111" customWidth="1"/>
    <col min="2307" max="2307" width="19.140625" style="111" customWidth="1"/>
    <col min="2308" max="2308" width="17.5703125" style="111" customWidth="1"/>
    <col min="2309" max="2309" width="14.7109375" style="111" customWidth="1"/>
    <col min="2310" max="2559" width="8.140625" style="111" customWidth="1"/>
    <col min="2560" max="2560" width="8.7109375" style="111" customWidth="1"/>
    <col min="2561" max="2561" width="31.5703125" style="111" customWidth="1"/>
    <col min="2562" max="2562" width="13.85546875" style="111" customWidth="1"/>
    <col min="2563" max="2563" width="19.140625" style="111" customWidth="1"/>
    <col min="2564" max="2564" width="17.5703125" style="111" customWidth="1"/>
    <col min="2565" max="2565" width="14.7109375" style="111" customWidth="1"/>
    <col min="2566" max="2815" width="8.140625" style="111" customWidth="1"/>
    <col min="2816" max="2816" width="8.7109375" style="111" customWidth="1"/>
    <col min="2817" max="2817" width="31.5703125" style="111" customWidth="1"/>
    <col min="2818" max="2818" width="13.85546875" style="111" customWidth="1"/>
    <col min="2819" max="2819" width="19.140625" style="111" customWidth="1"/>
    <col min="2820" max="2820" width="17.5703125" style="111" customWidth="1"/>
    <col min="2821" max="2821" width="14.7109375" style="111" customWidth="1"/>
    <col min="2822" max="3071" width="8.140625" style="111" customWidth="1"/>
    <col min="3072" max="3072" width="8.7109375" style="111" customWidth="1"/>
    <col min="3073" max="3073" width="31.5703125" style="111" customWidth="1"/>
    <col min="3074" max="3074" width="13.85546875" style="111" customWidth="1"/>
    <col min="3075" max="3075" width="19.140625" style="111" customWidth="1"/>
    <col min="3076" max="3076" width="17.5703125" style="111" customWidth="1"/>
    <col min="3077" max="3077" width="14.7109375" style="111" customWidth="1"/>
    <col min="3078" max="3327" width="8.140625" style="111" customWidth="1"/>
    <col min="3328" max="3328" width="8.7109375" style="111" customWidth="1"/>
    <col min="3329" max="3329" width="31.5703125" style="111" customWidth="1"/>
    <col min="3330" max="3330" width="13.85546875" style="111" customWidth="1"/>
    <col min="3331" max="3331" width="19.140625" style="111" customWidth="1"/>
    <col min="3332" max="3332" width="17.5703125" style="111" customWidth="1"/>
    <col min="3333" max="3333" width="14.7109375" style="111" customWidth="1"/>
    <col min="3334" max="3583" width="8.140625" style="111" customWidth="1"/>
    <col min="3584" max="3584" width="8.7109375" style="111" customWidth="1"/>
    <col min="3585" max="3585" width="31.5703125" style="111" customWidth="1"/>
    <col min="3586" max="3586" width="13.85546875" style="111" customWidth="1"/>
    <col min="3587" max="3587" width="19.140625" style="111" customWidth="1"/>
    <col min="3588" max="3588" width="17.5703125" style="111" customWidth="1"/>
    <col min="3589" max="3589" width="14.7109375" style="111" customWidth="1"/>
    <col min="3590" max="3839" width="8.140625" style="111" customWidth="1"/>
    <col min="3840" max="3840" width="8.7109375" style="111" customWidth="1"/>
    <col min="3841" max="3841" width="31.5703125" style="111" customWidth="1"/>
    <col min="3842" max="3842" width="13.85546875" style="111" customWidth="1"/>
    <col min="3843" max="3843" width="19.140625" style="111" customWidth="1"/>
    <col min="3844" max="3844" width="17.5703125" style="111" customWidth="1"/>
    <col min="3845" max="3845" width="14.7109375" style="111" customWidth="1"/>
    <col min="3846" max="4095" width="8.140625" style="111" customWidth="1"/>
    <col min="4096" max="4096" width="8.7109375" style="111" customWidth="1"/>
    <col min="4097" max="4097" width="31.5703125" style="111" customWidth="1"/>
    <col min="4098" max="4098" width="13.85546875" style="111" customWidth="1"/>
    <col min="4099" max="4099" width="19.140625" style="111" customWidth="1"/>
    <col min="4100" max="4100" width="17.5703125" style="111" customWidth="1"/>
    <col min="4101" max="4101" width="14.7109375" style="111" customWidth="1"/>
    <col min="4102" max="4351" width="8.140625" style="111" customWidth="1"/>
    <col min="4352" max="4352" width="8.7109375" style="111" customWidth="1"/>
    <col min="4353" max="4353" width="31.5703125" style="111" customWidth="1"/>
    <col min="4354" max="4354" width="13.85546875" style="111" customWidth="1"/>
    <col min="4355" max="4355" width="19.140625" style="111" customWidth="1"/>
    <col min="4356" max="4356" width="17.5703125" style="111" customWidth="1"/>
    <col min="4357" max="4357" width="14.7109375" style="111" customWidth="1"/>
    <col min="4358" max="4607" width="8.140625" style="111" customWidth="1"/>
    <col min="4608" max="4608" width="8.7109375" style="111" customWidth="1"/>
    <col min="4609" max="4609" width="31.5703125" style="111" customWidth="1"/>
    <col min="4610" max="4610" width="13.85546875" style="111" customWidth="1"/>
    <col min="4611" max="4611" width="19.140625" style="111" customWidth="1"/>
    <col min="4612" max="4612" width="17.5703125" style="111" customWidth="1"/>
    <col min="4613" max="4613" width="14.7109375" style="111" customWidth="1"/>
    <col min="4614" max="4863" width="8.140625" style="111" customWidth="1"/>
    <col min="4864" max="4864" width="8.7109375" style="111" customWidth="1"/>
    <col min="4865" max="4865" width="31.5703125" style="111" customWidth="1"/>
    <col min="4866" max="4866" width="13.85546875" style="111" customWidth="1"/>
    <col min="4867" max="4867" width="19.140625" style="111" customWidth="1"/>
    <col min="4868" max="4868" width="17.5703125" style="111" customWidth="1"/>
    <col min="4869" max="4869" width="14.7109375" style="111" customWidth="1"/>
    <col min="4870" max="5119" width="8.140625" style="111" customWidth="1"/>
    <col min="5120" max="5120" width="8.7109375" style="111" customWidth="1"/>
    <col min="5121" max="5121" width="31.5703125" style="111" customWidth="1"/>
    <col min="5122" max="5122" width="13.85546875" style="111" customWidth="1"/>
    <col min="5123" max="5123" width="19.140625" style="111" customWidth="1"/>
    <col min="5124" max="5124" width="17.5703125" style="111" customWidth="1"/>
    <col min="5125" max="5125" width="14.7109375" style="111" customWidth="1"/>
    <col min="5126" max="5375" width="8.140625" style="111" customWidth="1"/>
    <col min="5376" max="5376" width="8.7109375" style="111" customWidth="1"/>
    <col min="5377" max="5377" width="31.5703125" style="111" customWidth="1"/>
    <col min="5378" max="5378" width="13.85546875" style="111" customWidth="1"/>
    <col min="5379" max="5379" width="19.140625" style="111" customWidth="1"/>
    <col min="5380" max="5380" width="17.5703125" style="111" customWidth="1"/>
    <col min="5381" max="5381" width="14.7109375" style="111" customWidth="1"/>
    <col min="5382" max="5631" width="8.140625" style="111" customWidth="1"/>
    <col min="5632" max="5632" width="8.7109375" style="111" customWidth="1"/>
    <col min="5633" max="5633" width="31.5703125" style="111" customWidth="1"/>
    <col min="5634" max="5634" width="13.85546875" style="111" customWidth="1"/>
    <col min="5635" max="5635" width="19.140625" style="111" customWidth="1"/>
    <col min="5636" max="5636" width="17.5703125" style="111" customWidth="1"/>
    <col min="5637" max="5637" width="14.7109375" style="111" customWidth="1"/>
    <col min="5638" max="5887" width="8.140625" style="111" customWidth="1"/>
    <col min="5888" max="5888" width="8.7109375" style="111" customWidth="1"/>
    <col min="5889" max="5889" width="31.5703125" style="111" customWidth="1"/>
    <col min="5890" max="5890" width="13.85546875" style="111" customWidth="1"/>
    <col min="5891" max="5891" width="19.140625" style="111" customWidth="1"/>
    <col min="5892" max="5892" width="17.5703125" style="111" customWidth="1"/>
    <col min="5893" max="5893" width="14.7109375" style="111" customWidth="1"/>
    <col min="5894" max="6143" width="8.140625" style="111" customWidth="1"/>
    <col min="6144" max="6144" width="8.7109375" style="111" customWidth="1"/>
    <col min="6145" max="6145" width="31.5703125" style="111" customWidth="1"/>
    <col min="6146" max="6146" width="13.85546875" style="111" customWidth="1"/>
    <col min="6147" max="6147" width="19.140625" style="111" customWidth="1"/>
    <col min="6148" max="6148" width="17.5703125" style="111" customWidth="1"/>
    <col min="6149" max="6149" width="14.7109375" style="111" customWidth="1"/>
    <col min="6150" max="6399" width="8.140625" style="111" customWidth="1"/>
    <col min="6400" max="6400" width="8.7109375" style="111" customWidth="1"/>
    <col min="6401" max="6401" width="31.5703125" style="111" customWidth="1"/>
    <col min="6402" max="6402" width="13.85546875" style="111" customWidth="1"/>
    <col min="6403" max="6403" width="19.140625" style="111" customWidth="1"/>
    <col min="6404" max="6404" width="17.5703125" style="111" customWidth="1"/>
    <col min="6405" max="6405" width="14.7109375" style="111" customWidth="1"/>
    <col min="6406" max="6655" width="8.140625" style="111" customWidth="1"/>
    <col min="6656" max="6656" width="8.7109375" style="111" customWidth="1"/>
    <col min="6657" max="6657" width="31.5703125" style="111" customWidth="1"/>
    <col min="6658" max="6658" width="13.85546875" style="111" customWidth="1"/>
    <col min="6659" max="6659" width="19.140625" style="111" customWidth="1"/>
    <col min="6660" max="6660" width="17.5703125" style="111" customWidth="1"/>
    <col min="6661" max="6661" width="14.7109375" style="111" customWidth="1"/>
    <col min="6662" max="6911" width="8.140625" style="111" customWidth="1"/>
    <col min="6912" max="6912" width="8.7109375" style="111" customWidth="1"/>
    <col min="6913" max="6913" width="31.5703125" style="111" customWidth="1"/>
    <col min="6914" max="6914" width="13.85546875" style="111" customWidth="1"/>
    <col min="6915" max="6915" width="19.140625" style="111" customWidth="1"/>
    <col min="6916" max="6916" width="17.5703125" style="111" customWidth="1"/>
    <col min="6917" max="6917" width="14.7109375" style="111" customWidth="1"/>
    <col min="6918" max="7167" width="8.140625" style="111" customWidth="1"/>
    <col min="7168" max="7168" width="8.7109375" style="111" customWidth="1"/>
    <col min="7169" max="7169" width="31.5703125" style="111" customWidth="1"/>
    <col min="7170" max="7170" width="13.85546875" style="111" customWidth="1"/>
    <col min="7171" max="7171" width="19.140625" style="111" customWidth="1"/>
    <col min="7172" max="7172" width="17.5703125" style="111" customWidth="1"/>
    <col min="7173" max="7173" width="14.7109375" style="111" customWidth="1"/>
    <col min="7174" max="7423" width="8.140625" style="111" customWidth="1"/>
    <col min="7424" max="7424" width="8.7109375" style="111" customWidth="1"/>
    <col min="7425" max="7425" width="31.5703125" style="111" customWidth="1"/>
    <col min="7426" max="7426" width="13.85546875" style="111" customWidth="1"/>
    <col min="7427" max="7427" width="19.140625" style="111" customWidth="1"/>
    <col min="7428" max="7428" width="17.5703125" style="111" customWidth="1"/>
    <col min="7429" max="7429" width="14.7109375" style="111" customWidth="1"/>
    <col min="7430" max="7679" width="8.140625" style="111" customWidth="1"/>
    <col min="7680" max="7680" width="8.7109375" style="111" customWidth="1"/>
    <col min="7681" max="7681" width="31.5703125" style="111" customWidth="1"/>
    <col min="7682" max="7682" width="13.85546875" style="111" customWidth="1"/>
    <col min="7683" max="7683" width="19.140625" style="111" customWidth="1"/>
    <col min="7684" max="7684" width="17.5703125" style="111" customWidth="1"/>
    <col min="7685" max="7685" width="14.7109375" style="111" customWidth="1"/>
    <col min="7686" max="7935" width="8.140625" style="111" customWidth="1"/>
    <col min="7936" max="7936" width="8.7109375" style="111" customWidth="1"/>
    <col min="7937" max="7937" width="31.5703125" style="111" customWidth="1"/>
    <col min="7938" max="7938" width="13.85546875" style="111" customWidth="1"/>
    <col min="7939" max="7939" width="19.140625" style="111" customWidth="1"/>
    <col min="7940" max="7940" width="17.5703125" style="111" customWidth="1"/>
    <col min="7941" max="7941" width="14.7109375" style="111" customWidth="1"/>
    <col min="7942" max="8191" width="8.140625" style="111" customWidth="1"/>
    <col min="8192" max="8192" width="8.7109375" style="111" customWidth="1"/>
    <col min="8193" max="8193" width="31.5703125" style="111" customWidth="1"/>
    <col min="8194" max="8194" width="13.85546875" style="111" customWidth="1"/>
    <col min="8195" max="8195" width="19.140625" style="111" customWidth="1"/>
    <col min="8196" max="8196" width="17.5703125" style="111" customWidth="1"/>
    <col min="8197" max="8197" width="14.7109375" style="111" customWidth="1"/>
    <col min="8198" max="8447" width="8.140625" style="111" customWidth="1"/>
    <col min="8448" max="8448" width="8.7109375" style="111" customWidth="1"/>
    <col min="8449" max="8449" width="31.5703125" style="111" customWidth="1"/>
    <col min="8450" max="8450" width="13.85546875" style="111" customWidth="1"/>
    <col min="8451" max="8451" width="19.140625" style="111" customWidth="1"/>
    <col min="8452" max="8452" width="17.5703125" style="111" customWidth="1"/>
    <col min="8453" max="8453" width="14.7109375" style="111" customWidth="1"/>
    <col min="8454" max="8703" width="8.140625" style="111" customWidth="1"/>
    <col min="8704" max="8704" width="8.7109375" style="111" customWidth="1"/>
    <col min="8705" max="8705" width="31.5703125" style="111" customWidth="1"/>
    <col min="8706" max="8706" width="13.85546875" style="111" customWidth="1"/>
    <col min="8707" max="8707" width="19.140625" style="111" customWidth="1"/>
    <col min="8708" max="8708" width="17.5703125" style="111" customWidth="1"/>
    <col min="8709" max="8709" width="14.7109375" style="111" customWidth="1"/>
    <col min="8710" max="8959" width="8.140625" style="111" customWidth="1"/>
    <col min="8960" max="8960" width="8.7109375" style="111" customWidth="1"/>
    <col min="8961" max="8961" width="31.5703125" style="111" customWidth="1"/>
    <col min="8962" max="8962" width="13.85546875" style="111" customWidth="1"/>
    <col min="8963" max="8963" width="19.140625" style="111" customWidth="1"/>
    <col min="8964" max="8964" width="17.5703125" style="111" customWidth="1"/>
    <col min="8965" max="8965" width="14.7109375" style="111" customWidth="1"/>
    <col min="8966" max="9215" width="8.140625" style="111" customWidth="1"/>
    <col min="9216" max="9216" width="8.7109375" style="111" customWidth="1"/>
    <col min="9217" max="9217" width="31.5703125" style="111" customWidth="1"/>
    <col min="9218" max="9218" width="13.85546875" style="111" customWidth="1"/>
    <col min="9219" max="9219" width="19.140625" style="111" customWidth="1"/>
    <col min="9220" max="9220" width="17.5703125" style="111" customWidth="1"/>
    <col min="9221" max="9221" width="14.7109375" style="111" customWidth="1"/>
    <col min="9222" max="9471" width="8.140625" style="111" customWidth="1"/>
    <col min="9472" max="9472" width="8.7109375" style="111" customWidth="1"/>
    <col min="9473" max="9473" width="31.5703125" style="111" customWidth="1"/>
    <col min="9474" max="9474" width="13.85546875" style="111" customWidth="1"/>
    <col min="9475" max="9475" width="19.140625" style="111" customWidth="1"/>
    <col min="9476" max="9476" width="17.5703125" style="111" customWidth="1"/>
    <col min="9477" max="9477" width="14.7109375" style="111" customWidth="1"/>
    <col min="9478" max="9727" width="8.140625" style="111" customWidth="1"/>
    <col min="9728" max="9728" width="8.7109375" style="111" customWidth="1"/>
    <col min="9729" max="9729" width="31.5703125" style="111" customWidth="1"/>
    <col min="9730" max="9730" width="13.85546875" style="111" customWidth="1"/>
    <col min="9731" max="9731" width="19.140625" style="111" customWidth="1"/>
    <col min="9732" max="9732" width="17.5703125" style="111" customWidth="1"/>
    <col min="9733" max="9733" width="14.7109375" style="111" customWidth="1"/>
    <col min="9734" max="9983" width="8.140625" style="111" customWidth="1"/>
    <col min="9984" max="9984" width="8.7109375" style="111" customWidth="1"/>
    <col min="9985" max="9985" width="31.5703125" style="111" customWidth="1"/>
    <col min="9986" max="9986" width="13.85546875" style="111" customWidth="1"/>
    <col min="9987" max="9987" width="19.140625" style="111" customWidth="1"/>
    <col min="9988" max="9988" width="17.5703125" style="111" customWidth="1"/>
    <col min="9989" max="9989" width="14.7109375" style="111" customWidth="1"/>
    <col min="9990" max="10239" width="8.140625" style="111" customWidth="1"/>
    <col min="10240" max="10240" width="8.7109375" style="111" customWidth="1"/>
    <col min="10241" max="10241" width="31.5703125" style="111" customWidth="1"/>
    <col min="10242" max="10242" width="13.85546875" style="111" customWidth="1"/>
    <col min="10243" max="10243" width="19.140625" style="111" customWidth="1"/>
    <col min="10244" max="10244" width="17.5703125" style="111" customWidth="1"/>
    <col min="10245" max="10245" width="14.7109375" style="111" customWidth="1"/>
    <col min="10246" max="10495" width="8.140625" style="111" customWidth="1"/>
    <col min="10496" max="10496" width="8.7109375" style="111" customWidth="1"/>
    <col min="10497" max="10497" width="31.5703125" style="111" customWidth="1"/>
    <col min="10498" max="10498" width="13.85546875" style="111" customWidth="1"/>
    <col min="10499" max="10499" width="19.140625" style="111" customWidth="1"/>
    <col min="10500" max="10500" width="17.5703125" style="111" customWidth="1"/>
    <col min="10501" max="10501" width="14.7109375" style="111" customWidth="1"/>
    <col min="10502" max="10751" width="8.140625" style="111" customWidth="1"/>
    <col min="10752" max="10752" width="8.7109375" style="111" customWidth="1"/>
    <col min="10753" max="10753" width="31.5703125" style="111" customWidth="1"/>
    <col min="10754" max="10754" width="13.85546875" style="111" customWidth="1"/>
    <col min="10755" max="10755" width="19.140625" style="111" customWidth="1"/>
    <col min="10756" max="10756" width="17.5703125" style="111" customWidth="1"/>
    <col min="10757" max="10757" width="14.7109375" style="111" customWidth="1"/>
    <col min="10758" max="11007" width="8.140625" style="111" customWidth="1"/>
    <col min="11008" max="11008" width="8.7109375" style="111" customWidth="1"/>
    <col min="11009" max="11009" width="31.5703125" style="111" customWidth="1"/>
    <col min="11010" max="11010" width="13.85546875" style="111" customWidth="1"/>
    <col min="11011" max="11011" width="19.140625" style="111" customWidth="1"/>
    <col min="11012" max="11012" width="17.5703125" style="111" customWidth="1"/>
    <col min="11013" max="11013" width="14.7109375" style="111" customWidth="1"/>
    <col min="11014" max="11263" width="8.140625" style="111" customWidth="1"/>
    <col min="11264" max="11264" width="8.7109375" style="111" customWidth="1"/>
    <col min="11265" max="11265" width="31.5703125" style="111" customWidth="1"/>
    <col min="11266" max="11266" width="13.85546875" style="111" customWidth="1"/>
    <col min="11267" max="11267" width="19.140625" style="111" customWidth="1"/>
    <col min="11268" max="11268" width="17.5703125" style="111" customWidth="1"/>
    <col min="11269" max="11269" width="14.7109375" style="111" customWidth="1"/>
    <col min="11270" max="11519" width="8.140625" style="111" customWidth="1"/>
    <col min="11520" max="11520" width="8.7109375" style="111" customWidth="1"/>
    <col min="11521" max="11521" width="31.5703125" style="111" customWidth="1"/>
    <col min="11522" max="11522" width="13.85546875" style="111" customWidth="1"/>
    <col min="11523" max="11523" width="19.140625" style="111" customWidth="1"/>
    <col min="11524" max="11524" width="17.5703125" style="111" customWidth="1"/>
    <col min="11525" max="11525" width="14.7109375" style="111" customWidth="1"/>
    <col min="11526" max="11775" width="8.140625" style="111" customWidth="1"/>
    <col min="11776" max="11776" width="8.7109375" style="111" customWidth="1"/>
    <col min="11777" max="11777" width="31.5703125" style="111" customWidth="1"/>
    <col min="11778" max="11778" width="13.85546875" style="111" customWidth="1"/>
    <col min="11779" max="11779" width="19.140625" style="111" customWidth="1"/>
    <col min="11780" max="11780" width="17.5703125" style="111" customWidth="1"/>
    <col min="11781" max="11781" width="14.7109375" style="111" customWidth="1"/>
    <col min="11782" max="12031" width="8.140625" style="111" customWidth="1"/>
    <col min="12032" max="12032" width="8.7109375" style="111" customWidth="1"/>
    <col min="12033" max="12033" width="31.5703125" style="111" customWidth="1"/>
    <col min="12034" max="12034" width="13.85546875" style="111" customWidth="1"/>
    <col min="12035" max="12035" width="19.140625" style="111" customWidth="1"/>
    <col min="12036" max="12036" width="17.5703125" style="111" customWidth="1"/>
    <col min="12037" max="12037" width="14.7109375" style="111" customWidth="1"/>
    <col min="12038" max="12287" width="8.140625" style="111" customWidth="1"/>
    <col min="12288" max="12288" width="8.7109375" style="111" customWidth="1"/>
    <col min="12289" max="12289" width="31.5703125" style="111" customWidth="1"/>
    <col min="12290" max="12290" width="13.85546875" style="111" customWidth="1"/>
    <col min="12291" max="12291" width="19.140625" style="111" customWidth="1"/>
    <col min="12292" max="12292" width="17.5703125" style="111" customWidth="1"/>
    <col min="12293" max="12293" width="14.7109375" style="111" customWidth="1"/>
    <col min="12294" max="12543" width="8.140625" style="111" customWidth="1"/>
    <col min="12544" max="12544" width="8.7109375" style="111" customWidth="1"/>
    <col min="12545" max="12545" width="31.5703125" style="111" customWidth="1"/>
    <col min="12546" max="12546" width="13.85546875" style="111" customWidth="1"/>
    <col min="12547" max="12547" width="19.140625" style="111" customWidth="1"/>
    <col min="12548" max="12548" width="17.5703125" style="111" customWidth="1"/>
    <col min="12549" max="12549" width="14.7109375" style="111" customWidth="1"/>
    <col min="12550" max="12799" width="8.140625" style="111" customWidth="1"/>
    <col min="12800" max="12800" width="8.7109375" style="111" customWidth="1"/>
    <col min="12801" max="12801" width="31.5703125" style="111" customWidth="1"/>
    <col min="12802" max="12802" width="13.85546875" style="111" customWidth="1"/>
    <col min="12803" max="12803" width="19.140625" style="111" customWidth="1"/>
    <col min="12804" max="12804" width="17.5703125" style="111" customWidth="1"/>
    <col min="12805" max="12805" width="14.7109375" style="111" customWidth="1"/>
    <col min="12806" max="13055" width="8.140625" style="111" customWidth="1"/>
    <col min="13056" max="13056" width="8.7109375" style="111" customWidth="1"/>
    <col min="13057" max="13057" width="31.5703125" style="111" customWidth="1"/>
    <col min="13058" max="13058" width="13.85546875" style="111" customWidth="1"/>
    <col min="13059" max="13059" width="19.140625" style="111" customWidth="1"/>
    <col min="13060" max="13060" width="17.5703125" style="111" customWidth="1"/>
    <col min="13061" max="13061" width="14.7109375" style="111" customWidth="1"/>
    <col min="13062" max="13311" width="8.140625" style="111" customWidth="1"/>
    <col min="13312" max="13312" width="8.7109375" style="111" customWidth="1"/>
    <col min="13313" max="13313" width="31.5703125" style="111" customWidth="1"/>
    <col min="13314" max="13314" width="13.85546875" style="111" customWidth="1"/>
    <col min="13315" max="13315" width="19.140625" style="111" customWidth="1"/>
    <col min="13316" max="13316" width="17.5703125" style="111" customWidth="1"/>
    <col min="13317" max="13317" width="14.7109375" style="111" customWidth="1"/>
    <col min="13318" max="13567" width="8.140625" style="111" customWidth="1"/>
    <col min="13568" max="13568" width="8.7109375" style="111" customWidth="1"/>
    <col min="13569" max="13569" width="31.5703125" style="111" customWidth="1"/>
    <col min="13570" max="13570" width="13.85546875" style="111" customWidth="1"/>
    <col min="13571" max="13571" width="19.140625" style="111" customWidth="1"/>
    <col min="13572" max="13572" width="17.5703125" style="111" customWidth="1"/>
    <col min="13573" max="13573" width="14.7109375" style="111" customWidth="1"/>
    <col min="13574" max="13823" width="8.140625" style="111" customWidth="1"/>
    <col min="13824" max="13824" width="8.7109375" style="111" customWidth="1"/>
    <col min="13825" max="13825" width="31.5703125" style="111" customWidth="1"/>
    <col min="13826" max="13826" width="13.85546875" style="111" customWidth="1"/>
    <col min="13827" max="13827" width="19.140625" style="111" customWidth="1"/>
    <col min="13828" max="13828" width="17.5703125" style="111" customWidth="1"/>
    <col min="13829" max="13829" width="14.7109375" style="111" customWidth="1"/>
    <col min="13830" max="14079" width="8.140625" style="111" customWidth="1"/>
    <col min="14080" max="14080" width="8.7109375" style="111" customWidth="1"/>
    <col min="14081" max="14081" width="31.5703125" style="111" customWidth="1"/>
    <col min="14082" max="14082" width="13.85546875" style="111" customWidth="1"/>
    <col min="14083" max="14083" width="19.140625" style="111" customWidth="1"/>
    <col min="14084" max="14084" width="17.5703125" style="111" customWidth="1"/>
    <col min="14085" max="14085" width="14.7109375" style="111" customWidth="1"/>
    <col min="14086" max="14335" width="8.140625" style="111" customWidth="1"/>
    <col min="14336" max="14336" width="8.7109375" style="111" customWidth="1"/>
    <col min="14337" max="14337" width="31.5703125" style="111" customWidth="1"/>
    <col min="14338" max="14338" width="13.85546875" style="111" customWidth="1"/>
    <col min="14339" max="14339" width="19.140625" style="111" customWidth="1"/>
    <col min="14340" max="14340" width="17.5703125" style="111" customWidth="1"/>
    <col min="14341" max="14341" width="14.7109375" style="111" customWidth="1"/>
    <col min="14342" max="14591" width="8.140625" style="111" customWidth="1"/>
    <col min="14592" max="14592" width="8.7109375" style="111" customWidth="1"/>
    <col min="14593" max="14593" width="31.5703125" style="111" customWidth="1"/>
    <col min="14594" max="14594" width="13.85546875" style="111" customWidth="1"/>
    <col min="14595" max="14595" width="19.140625" style="111" customWidth="1"/>
    <col min="14596" max="14596" width="17.5703125" style="111" customWidth="1"/>
    <col min="14597" max="14597" width="14.7109375" style="111" customWidth="1"/>
    <col min="14598" max="14847" width="8.140625" style="111" customWidth="1"/>
    <col min="14848" max="14848" width="8.7109375" style="111" customWidth="1"/>
    <col min="14849" max="14849" width="31.5703125" style="111" customWidth="1"/>
    <col min="14850" max="14850" width="13.85546875" style="111" customWidth="1"/>
    <col min="14851" max="14851" width="19.140625" style="111" customWidth="1"/>
    <col min="14852" max="14852" width="17.5703125" style="111" customWidth="1"/>
    <col min="14853" max="14853" width="14.7109375" style="111" customWidth="1"/>
    <col min="14854" max="15103" width="8.140625" style="111" customWidth="1"/>
    <col min="15104" max="15104" width="8.7109375" style="111" customWidth="1"/>
    <col min="15105" max="15105" width="31.5703125" style="111" customWidth="1"/>
    <col min="15106" max="15106" width="13.85546875" style="111" customWidth="1"/>
    <col min="15107" max="15107" width="19.140625" style="111" customWidth="1"/>
    <col min="15108" max="15108" width="17.5703125" style="111" customWidth="1"/>
    <col min="15109" max="15109" width="14.7109375" style="111" customWidth="1"/>
    <col min="15110" max="15359" width="8.140625" style="111" customWidth="1"/>
    <col min="15360" max="15360" width="8.7109375" style="111" customWidth="1"/>
    <col min="15361" max="15361" width="31.5703125" style="111" customWidth="1"/>
    <col min="15362" max="15362" width="13.85546875" style="111" customWidth="1"/>
    <col min="15363" max="15363" width="19.140625" style="111" customWidth="1"/>
    <col min="15364" max="15364" width="17.5703125" style="111" customWidth="1"/>
    <col min="15365" max="15365" width="14.7109375" style="111" customWidth="1"/>
    <col min="15366" max="15615" width="8.140625" style="111" customWidth="1"/>
    <col min="15616" max="15616" width="8.7109375" style="111" customWidth="1"/>
    <col min="15617" max="15617" width="31.5703125" style="111" customWidth="1"/>
    <col min="15618" max="15618" width="13.85546875" style="111" customWidth="1"/>
    <col min="15619" max="15619" width="19.140625" style="111" customWidth="1"/>
    <col min="15620" max="15620" width="17.5703125" style="111" customWidth="1"/>
    <col min="15621" max="15621" width="14.7109375" style="111" customWidth="1"/>
    <col min="15622" max="15871" width="8.140625" style="111" customWidth="1"/>
    <col min="15872" max="15872" width="8.7109375" style="111" customWidth="1"/>
    <col min="15873" max="15873" width="31.5703125" style="111" customWidth="1"/>
    <col min="15874" max="15874" width="13.85546875" style="111" customWidth="1"/>
    <col min="15875" max="15875" width="19.140625" style="111" customWidth="1"/>
    <col min="15876" max="15876" width="17.5703125" style="111" customWidth="1"/>
    <col min="15877" max="15877" width="14.7109375" style="111" customWidth="1"/>
    <col min="15878" max="16127" width="8.140625" style="111" customWidth="1"/>
    <col min="16128" max="16128" width="8.7109375" style="111" customWidth="1"/>
    <col min="16129" max="16129" width="31.5703125" style="111" customWidth="1"/>
    <col min="16130" max="16130" width="13.85546875" style="111" customWidth="1"/>
    <col min="16131" max="16131" width="19.140625" style="111" customWidth="1"/>
    <col min="16132" max="16132" width="17.5703125" style="111" customWidth="1"/>
    <col min="16133" max="16133" width="14.7109375" style="111" customWidth="1"/>
    <col min="16134" max="16384" width="8.140625" style="111" customWidth="1"/>
  </cols>
  <sheetData>
    <row r="1" spans="1:5" s="110" customFormat="1" ht="23.25" customHeight="1" x14ac:dyDescent="0.25">
      <c r="A1" s="194"/>
      <c r="B1" s="194"/>
      <c r="C1" s="194"/>
      <c r="D1" s="194"/>
      <c r="E1" s="194"/>
    </row>
    <row r="2" spans="1:5" s="110" customFormat="1" x14ac:dyDescent="0.25">
      <c r="A2" s="194" t="s">
        <v>196</v>
      </c>
      <c r="B2" s="194"/>
      <c r="C2" s="194"/>
      <c r="D2" s="194"/>
      <c r="E2" s="194"/>
    </row>
    <row r="3" spans="1:5" s="110" customFormat="1" ht="15.75" customHeight="1" x14ac:dyDescent="0.25">
      <c r="A3" s="197" t="s">
        <v>250</v>
      </c>
      <c r="B3" s="197"/>
      <c r="C3" s="197"/>
      <c r="D3" s="197"/>
      <c r="E3" s="197"/>
    </row>
    <row r="4" spans="1:5" s="110" customFormat="1" x14ac:dyDescent="0.25">
      <c r="A4" s="197" t="s">
        <v>197</v>
      </c>
      <c r="B4" s="197"/>
      <c r="C4" s="197"/>
      <c r="D4" s="197"/>
      <c r="E4" s="197"/>
    </row>
    <row r="5" spans="1:5" s="110" customFormat="1" x14ac:dyDescent="0.25">
      <c r="A5" s="197" t="s">
        <v>198</v>
      </c>
      <c r="B5" s="197"/>
      <c r="C5" s="197"/>
      <c r="D5" s="197"/>
      <c r="E5" s="197"/>
    </row>
    <row r="6" spans="1:5" s="110" customFormat="1" ht="26.25" customHeight="1" x14ac:dyDescent="0.25">
      <c r="A6" s="194" t="s">
        <v>199</v>
      </c>
      <c r="B6" s="194"/>
      <c r="C6" s="194"/>
      <c r="D6" s="194"/>
      <c r="E6" s="112" t="s">
        <v>200</v>
      </c>
    </row>
    <row r="7" spans="1:5" s="110" customFormat="1" ht="28.5" customHeight="1" x14ac:dyDescent="0.25">
      <c r="A7" s="195" t="s">
        <v>201</v>
      </c>
      <c r="B7" s="195"/>
      <c r="C7" s="195"/>
      <c r="D7" s="195"/>
      <c r="E7" s="195"/>
    </row>
    <row r="8" spans="1:5" s="110" customFormat="1" ht="29.25" customHeight="1" x14ac:dyDescent="0.25">
      <c r="A8" s="195" t="s">
        <v>202</v>
      </c>
      <c r="B8" s="195"/>
      <c r="C8" s="195"/>
      <c r="D8" s="195"/>
      <c r="E8" s="195"/>
    </row>
    <row r="9" spans="1:5" s="110" customFormat="1" ht="30" customHeight="1" x14ac:dyDescent="0.25">
      <c r="A9" s="195" t="s">
        <v>203</v>
      </c>
      <c r="B9" s="195"/>
      <c r="C9" s="195"/>
      <c r="D9" s="195"/>
      <c r="E9" s="195"/>
    </row>
    <row r="10" spans="1:5" s="110" customFormat="1" ht="30" customHeight="1" x14ac:dyDescent="0.25">
      <c r="A10" s="195" t="s">
        <v>204</v>
      </c>
      <c r="B10" s="195"/>
      <c r="C10" s="195"/>
      <c r="D10" s="195"/>
      <c r="E10" s="195"/>
    </row>
    <row r="11" spans="1:5" s="110" customFormat="1" ht="29.25" customHeight="1" x14ac:dyDescent="0.25">
      <c r="A11" s="195" t="s">
        <v>205</v>
      </c>
      <c r="B11" s="195"/>
      <c r="C11" s="195"/>
      <c r="D11" s="195"/>
      <c r="E11" s="195"/>
    </row>
    <row r="12" spans="1:5" s="110" customFormat="1" ht="28.5" customHeight="1" x14ac:dyDescent="0.25">
      <c r="A12" s="195" t="s">
        <v>206</v>
      </c>
      <c r="B12" s="195"/>
      <c r="C12" s="195"/>
      <c r="D12" s="195"/>
      <c r="E12" s="195"/>
    </row>
    <row r="13" spans="1:5" s="110" customFormat="1" ht="12" customHeight="1" x14ac:dyDescent="0.25">
      <c r="A13" s="194"/>
      <c r="B13" s="194"/>
      <c r="C13" s="194"/>
      <c r="D13" s="194"/>
      <c r="E13" s="194"/>
    </row>
    <row r="14" spans="1:5" s="110" customFormat="1" ht="140.25" customHeight="1" x14ac:dyDescent="0.25">
      <c r="A14" s="113" t="s">
        <v>2</v>
      </c>
      <c r="B14" s="114" t="s">
        <v>208</v>
      </c>
      <c r="C14" s="114" t="s">
        <v>0</v>
      </c>
      <c r="D14" s="114" t="s">
        <v>207</v>
      </c>
      <c r="E14" s="114" t="s">
        <v>1</v>
      </c>
    </row>
    <row r="15" spans="1:5" s="119" customFormat="1" ht="14.25" x14ac:dyDescent="0.25">
      <c r="A15" s="117" t="s">
        <v>8</v>
      </c>
      <c r="B15" s="118"/>
      <c r="C15" s="118"/>
      <c r="D15" s="118"/>
      <c r="E15" s="118"/>
    </row>
    <row r="16" spans="1:5" s="110" customFormat="1" x14ac:dyDescent="0.25">
      <c r="A16" s="113" t="s">
        <v>56</v>
      </c>
      <c r="B16" s="115" t="s">
        <v>22</v>
      </c>
      <c r="C16" s="114" t="s">
        <v>11</v>
      </c>
      <c r="D16" s="115">
        <v>0.13</v>
      </c>
      <c r="E16" s="115">
        <v>3252.29</v>
      </c>
    </row>
    <row r="17" spans="1:5" s="119" customFormat="1" ht="14.25" x14ac:dyDescent="0.25">
      <c r="A17" s="198" t="s">
        <v>209</v>
      </c>
      <c r="B17" s="199"/>
      <c r="C17" s="199"/>
      <c r="D17" s="200"/>
      <c r="E17" s="118"/>
    </row>
    <row r="18" spans="1:5" s="110" customFormat="1" x14ac:dyDescent="0.25">
      <c r="A18" s="113" t="s">
        <v>210</v>
      </c>
      <c r="B18" s="115" t="s">
        <v>189</v>
      </c>
      <c r="C18" s="114" t="s">
        <v>12</v>
      </c>
      <c r="D18" s="115">
        <f>E18</f>
        <v>136802.76999999999</v>
      </c>
      <c r="E18" s="115">
        <v>136802.76999999999</v>
      </c>
    </row>
    <row r="19" spans="1:5" s="110" customFormat="1" x14ac:dyDescent="0.25">
      <c r="A19" s="113" t="s">
        <v>211</v>
      </c>
      <c r="B19" s="115" t="s">
        <v>189</v>
      </c>
      <c r="C19" s="114" t="s">
        <v>12</v>
      </c>
      <c r="D19" s="115">
        <f t="shared" ref="D19:D20" si="0">E19</f>
        <v>1251</v>
      </c>
      <c r="E19" s="115">
        <v>1251</v>
      </c>
    </row>
    <row r="20" spans="1:5" s="110" customFormat="1" ht="30" x14ac:dyDescent="0.25">
      <c r="A20" s="113" t="s">
        <v>212</v>
      </c>
      <c r="B20" s="115" t="s">
        <v>23</v>
      </c>
      <c r="C20" s="114" t="s">
        <v>11</v>
      </c>
      <c r="D20" s="115">
        <f t="shared" si="0"/>
        <v>425.86</v>
      </c>
      <c r="E20" s="115">
        <v>425.86</v>
      </c>
    </row>
    <row r="21" spans="1:5" s="119" customFormat="1" ht="14.25" x14ac:dyDescent="0.25">
      <c r="A21" s="198" t="s">
        <v>213</v>
      </c>
      <c r="B21" s="199"/>
      <c r="C21" s="199"/>
      <c r="D21" s="200"/>
      <c r="E21" s="118"/>
    </row>
    <row r="22" spans="1:5" s="110" customFormat="1" ht="30" x14ac:dyDescent="0.25">
      <c r="A22" s="113" t="s">
        <v>214</v>
      </c>
      <c r="B22" s="115">
        <v>1</v>
      </c>
      <c r="C22" s="114" t="s">
        <v>13</v>
      </c>
      <c r="D22" s="115">
        <f>E22/B22</f>
        <v>303.61</v>
      </c>
      <c r="E22" s="115">
        <v>303.61</v>
      </c>
    </row>
    <row r="23" spans="1:5" s="110" customFormat="1" x14ac:dyDescent="0.25">
      <c r="A23" s="113" t="s">
        <v>162</v>
      </c>
      <c r="B23" s="115">
        <v>1</v>
      </c>
      <c r="C23" s="114" t="s">
        <v>163</v>
      </c>
      <c r="D23" s="115">
        <f t="shared" ref="D23:D61" si="1">E23/B23</f>
        <v>91.38</v>
      </c>
      <c r="E23" s="115">
        <v>91.38</v>
      </c>
    </row>
    <row r="24" spans="1:5" s="110" customFormat="1" ht="30" x14ac:dyDescent="0.25">
      <c r="A24" s="113" t="s">
        <v>215</v>
      </c>
      <c r="B24" s="115">
        <v>1</v>
      </c>
      <c r="C24" s="114" t="s">
        <v>216</v>
      </c>
      <c r="D24" s="115">
        <f t="shared" si="1"/>
        <v>503.47</v>
      </c>
      <c r="E24" s="115">
        <v>503.47</v>
      </c>
    </row>
    <row r="25" spans="1:5" s="110" customFormat="1" ht="21" customHeight="1" x14ac:dyDescent="0.25">
      <c r="A25" s="113" t="s">
        <v>164</v>
      </c>
      <c r="B25" s="115">
        <v>2</v>
      </c>
      <c r="C25" s="114" t="s">
        <v>14</v>
      </c>
      <c r="D25" s="115">
        <f t="shared" si="1"/>
        <v>272.25</v>
      </c>
      <c r="E25" s="115">
        <v>544.5</v>
      </c>
    </row>
    <row r="26" spans="1:5" s="110" customFormat="1" ht="21" customHeight="1" x14ac:dyDescent="0.25">
      <c r="A26" s="113" t="s">
        <v>217</v>
      </c>
      <c r="B26" s="115">
        <v>1</v>
      </c>
      <c r="C26" s="114" t="s">
        <v>13</v>
      </c>
      <c r="D26" s="115">
        <f t="shared" si="1"/>
        <v>150.94</v>
      </c>
      <c r="E26" s="115">
        <v>150.94</v>
      </c>
    </row>
    <row r="27" spans="1:5" s="110" customFormat="1" ht="22.5" customHeight="1" x14ac:dyDescent="0.25">
      <c r="A27" s="113" t="s">
        <v>218</v>
      </c>
      <c r="B27" s="115">
        <v>0.27</v>
      </c>
      <c r="C27" s="114" t="s">
        <v>16</v>
      </c>
      <c r="D27" s="115">
        <f t="shared" si="1"/>
        <v>1814.6666666666665</v>
      </c>
      <c r="E27" s="115">
        <v>489.96</v>
      </c>
    </row>
    <row r="28" spans="1:5" s="110" customFormat="1" ht="30" x14ac:dyDescent="0.25">
      <c r="A28" s="113" t="s">
        <v>219</v>
      </c>
      <c r="B28" s="115">
        <v>3</v>
      </c>
      <c r="C28" s="114" t="s">
        <v>220</v>
      </c>
      <c r="D28" s="115">
        <f t="shared" si="1"/>
        <v>543.38666666666666</v>
      </c>
      <c r="E28" s="115">
        <v>1630.16</v>
      </c>
    </row>
    <row r="29" spans="1:5" s="110" customFormat="1" ht="30" x14ac:dyDescent="0.25">
      <c r="A29" s="113" t="s">
        <v>62</v>
      </c>
      <c r="B29" s="115">
        <v>0.1</v>
      </c>
      <c r="C29" s="114" t="s">
        <v>16</v>
      </c>
      <c r="D29" s="115">
        <f t="shared" si="1"/>
        <v>1791.3</v>
      </c>
      <c r="E29" s="115">
        <v>179.13</v>
      </c>
    </row>
    <row r="30" spans="1:5" s="110" customFormat="1" x14ac:dyDescent="0.25">
      <c r="A30" s="113" t="s">
        <v>85</v>
      </c>
      <c r="B30" s="115">
        <v>0.09</v>
      </c>
      <c r="C30" s="114" t="s">
        <v>86</v>
      </c>
      <c r="D30" s="115">
        <f t="shared" si="1"/>
        <v>27187</v>
      </c>
      <c r="E30" s="115">
        <v>2446.83</v>
      </c>
    </row>
    <row r="31" spans="1:5" s="110" customFormat="1" ht="30" x14ac:dyDescent="0.25">
      <c r="A31" s="113" t="s">
        <v>63</v>
      </c>
      <c r="B31" s="115">
        <v>2.12</v>
      </c>
      <c r="C31" s="114" t="s">
        <v>16</v>
      </c>
      <c r="D31" s="115">
        <f t="shared" si="1"/>
        <v>1821.2028301886792</v>
      </c>
      <c r="E31" s="115">
        <v>3860.95</v>
      </c>
    </row>
    <row r="32" spans="1:5" s="110" customFormat="1" x14ac:dyDescent="0.25">
      <c r="A32" s="113" t="s">
        <v>221</v>
      </c>
      <c r="B32" s="115">
        <v>0.01</v>
      </c>
      <c r="C32" s="114" t="s">
        <v>86</v>
      </c>
      <c r="D32" s="115">
        <f t="shared" si="1"/>
        <v>26869</v>
      </c>
      <c r="E32" s="115">
        <v>268.69</v>
      </c>
    </row>
    <row r="33" spans="1:5" s="110" customFormat="1" ht="30" x14ac:dyDescent="0.25">
      <c r="A33" s="113" t="s">
        <v>65</v>
      </c>
      <c r="B33" s="115">
        <v>1</v>
      </c>
      <c r="C33" s="114" t="s">
        <v>14</v>
      </c>
      <c r="D33" s="115">
        <f t="shared" si="1"/>
        <v>549.39</v>
      </c>
      <c r="E33" s="115">
        <v>549.39</v>
      </c>
    </row>
    <row r="34" spans="1:5" s="110" customFormat="1" x14ac:dyDescent="0.25">
      <c r="A34" s="113" t="s">
        <v>222</v>
      </c>
      <c r="B34" s="115">
        <v>2</v>
      </c>
      <c r="C34" s="114" t="s">
        <v>92</v>
      </c>
      <c r="D34" s="115">
        <f t="shared" si="1"/>
        <v>400.44499999999999</v>
      </c>
      <c r="E34" s="115">
        <v>800.89</v>
      </c>
    </row>
    <row r="35" spans="1:5" s="110" customFormat="1" ht="30" x14ac:dyDescent="0.25">
      <c r="A35" s="113" t="s">
        <v>66</v>
      </c>
      <c r="B35" s="115">
        <v>4</v>
      </c>
      <c r="C35" s="114" t="s">
        <v>18</v>
      </c>
      <c r="D35" s="115">
        <f t="shared" si="1"/>
        <v>225.345</v>
      </c>
      <c r="E35" s="115">
        <v>901.38</v>
      </c>
    </row>
    <row r="36" spans="1:5" s="110" customFormat="1" x14ac:dyDescent="0.25">
      <c r="A36" s="113" t="s">
        <v>166</v>
      </c>
      <c r="B36" s="115">
        <v>1</v>
      </c>
      <c r="C36" s="114" t="s">
        <v>163</v>
      </c>
      <c r="D36" s="115">
        <f t="shared" si="1"/>
        <v>73.400000000000006</v>
      </c>
      <c r="E36" s="115">
        <v>73.400000000000006</v>
      </c>
    </row>
    <row r="37" spans="1:5" s="110" customFormat="1" x14ac:dyDescent="0.25">
      <c r="A37" s="113" t="s">
        <v>223</v>
      </c>
      <c r="B37" s="115">
        <v>1</v>
      </c>
      <c r="C37" s="114" t="s">
        <v>13</v>
      </c>
      <c r="D37" s="115">
        <f t="shared" si="1"/>
        <v>166.52</v>
      </c>
      <c r="E37" s="115">
        <v>166.52</v>
      </c>
    </row>
    <row r="38" spans="1:5" s="110" customFormat="1" x14ac:dyDescent="0.25">
      <c r="A38" s="113" t="s">
        <v>224</v>
      </c>
      <c r="B38" s="115">
        <v>1</v>
      </c>
      <c r="C38" s="114" t="s">
        <v>13</v>
      </c>
      <c r="D38" s="115">
        <f t="shared" si="1"/>
        <v>4440.0600000000004</v>
      </c>
      <c r="E38" s="115">
        <v>4440.0600000000004</v>
      </c>
    </row>
    <row r="39" spans="1:5" s="110" customFormat="1" ht="30" x14ac:dyDescent="0.25">
      <c r="A39" s="113" t="s">
        <v>225</v>
      </c>
      <c r="B39" s="115">
        <v>0.01</v>
      </c>
      <c r="C39" s="114" t="s">
        <v>113</v>
      </c>
      <c r="D39" s="115">
        <f t="shared" si="1"/>
        <v>7072</v>
      </c>
      <c r="E39" s="115">
        <v>70.72</v>
      </c>
    </row>
    <row r="40" spans="1:5" s="110" customFormat="1" x14ac:dyDescent="0.25">
      <c r="A40" s="113" t="s">
        <v>68</v>
      </c>
      <c r="B40" s="115">
        <v>1</v>
      </c>
      <c r="C40" s="114" t="s">
        <v>14</v>
      </c>
      <c r="D40" s="115">
        <f t="shared" si="1"/>
        <v>8840.3700000000008</v>
      </c>
      <c r="E40" s="115">
        <v>8840.3700000000008</v>
      </c>
    </row>
    <row r="41" spans="1:5" s="110" customFormat="1" x14ac:dyDescent="0.25">
      <c r="A41" s="113" t="s">
        <v>226</v>
      </c>
      <c r="B41" s="115">
        <v>1</v>
      </c>
      <c r="C41" s="114" t="s">
        <v>163</v>
      </c>
      <c r="D41" s="115">
        <f t="shared" si="1"/>
        <v>1679.59</v>
      </c>
      <c r="E41" s="115">
        <v>1679.59</v>
      </c>
    </row>
    <row r="42" spans="1:5" s="110" customFormat="1" x14ac:dyDescent="0.25">
      <c r="A42" s="113" t="s">
        <v>227</v>
      </c>
      <c r="B42" s="115">
        <v>1</v>
      </c>
      <c r="C42" s="114" t="s">
        <v>13</v>
      </c>
      <c r="D42" s="115">
        <f t="shared" si="1"/>
        <v>2090.8200000000002</v>
      </c>
      <c r="E42" s="115">
        <v>2090.8200000000002</v>
      </c>
    </row>
    <row r="43" spans="1:5" s="110" customFormat="1" x14ac:dyDescent="0.25">
      <c r="A43" s="113" t="s">
        <v>228</v>
      </c>
      <c r="B43" s="115">
        <v>1</v>
      </c>
      <c r="C43" s="114" t="s">
        <v>13</v>
      </c>
      <c r="D43" s="115">
        <f t="shared" si="1"/>
        <v>178.63</v>
      </c>
      <c r="E43" s="115">
        <v>178.63</v>
      </c>
    </row>
    <row r="44" spans="1:5" s="110" customFormat="1" ht="30" x14ac:dyDescent="0.25">
      <c r="A44" s="113" t="s">
        <v>168</v>
      </c>
      <c r="B44" s="115">
        <v>1</v>
      </c>
      <c r="C44" s="114" t="s">
        <v>20</v>
      </c>
      <c r="D44" s="115">
        <f t="shared" si="1"/>
        <v>1174.1099999999999</v>
      </c>
      <c r="E44" s="115">
        <v>1174.1099999999999</v>
      </c>
    </row>
    <row r="45" spans="1:5" s="110" customFormat="1" ht="30" x14ac:dyDescent="0.25">
      <c r="A45" s="113" t="s">
        <v>229</v>
      </c>
      <c r="B45" s="115">
        <v>1</v>
      </c>
      <c r="C45" s="114" t="s">
        <v>20</v>
      </c>
      <c r="D45" s="115">
        <f t="shared" si="1"/>
        <v>604.44000000000005</v>
      </c>
      <c r="E45" s="115">
        <v>604.44000000000005</v>
      </c>
    </row>
    <row r="46" spans="1:5" s="110" customFormat="1" x14ac:dyDescent="0.25">
      <c r="A46" s="113" t="s">
        <v>230</v>
      </c>
      <c r="B46" s="115">
        <v>3</v>
      </c>
      <c r="C46" s="114" t="s">
        <v>231</v>
      </c>
      <c r="D46" s="115">
        <f t="shared" si="1"/>
        <v>281.51</v>
      </c>
      <c r="E46" s="115">
        <v>844.53</v>
      </c>
    </row>
    <row r="47" spans="1:5" s="110" customFormat="1" x14ac:dyDescent="0.25">
      <c r="A47" s="113" t="s">
        <v>71</v>
      </c>
      <c r="B47" s="115">
        <v>34</v>
      </c>
      <c r="C47" s="114" t="s">
        <v>20</v>
      </c>
      <c r="D47" s="115">
        <f t="shared" si="1"/>
        <v>271.17705882352942</v>
      </c>
      <c r="E47" s="115">
        <v>9220.02</v>
      </c>
    </row>
    <row r="48" spans="1:5" s="110" customFormat="1" x14ac:dyDescent="0.25">
      <c r="A48" s="113" t="s">
        <v>232</v>
      </c>
      <c r="B48" s="115">
        <v>2</v>
      </c>
      <c r="C48" s="114" t="s">
        <v>233</v>
      </c>
      <c r="D48" s="115">
        <f t="shared" si="1"/>
        <v>308.995</v>
      </c>
      <c r="E48" s="115">
        <v>617.99</v>
      </c>
    </row>
    <row r="49" spans="1:5" s="119" customFormat="1" ht="14.25" x14ac:dyDescent="0.25">
      <c r="A49" s="198" t="s">
        <v>234</v>
      </c>
      <c r="B49" s="199"/>
      <c r="C49" s="199"/>
      <c r="D49" s="200"/>
      <c r="E49" s="118"/>
    </row>
    <row r="50" spans="1:5" s="110" customFormat="1" ht="30" x14ac:dyDescent="0.25">
      <c r="A50" s="113" t="s">
        <v>236</v>
      </c>
      <c r="B50" s="115">
        <v>0.01</v>
      </c>
      <c r="C50" s="114" t="s">
        <v>17</v>
      </c>
      <c r="D50" s="115">
        <f t="shared" si="1"/>
        <v>89923</v>
      </c>
      <c r="E50" s="115">
        <v>899.23</v>
      </c>
    </row>
    <row r="51" spans="1:5" s="110" customFormat="1" ht="30" x14ac:dyDescent="0.25">
      <c r="A51" s="113" t="s">
        <v>237</v>
      </c>
      <c r="B51" s="115">
        <v>1.0999999999999999E-2</v>
      </c>
      <c r="C51" s="114" t="s">
        <v>15</v>
      </c>
      <c r="D51" s="115">
        <f t="shared" si="1"/>
        <v>49794.545454545456</v>
      </c>
      <c r="E51" s="115">
        <v>547.74</v>
      </c>
    </row>
    <row r="52" spans="1:5" s="110" customFormat="1" x14ac:dyDescent="0.25">
      <c r="A52" s="113" t="s">
        <v>238</v>
      </c>
      <c r="B52" s="115">
        <v>0.01</v>
      </c>
      <c r="C52" s="114" t="s">
        <v>17</v>
      </c>
      <c r="D52" s="115">
        <f t="shared" si="1"/>
        <v>58270</v>
      </c>
      <c r="E52" s="115">
        <v>582.70000000000005</v>
      </c>
    </row>
    <row r="53" spans="1:5" s="110" customFormat="1" ht="30" x14ac:dyDescent="0.25">
      <c r="A53" s="113" t="s">
        <v>72</v>
      </c>
      <c r="B53" s="115">
        <v>1.06</v>
      </c>
      <c r="C53" s="114" t="s">
        <v>16</v>
      </c>
      <c r="D53" s="115">
        <f t="shared" si="1"/>
        <v>1849.6981132075471</v>
      </c>
      <c r="E53" s="115">
        <v>1960.68</v>
      </c>
    </row>
    <row r="54" spans="1:5" s="110" customFormat="1" ht="30" x14ac:dyDescent="0.25">
      <c r="A54" s="113" t="s">
        <v>171</v>
      </c>
      <c r="B54" s="115">
        <v>1.0629999999999999</v>
      </c>
      <c r="C54" s="114" t="s">
        <v>16</v>
      </c>
      <c r="D54" s="115">
        <f t="shared" si="1"/>
        <v>1834.2333019755411</v>
      </c>
      <c r="E54" s="115">
        <v>1949.79</v>
      </c>
    </row>
    <row r="55" spans="1:5" s="110" customFormat="1" ht="30" x14ac:dyDescent="0.25">
      <c r="A55" s="113" t="s">
        <v>172</v>
      </c>
      <c r="B55" s="115" t="s">
        <v>252</v>
      </c>
      <c r="C55" s="114" t="s">
        <v>16</v>
      </c>
      <c r="D55" s="115">
        <f>E55</f>
        <v>9084.6200000000008</v>
      </c>
      <c r="E55" s="115">
        <v>9084.6200000000008</v>
      </c>
    </row>
    <row r="56" spans="1:5" s="110" customFormat="1" x14ac:dyDescent="0.25">
      <c r="A56" s="113" t="s">
        <v>239</v>
      </c>
      <c r="B56" s="115">
        <v>2</v>
      </c>
      <c r="C56" s="114" t="s">
        <v>240</v>
      </c>
      <c r="D56" s="115">
        <f t="shared" si="1"/>
        <v>228.27500000000001</v>
      </c>
      <c r="E56" s="115">
        <v>456.55</v>
      </c>
    </row>
    <row r="57" spans="1:5" s="110" customFormat="1" ht="30" x14ac:dyDescent="0.25">
      <c r="A57" s="113" t="s">
        <v>173</v>
      </c>
      <c r="B57" s="115">
        <v>0.01</v>
      </c>
      <c r="C57" s="114" t="s">
        <v>113</v>
      </c>
      <c r="D57" s="115">
        <f t="shared" si="1"/>
        <v>7459.9999999999991</v>
      </c>
      <c r="E57" s="115">
        <v>74.599999999999994</v>
      </c>
    </row>
    <row r="58" spans="1:5" s="110" customFormat="1" ht="30" x14ac:dyDescent="0.25">
      <c r="A58" s="113" t="s">
        <v>174</v>
      </c>
      <c r="B58" s="115">
        <v>0.02</v>
      </c>
      <c r="C58" s="114" t="s">
        <v>113</v>
      </c>
      <c r="D58" s="115">
        <f t="shared" si="1"/>
        <v>33334</v>
      </c>
      <c r="E58" s="115">
        <v>666.68</v>
      </c>
    </row>
    <row r="59" spans="1:5" s="110" customFormat="1" x14ac:dyDescent="0.25">
      <c r="A59" s="113" t="s">
        <v>241</v>
      </c>
      <c r="B59" s="115">
        <v>0.01</v>
      </c>
      <c r="C59" s="114" t="s">
        <v>17</v>
      </c>
      <c r="D59" s="115">
        <f t="shared" si="1"/>
        <v>59548</v>
      </c>
      <c r="E59" s="115">
        <v>595.48</v>
      </c>
    </row>
    <row r="60" spans="1:5" s="110" customFormat="1" ht="30" x14ac:dyDescent="0.25">
      <c r="A60" s="113" t="s">
        <v>242</v>
      </c>
      <c r="B60" s="115">
        <v>2E-3</v>
      </c>
      <c r="C60" s="114" t="s">
        <v>111</v>
      </c>
      <c r="D60" s="115">
        <f t="shared" si="1"/>
        <v>197235</v>
      </c>
      <c r="E60" s="115">
        <v>394.47</v>
      </c>
    </row>
    <row r="61" spans="1:5" s="110" customFormat="1" ht="30" x14ac:dyDescent="0.25">
      <c r="A61" s="113" t="s">
        <v>115</v>
      </c>
      <c r="B61" s="115">
        <v>0.02</v>
      </c>
      <c r="C61" s="114" t="s">
        <v>17</v>
      </c>
      <c r="D61" s="115">
        <f t="shared" si="1"/>
        <v>46457</v>
      </c>
      <c r="E61" s="115">
        <v>929.14</v>
      </c>
    </row>
    <row r="62" spans="1:5" s="119" customFormat="1" ht="14.25" x14ac:dyDescent="0.25">
      <c r="A62" s="198" t="s">
        <v>40</v>
      </c>
      <c r="B62" s="199"/>
      <c r="C62" s="199"/>
      <c r="D62" s="200"/>
      <c r="E62" s="118"/>
    </row>
    <row r="63" spans="1:5" s="110" customFormat="1" ht="30" x14ac:dyDescent="0.25">
      <c r="A63" s="113" t="s">
        <v>59</v>
      </c>
      <c r="B63" s="115" t="s">
        <v>188</v>
      </c>
      <c r="C63" s="114" t="s">
        <v>11</v>
      </c>
      <c r="D63" s="115">
        <f>E63</f>
        <v>6395.4</v>
      </c>
      <c r="E63" s="115">
        <v>6395.4</v>
      </c>
    </row>
    <row r="64" spans="1:5" s="110" customFormat="1" x14ac:dyDescent="0.25">
      <c r="A64" s="113" t="s">
        <v>243</v>
      </c>
      <c r="B64" s="115" t="s">
        <v>23</v>
      </c>
      <c r="C64" s="114" t="s">
        <v>244</v>
      </c>
      <c r="D64" s="115">
        <f t="shared" ref="D64:D68" si="2">E64</f>
        <v>1100</v>
      </c>
      <c r="E64" s="115">
        <v>1100</v>
      </c>
    </row>
    <row r="65" spans="1:5" s="119" customFormat="1" x14ac:dyDescent="0.25">
      <c r="A65" s="117" t="s">
        <v>97</v>
      </c>
      <c r="B65" s="118"/>
      <c r="C65" s="118"/>
      <c r="D65" s="115"/>
      <c r="E65" s="118"/>
    </row>
    <row r="66" spans="1:5" s="110" customFormat="1" x14ac:dyDescent="0.25">
      <c r="A66" s="113" t="s">
        <v>98</v>
      </c>
      <c r="B66" s="115" t="s">
        <v>188</v>
      </c>
      <c r="C66" s="114" t="s">
        <v>11</v>
      </c>
      <c r="D66" s="115">
        <f t="shared" si="2"/>
        <v>21600</v>
      </c>
      <c r="E66" s="115">
        <v>21600</v>
      </c>
    </row>
    <row r="67" spans="1:5" s="119" customFormat="1" x14ac:dyDescent="0.25">
      <c r="A67" s="117" t="s">
        <v>251</v>
      </c>
      <c r="B67" s="118"/>
      <c r="C67" s="118"/>
      <c r="D67" s="115"/>
      <c r="E67" s="118"/>
    </row>
    <row r="68" spans="1:5" s="110" customFormat="1" x14ac:dyDescent="0.25">
      <c r="A68" s="113" t="s">
        <v>235</v>
      </c>
      <c r="B68" s="115" t="s">
        <v>24</v>
      </c>
      <c r="C68" s="114" t="s">
        <v>11</v>
      </c>
      <c r="D68" s="115">
        <f t="shared" si="2"/>
        <v>9398.19</v>
      </c>
      <c r="E68" s="115">
        <v>9398.19</v>
      </c>
    </row>
    <row r="69" spans="1:5" s="37" customFormat="1" x14ac:dyDescent="0.25">
      <c r="A69" s="84" t="s">
        <v>10</v>
      </c>
      <c r="B69" s="35"/>
      <c r="C69" s="35"/>
      <c r="D69" s="35"/>
      <c r="E69" s="35"/>
    </row>
    <row r="70" spans="1:5" s="37" customFormat="1" x14ac:dyDescent="0.25">
      <c r="A70" s="85" t="s">
        <v>77</v>
      </c>
      <c r="B70" s="34" t="s">
        <v>22</v>
      </c>
      <c r="C70" s="34" t="s">
        <v>11</v>
      </c>
      <c r="D70" s="34">
        <f>E70</f>
        <v>24108.967000000001</v>
      </c>
      <c r="E70" s="34">
        <f>SUM(E15:E68)*10%</f>
        <v>24108.967000000001</v>
      </c>
    </row>
    <row r="71" spans="1:5" s="119" customFormat="1" ht="14.25" x14ac:dyDescent="0.25">
      <c r="A71" s="120" t="s">
        <v>26</v>
      </c>
      <c r="B71" s="121"/>
      <c r="C71" s="122"/>
      <c r="D71" s="121"/>
      <c r="E71" s="121">
        <f>SUM(E15:E70)</f>
        <v>265198.63699999999</v>
      </c>
    </row>
    <row r="72" spans="1:5" s="110" customFormat="1" x14ac:dyDescent="0.25">
      <c r="A72" s="194"/>
      <c r="B72" s="194"/>
      <c r="C72" s="194"/>
      <c r="D72" s="194"/>
      <c r="E72" s="194"/>
    </row>
    <row r="73" spans="1:5" s="110" customFormat="1" ht="34.5" customHeight="1" x14ac:dyDescent="0.25">
      <c r="A73" s="195" t="s">
        <v>253</v>
      </c>
      <c r="B73" s="195"/>
      <c r="C73" s="195"/>
      <c r="D73" s="195"/>
      <c r="E73" s="195"/>
    </row>
    <row r="74" spans="1:5" s="110" customFormat="1" ht="18.75" customHeight="1" x14ac:dyDescent="0.25">
      <c r="A74" s="195" t="s">
        <v>245</v>
      </c>
      <c r="B74" s="195"/>
      <c r="C74" s="195"/>
      <c r="D74" s="195"/>
      <c r="E74" s="195"/>
    </row>
    <row r="75" spans="1:5" s="110" customFormat="1" ht="20.25" customHeight="1" x14ac:dyDescent="0.25">
      <c r="A75" s="195" t="s">
        <v>246</v>
      </c>
      <c r="B75" s="195"/>
      <c r="C75" s="195"/>
      <c r="D75" s="195"/>
      <c r="E75" s="195"/>
    </row>
    <row r="76" spans="1:5" s="110" customFormat="1" ht="30.75" customHeight="1" x14ac:dyDescent="0.25">
      <c r="A76" s="195" t="s">
        <v>247</v>
      </c>
      <c r="B76" s="195"/>
      <c r="C76" s="195"/>
      <c r="D76" s="195"/>
      <c r="E76" s="195"/>
    </row>
    <row r="77" spans="1:5" s="110" customFormat="1" x14ac:dyDescent="0.25">
      <c r="A77" s="194"/>
      <c r="B77" s="194"/>
      <c r="C77" s="194"/>
      <c r="D77" s="194"/>
      <c r="E77" s="194"/>
    </row>
    <row r="78" spans="1:5" s="110" customFormat="1" ht="18.75" customHeight="1" x14ac:dyDescent="0.25">
      <c r="A78" s="194" t="s">
        <v>248</v>
      </c>
      <c r="B78" s="194"/>
      <c r="C78" s="194"/>
      <c r="D78" s="194"/>
      <c r="E78" s="194"/>
    </row>
    <row r="79" spans="1:5" s="110" customFormat="1" ht="15.75" customHeight="1" x14ac:dyDescent="0.25">
      <c r="A79" s="196" t="s">
        <v>254</v>
      </c>
      <c r="B79" s="196"/>
      <c r="C79" s="196"/>
      <c r="D79" s="196"/>
      <c r="E79" s="196"/>
    </row>
    <row r="80" spans="1:5" s="110" customFormat="1" ht="10.5" customHeight="1" x14ac:dyDescent="0.25">
      <c r="B80" s="197"/>
      <c r="C80" s="197"/>
      <c r="D80" s="197" t="s">
        <v>28</v>
      </c>
      <c r="E80" s="197"/>
    </row>
    <row r="81" spans="1:5" s="110" customFormat="1" x14ac:dyDescent="0.25">
      <c r="A81" s="194"/>
      <c r="B81" s="194"/>
      <c r="C81" s="194"/>
      <c r="D81" s="194"/>
      <c r="E81" s="194"/>
    </row>
    <row r="82" spans="1:5" s="110" customFormat="1" x14ac:dyDescent="0.25">
      <c r="A82" s="194" t="s">
        <v>249</v>
      </c>
      <c r="B82" s="194"/>
      <c r="C82" s="194"/>
      <c r="D82" s="194"/>
      <c r="E82" s="194"/>
    </row>
    <row r="83" spans="1:5" s="110" customFormat="1" ht="10.5" customHeight="1" x14ac:dyDescent="0.25">
      <c r="B83" s="197"/>
      <c r="C83" s="197"/>
      <c r="D83" s="197" t="s">
        <v>28</v>
      </c>
      <c r="E83" s="197"/>
    </row>
    <row r="84" spans="1:5" s="110" customFormat="1" ht="11.25" customHeight="1" x14ac:dyDescent="0.25">
      <c r="A84" s="194"/>
      <c r="B84" s="194"/>
      <c r="C84" s="194"/>
      <c r="D84" s="194"/>
      <c r="E84" s="194"/>
    </row>
  </sheetData>
  <mergeCells count="32">
    <mergeCell ref="A84:E84"/>
    <mergeCell ref="A4:E4"/>
    <mergeCell ref="A3:E3"/>
    <mergeCell ref="A62:D62"/>
    <mergeCell ref="A49:D49"/>
    <mergeCell ref="A21:D21"/>
    <mergeCell ref="A17:D17"/>
    <mergeCell ref="A5:E5"/>
    <mergeCell ref="A9:E9"/>
    <mergeCell ref="A10:E10"/>
    <mergeCell ref="A11:E11"/>
    <mergeCell ref="A12:E12"/>
    <mergeCell ref="A13:E13"/>
    <mergeCell ref="A6:D6"/>
    <mergeCell ref="A7:E7"/>
    <mergeCell ref="A8:E8"/>
    <mergeCell ref="B80:C80"/>
    <mergeCell ref="D80:E80"/>
    <mergeCell ref="A81:E81"/>
    <mergeCell ref="A82:E82"/>
    <mergeCell ref="B83:C83"/>
    <mergeCell ref="D83:E83"/>
    <mergeCell ref="A75:E75"/>
    <mergeCell ref="A76:E76"/>
    <mergeCell ref="A77:E77"/>
    <mergeCell ref="A78:E78"/>
    <mergeCell ref="A79:E79"/>
    <mergeCell ref="A1:E1"/>
    <mergeCell ref="A2:E2"/>
    <mergeCell ref="A72:E72"/>
    <mergeCell ref="A73:E73"/>
    <mergeCell ref="A74:E7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3" zoomScaleNormal="100" workbookViewId="0">
      <selection activeCell="A13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258</v>
      </c>
      <c r="B1" s="167"/>
      <c r="C1" s="167"/>
      <c r="D1" s="167"/>
      <c r="E1" s="167"/>
      <c r="F1" s="167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259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3" t="s">
        <v>127</v>
      </c>
      <c r="B5" s="183"/>
      <c r="C5" s="183"/>
      <c r="D5" s="183"/>
      <c r="E5" s="183"/>
      <c r="F5" s="183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2" t="s">
        <v>128</v>
      </c>
      <c r="B6" s="103" t="s">
        <v>153</v>
      </c>
      <c r="C6" s="102" t="s">
        <v>129</v>
      </c>
      <c r="D6" s="123">
        <v>1413.8</v>
      </c>
      <c r="E6" s="102" t="s">
        <v>130</v>
      </c>
      <c r="F6" s="105">
        <v>1120.2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4"/>
      <c r="R6" s="185"/>
      <c r="S6" s="58"/>
    </row>
    <row r="7" spans="1:19" s="61" customFormat="1" ht="32.25" customHeight="1" x14ac:dyDescent="0.25">
      <c r="A7" s="102" t="s">
        <v>131</v>
      </c>
      <c r="B7" s="106">
        <v>3</v>
      </c>
      <c r="C7" s="102" t="s">
        <v>132</v>
      </c>
      <c r="D7" s="123">
        <v>671</v>
      </c>
      <c r="E7" s="102" t="s">
        <v>133</v>
      </c>
      <c r="F7" s="105">
        <v>722.7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4"/>
      <c r="R7" s="186"/>
      <c r="S7" s="60"/>
    </row>
    <row r="8" spans="1:19" s="61" customFormat="1" ht="46.5" customHeight="1" x14ac:dyDescent="0.25">
      <c r="A8" s="125" t="s">
        <v>134</v>
      </c>
      <c r="B8" s="106">
        <v>13</v>
      </c>
      <c r="C8" s="102" t="s">
        <v>135</v>
      </c>
      <c r="D8" s="105">
        <v>187.9</v>
      </c>
      <c r="E8" s="102" t="s">
        <v>136</v>
      </c>
      <c r="F8" s="105">
        <v>154.69999999999999</v>
      </c>
      <c r="G8" s="50"/>
      <c r="H8" s="52"/>
      <c r="I8" s="53"/>
      <c r="J8" s="54"/>
      <c r="K8" s="124"/>
      <c r="L8" s="56"/>
      <c r="M8" s="56"/>
      <c r="N8" s="56"/>
      <c r="O8" s="56"/>
      <c r="P8" s="57"/>
      <c r="Q8" s="184"/>
      <c r="R8" s="185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24"/>
      <c r="L9" s="56"/>
      <c r="M9" s="56"/>
      <c r="N9" s="56"/>
      <c r="O9" s="56"/>
      <c r="P9" s="50"/>
      <c r="Q9" s="124"/>
      <c r="R9" s="125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7" t="s">
        <v>137</v>
      </c>
      <c r="B11" s="188"/>
      <c r="C11" s="188"/>
      <c r="D11" s="188"/>
      <c r="E11" s="189"/>
      <c r="F11" s="72" t="s">
        <v>138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9" customFormat="1" ht="30" customHeight="1" x14ac:dyDescent="0.25">
      <c r="A12" s="176" t="s">
        <v>139</v>
      </c>
      <c r="B12" s="177"/>
      <c r="C12" s="177"/>
      <c r="D12" s="177"/>
      <c r="E12" s="178"/>
      <c r="F12" s="97">
        <v>95529.12300000008</v>
      </c>
      <c r="G12" s="98"/>
    </row>
    <row r="13" spans="1:19" s="99" customFormat="1" ht="30" customHeight="1" x14ac:dyDescent="0.25">
      <c r="A13" s="176" t="s">
        <v>140</v>
      </c>
      <c r="B13" s="177"/>
      <c r="C13" s="177"/>
      <c r="D13" s="177"/>
      <c r="E13" s="178"/>
      <c r="F13" s="97">
        <v>35477.139999999956</v>
      </c>
    </row>
    <row r="14" spans="1:19" s="99" customFormat="1" ht="30" customHeight="1" x14ac:dyDescent="0.25">
      <c r="A14" s="176" t="s">
        <v>141</v>
      </c>
      <c r="B14" s="177"/>
      <c r="C14" s="177"/>
      <c r="D14" s="177"/>
      <c r="E14" s="178"/>
      <c r="F14" s="100">
        <f>SUM(F15:F17)</f>
        <v>290101.8</v>
      </c>
    </row>
    <row r="15" spans="1:19" s="71" customFormat="1" ht="28.5" customHeight="1" x14ac:dyDescent="0.25">
      <c r="A15" s="179" t="s">
        <v>142</v>
      </c>
      <c r="B15" s="180"/>
      <c r="C15" s="180"/>
      <c r="D15" s="180"/>
      <c r="E15" s="181"/>
      <c r="F15" s="96">
        <f>215588.02-14206.06</f>
        <v>201381.96</v>
      </c>
    </row>
    <row r="16" spans="1:19" s="71" customFormat="1" ht="24.75" customHeight="1" x14ac:dyDescent="0.25">
      <c r="A16" s="179" t="s">
        <v>143</v>
      </c>
      <c r="B16" s="180"/>
      <c r="C16" s="180"/>
      <c r="D16" s="180"/>
      <c r="E16" s="181"/>
      <c r="F16" s="96">
        <v>80079.839999999997</v>
      </c>
    </row>
    <row r="17" spans="1:19" s="71" customFormat="1" ht="30" customHeight="1" x14ac:dyDescent="0.25">
      <c r="A17" s="179" t="s">
        <v>144</v>
      </c>
      <c r="B17" s="180"/>
      <c r="C17" s="180"/>
      <c r="D17" s="180"/>
      <c r="E17" s="181"/>
      <c r="F17" s="96">
        <v>8640</v>
      </c>
    </row>
    <row r="18" spans="1:19" s="99" customFormat="1" ht="30" customHeight="1" x14ac:dyDescent="0.25">
      <c r="A18" s="176" t="s">
        <v>145</v>
      </c>
      <c r="B18" s="177"/>
      <c r="C18" s="177"/>
      <c r="D18" s="177"/>
      <c r="E18" s="178"/>
      <c r="F18" s="100">
        <f>SUM(F19:F21)</f>
        <v>280889.01</v>
      </c>
    </row>
    <row r="19" spans="1:19" s="71" customFormat="1" ht="30" customHeight="1" x14ac:dyDescent="0.25">
      <c r="A19" s="179" t="s">
        <v>142</v>
      </c>
      <c r="B19" s="180"/>
      <c r="C19" s="180"/>
      <c r="D19" s="180"/>
      <c r="E19" s="181"/>
      <c r="F19" s="96">
        <f>198862.94-12800</f>
        <v>186062.94</v>
      </c>
    </row>
    <row r="20" spans="1:19" s="71" customFormat="1" ht="30" customHeight="1" x14ac:dyDescent="0.25">
      <c r="A20" s="179" t="s">
        <v>143</v>
      </c>
      <c r="B20" s="180"/>
      <c r="C20" s="180"/>
      <c r="D20" s="180"/>
      <c r="E20" s="181"/>
      <c r="F20" s="96">
        <v>86186.07</v>
      </c>
    </row>
    <row r="21" spans="1:19" s="74" customFormat="1" ht="30" customHeight="1" x14ac:dyDescent="0.2">
      <c r="A21" s="179" t="s">
        <v>144</v>
      </c>
      <c r="B21" s="180"/>
      <c r="C21" s="180"/>
      <c r="D21" s="180"/>
      <c r="E21" s="181"/>
      <c r="F21" s="96">
        <v>8640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1" customFormat="1" ht="30" customHeight="1" x14ac:dyDescent="0.25">
      <c r="A22" s="176" t="s">
        <v>146</v>
      </c>
      <c r="B22" s="177"/>
      <c r="C22" s="177"/>
      <c r="D22" s="177"/>
      <c r="E22" s="178"/>
      <c r="F22" s="100">
        <f>F12+F18</f>
        <v>376418.13300000009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76" t="s">
        <v>147</v>
      </c>
      <c r="B23" s="177"/>
      <c r="C23" s="177"/>
      <c r="D23" s="177"/>
      <c r="E23" s="178"/>
      <c r="F23" s="100">
        <f>Лист1!E102</f>
        <v>335925.94199999981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76" t="s">
        <v>260</v>
      </c>
      <c r="B24" s="177"/>
      <c r="C24" s="177"/>
      <c r="D24" s="177"/>
      <c r="E24" s="178"/>
      <c r="F24" s="100">
        <f>F22-F23</f>
        <v>40492.191000000283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76" t="s">
        <v>149</v>
      </c>
      <c r="B25" s="177"/>
      <c r="C25" s="177"/>
      <c r="D25" s="177"/>
      <c r="E25" s="178"/>
      <c r="F25" s="97">
        <f>F13+F14-F18</f>
        <v>44689.929999999935</v>
      </c>
      <c r="G25" s="99"/>
      <c r="H25" s="99"/>
      <c r="I25" s="99">
        <f>29776.29+17585.54-2671.9</f>
        <v>44689.93</v>
      </c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39.75" customHeight="1" x14ac:dyDescent="0.2">
      <c r="A27" s="175" t="s">
        <v>150</v>
      </c>
      <c r="B27" s="175"/>
      <c r="C27" s="175"/>
      <c r="D27" s="175"/>
    </row>
    <row r="28" spans="1:19" s="2" customFormat="1" ht="21.75" customHeight="1" x14ac:dyDescent="0.25">
      <c r="A28" s="182" t="s">
        <v>151</v>
      </c>
      <c r="B28" s="182"/>
      <c r="C28" s="182"/>
      <c r="D28" s="182"/>
    </row>
    <row r="29" spans="1:19" s="2" customFormat="1" ht="22.5" customHeight="1" x14ac:dyDescent="0.25">
      <c r="A29" s="175" t="s">
        <v>46</v>
      </c>
      <c r="B29" s="175"/>
      <c r="C29" s="175"/>
      <c r="D29" s="175"/>
    </row>
    <row r="30" spans="1:19" s="2" customFormat="1" ht="22.5" customHeight="1" x14ac:dyDescent="0.25">
      <c r="A30" s="175" t="s">
        <v>47</v>
      </c>
      <c r="B30" s="175"/>
      <c r="C30" s="175"/>
      <c r="D30" s="46"/>
    </row>
  </sheetData>
  <mergeCells count="24">
    <mergeCell ref="A30:C30"/>
    <mergeCell ref="A24:E24"/>
    <mergeCell ref="A25:E25"/>
    <mergeCell ref="A27:D27"/>
    <mergeCell ref="A28:D28"/>
    <mergeCell ref="A29:D29"/>
    <mergeCell ref="A23:E23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22:E22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7"/>
  <sheetViews>
    <sheetView view="pageBreakPreview" topLeftCell="A12" zoomScaleNormal="100" zoomScaleSheetLayoutView="100" workbookViewId="0">
      <selection activeCell="A21" sqref="A21:E21"/>
    </sheetView>
  </sheetViews>
  <sheetFormatPr defaultRowHeight="15" x14ac:dyDescent="0.25"/>
  <cols>
    <col min="1" max="1" width="55.28515625" style="127" customWidth="1"/>
    <col min="2" max="2" width="13.85546875" style="127" customWidth="1"/>
    <col min="3" max="3" width="13.28515625" style="127" customWidth="1"/>
    <col min="4" max="4" width="14.5703125" style="127" customWidth="1"/>
    <col min="5" max="5" width="14.7109375" style="127" customWidth="1"/>
    <col min="6" max="255" width="8.140625" style="127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7" customFormat="1" ht="23.25" customHeight="1" x14ac:dyDescent="0.25">
      <c r="A1" s="201"/>
      <c r="B1" s="201"/>
      <c r="C1" s="201"/>
      <c r="D1" s="201"/>
      <c r="E1" s="201"/>
    </row>
    <row r="2" spans="1:5" s="127" customFormat="1" x14ac:dyDescent="0.25">
      <c r="A2" s="201" t="s">
        <v>196</v>
      </c>
      <c r="B2" s="201"/>
      <c r="C2" s="201"/>
      <c r="D2" s="201"/>
      <c r="E2" s="201"/>
    </row>
    <row r="3" spans="1:5" s="127" customFormat="1" ht="15.75" customHeight="1" x14ac:dyDescent="0.25">
      <c r="B3" s="201" t="s">
        <v>250</v>
      </c>
      <c r="C3" s="201"/>
      <c r="D3" s="201"/>
      <c r="E3" s="201"/>
    </row>
    <row r="4" spans="1:5" s="127" customFormat="1" x14ac:dyDescent="0.25">
      <c r="A4" s="203" t="s">
        <v>197</v>
      </c>
      <c r="B4" s="203"/>
      <c r="C4" s="203"/>
      <c r="D4" s="203"/>
      <c r="E4" s="203"/>
    </row>
    <row r="5" spans="1:5" s="127" customFormat="1" x14ac:dyDescent="0.25">
      <c r="A5" s="203" t="s">
        <v>198</v>
      </c>
      <c r="B5" s="203"/>
      <c r="C5" s="203"/>
      <c r="D5" s="203"/>
      <c r="E5" s="203"/>
    </row>
    <row r="6" spans="1:5" s="127" customFormat="1" ht="26.25" customHeight="1" x14ac:dyDescent="0.25">
      <c r="A6" s="201" t="s">
        <v>199</v>
      </c>
      <c r="B6" s="201"/>
      <c r="C6" s="201"/>
      <c r="D6" s="201"/>
      <c r="E6" s="127" t="s">
        <v>261</v>
      </c>
    </row>
    <row r="7" spans="1:5" s="127" customFormat="1" x14ac:dyDescent="0.25">
      <c r="A7" s="201"/>
      <c r="B7" s="201"/>
      <c r="C7" s="201"/>
      <c r="D7" s="201"/>
      <c r="E7" s="201"/>
    </row>
    <row r="8" spans="1:5" s="127" customFormat="1" ht="28.5" customHeight="1" x14ac:dyDescent="0.25">
      <c r="A8" s="202" t="s">
        <v>201</v>
      </c>
      <c r="B8" s="202"/>
      <c r="C8" s="202"/>
      <c r="D8" s="202"/>
      <c r="E8" s="202"/>
    </row>
    <row r="9" spans="1:5" s="127" customFormat="1" ht="29.25" customHeight="1" x14ac:dyDescent="0.25">
      <c r="A9" s="202" t="s">
        <v>202</v>
      </c>
      <c r="B9" s="202"/>
      <c r="C9" s="202"/>
      <c r="D9" s="202"/>
      <c r="E9" s="202"/>
    </row>
    <row r="10" spans="1:5" s="127" customFormat="1" ht="30" customHeight="1" x14ac:dyDescent="0.25">
      <c r="A10" s="202" t="s">
        <v>203</v>
      </c>
      <c r="B10" s="202"/>
      <c r="C10" s="202"/>
      <c r="D10" s="202"/>
      <c r="E10" s="202"/>
    </row>
    <row r="11" spans="1:5" s="127" customFormat="1" ht="30" customHeight="1" x14ac:dyDescent="0.25">
      <c r="A11" s="202" t="s">
        <v>204</v>
      </c>
      <c r="B11" s="202"/>
      <c r="C11" s="202"/>
      <c r="D11" s="202"/>
      <c r="E11" s="202"/>
    </row>
    <row r="12" spans="1:5" s="127" customFormat="1" ht="29.25" customHeight="1" x14ac:dyDescent="0.25">
      <c r="A12" s="202" t="s">
        <v>205</v>
      </c>
      <c r="B12" s="202"/>
      <c r="C12" s="202"/>
      <c r="D12" s="202"/>
      <c r="E12" s="202"/>
    </row>
    <row r="13" spans="1:5" s="127" customFormat="1" ht="28.5" customHeight="1" x14ac:dyDescent="0.25">
      <c r="A13" s="202" t="s">
        <v>206</v>
      </c>
      <c r="B13" s="202"/>
      <c r="C13" s="202"/>
      <c r="D13" s="202"/>
      <c r="E13" s="202"/>
    </row>
    <row r="14" spans="1:5" s="127" customFormat="1" ht="15.75" customHeight="1" x14ac:dyDescent="0.25">
      <c r="A14" s="201"/>
      <c r="B14" s="201"/>
      <c r="C14" s="201"/>
      <c r="D14" s="201"/>
      <c r="E14" s="201"/>
    </row>
    <row r="15" spans="1:5" s="127" customFormat="1" ht="135" x14ac:dyDescent="0.25">
      <c r="A15" s="39" t="s">
        <v>2</v>
      </c>
      <c r="B15" s="128" t="s">
        <v>208</v>
      </c>
      <c r="C15" s="128" t="s">
        <v>0</v>
      </c>
      <c r="D15" s="128" t="s">
        <v>207</v>
      </c>
      <c r="E15" s="128" t="s">
        <v>1</v>
      </c>
    </row>
    <row r="16" spans="1:5" s="127" customFormat="1" x14ac:dyDescent="0.25">
      <c r="A16" s="138" t="s">
        <v>8</v>
      </c>
      <c r="B16" s="133"/>
      <c r="C16" s="133"/>
      <c r="D16" s="133"/>
      <c r="E16" s="133"/>
    </row>
    <row r="17" spans="1:5" s="127" customFormat="1" x14ac:dyDescent="0.25">
      <c r="A17" s="39" t="s">
        <v>56</v>
      </c>
      <c r="B17" s="134" t="s">
        <v>22</v>
      </c>
      <c r="C17" s="134" t="s">
        <v>11</v>
      </c>
      <c r="D17" s="134">
        <v>0.13</v>
      </c>
      <c r="E17" s="134">
        <v>3252.29</v>
      </c>
    </row>
    <row r="18" spans="1:5" s="127" customFormat="1" ht="28.5" x14ac:dyDescent="0.25">
      <c r="A18" s="138" t="s">
        <v>209</v>
      </c>
      <c r="B18" s="133"/>
      <c r="C18" s="133"/>
      <c r="D18" s="133"/>
      <c r="E18" s="133"/>
    </row>
    <row r="19" spans="1:5" s="127" customFormat="1" x14ac:dyDescent="0.25">
      <c r="A19" s="39" t="s">
        <v>84</v>
      </c>
      <c r="B19" s="134" t="s">
        <v>23</v>
      </c>
      <c r="C19" s="134" t="s">
        <v>12</v>
      </c>
      <c r="D19" s="134">
        <f>E19</f>
        <v>165.4</v>
      </c>
      <c r="E19" s="134">
        <v>165.4</v>
      </c>
    </row>
    <row r="20" spans="1:5" s="127" customFormat="1" x14ac:dyDescent="0.25">
      <c r="A20" s="39" t="s">
        <v>262</v>
      </c>
      <c r="B20" s="134" t="s">
        <v>23</v>
      </c>
      <c r="C20" s="134" t="s">
        <v>12</v>
      </c>
      <c r="D20" s="134">
        <f t="shared" ref="D20:D30" si="0">E20</f>
        <v>3382.2</v>
      </c>
      <c r="E20" s="134">
        <v>3382.2</v>
      </c>
    </row>
    <row r="21" spans="1:5" s="127" customFormat="1" ht="30" x14ac:dyDescent="0.25">
      <c r="A21" s="39" t="s">
        <v>156</v>
      </c>
      <c r="B21" s="134" t="s">
        <v>23</v>
      </c>
      <c r="C21" s="134" t="s">
        <v>111</v>
      </c>
      <c r="D21" s="134">
        <f t="shared" si="0"/>
        <v>1597.42</v>
      </c>
      <c r="E21" s="134">
        <v>1597.42</v>
      </c>
    </row>
    <row r="22" spans="1:5" s="127" customFormat="1" x14ac:dyDescent="0.25">
      <c r="A22" s="39" t="s">
        <v>263</v>
      </c>
      <c r="B22" s="134">
        <v>3.6999999999999998E-2</v>
      </c>
      <c r="C22" s="134" t="s">
        <v>111</v>
      </c>
      <c r="D22" s="134">
        <f>E22/B22</f>
        <v>34264.324324324327</v>
      </c>
      <c r="E22" s="134">
        <v>1267.78</v>
      </c>
    </row>
    <row r="23" spans="1:5" s="127" customFormat="1" x14ac:dyDescent="0.25">
      <c r="A23" s="39" t="s">
        <v>264</v>
      </c>
      <c r="B23" s="134">
        <v>1</v>
      </c>
      <c r="C23" s="134" t="s">
        <v>13</v>
      </c>
      <c r="D23" s="134">
        <f t="shared" si="0"/>
        <v>2418.5500000000002</v>
      </c>
      <c r="E23" s="134">
        <v>2418.5500000000002</v>
      </c>
    </row>
    <row r="24" spans="1:5" s="127" customFormat="1" ht="30" x14ac:dyDescent="0.25">
      <c r="A24" s="39" t="s">
        <v>265</v>
      </c>
      <c r="B24" s="134">
        <v>1</v>
      </c>
      <c r="C24" s="134" t="s">
        <v>13</v>
      </c>
      <c r="D24" s="134">
        <f t="shared" si="0"/>
        <v>2199.44</v>
      </c>
      <c r="E24" s="134">
        <v>2199.44</v>
      </c>
    </row>
    <row r="25" spans="1:5" s="127" customFormat="1" x14ac:dyDescent="0.25">
      <c r="A25" s="39" t="s">
        <v>266</v>
      </c>
      <c r="B25" s="134">
        <v>1</v>
      </c>
      <c r="C25" s="134" t="s">
        <v>267</v>
      </c>
      <c r="D25" s="134">
        <f t="shared" si="0"/>
        <v>2861.16</v>
      </c>
      <c r="E25" s="134">
        <v>2861.16</v>
      </c>
    </row>
    <row r="26" spans="1:5" s="127" customFormat="1" x14ac:dyDescent="0.25">
      <c r="A26" s="39" t="s">
        <v>210</v>
      </c>
      <c r="B26" s="134" t="s">
        <v>189</v>
      </c>
      <c r="C26" s="134" t="s">
        <v>12</v>
      </c>
      <c r="D26" s="134">
        <f t="shared" si="0"/>
        <v>139097.85999999999</v>
      </c>
      <c r="E26" s="134">
        <v>139097.85999999999</v>
      </c>
    </row>
    <row r="27" spans="1:5" s="127" customFormat="1" x14ac:dyDescent="0.25">
      <c r="A27" s="39" t="s">
        <v>211</v>
      </c>
      <c r="B27" s="134" t="s">
        <v>189</v>
      </c>
      <c r="C27" s="134" t="s">
        <v>12</v>
      </c>
      <c r="D27" s="134">
        <f t="shared" si="0"/>
        <v>1751.12</v>
      </c>
      <c r="E27" s="134">
        <v>1751.12</v>
      </c>
    </row>
    <row r="28" spans="1:5" s="127" customFormat="1" ht="28.5" x14ac:dyDescent="0.25">
      <c r="A28" s="138" t="s">
        <v>213</v>
      </c>
      <c r="B28" s="133"/>
      <c r="C28" s="133"/>
      <c r="D28" s="134"/>
      <c r="E28" s="133"/>
    </row>
    <row r="29" spans="1:5" s="127" customFormat="1" x14ac:dyDescent="0.25">
      <c r="A29" s="39" t="s">
        <v>268</v>
      </c>
      <c r="B29" s="134">
        <v>1</v>
      </c>
      <c r="C29" s="134" t="s">
        <v>15</v>
      </c>
      <c r="D29" s="134">
        <f t="shared" si="0"/>
        <v>724.61</v>
      </c>
      <c r="E29" s="134">
        <v>724.61</v>
      </c>
    </row>
    <row r="30" spans="1:5" s="127" customFormat="1" ht="30" x14ac:dyDescent="0.25">
      <c r="A30" s="39" t="s">
        <v>269</v>
      </c>
      <c r="B30" s="134" t="s">
        <v>23</v>
      </c>
      <c r="C30" s="134" t="s">
        <v>16</v>
      </c>
      <c r="D30" s="134">
        <f t="shared" si="0"/>
        <v>2125.87</v>
      </c>
      <c r="E30" s="134">
        <v>2125.87</v>
      </c>
    </row>
    <row r="31" spans="1:5" s="127" customFormat="1" ht="30" x14ac:dyDescent="0.25">
      <c r="A31" s="39" t="s">
        <v>270</v>
      </c>
      <c r="B31" s="134">
        <v>0.01</v>
      </c>
      <c r="C31" s="134" t="s">
        <v>17</v>
      </c>
      <c r="D31" s="134">
        <f>E31/B31</f>
        <v>30407</v>
      </c>
      <c r="E31" s="134">
        <v>304.07</v>
      </c>
    </row>
    <row r="32" spans="1:5" s="127" customFormat="1" ht="30" x14ac:dyDescent="0.25">
      <c r="A32" s="39" t="s">
        <v>271</v>
      </c>
      <c r="B32" s="134">
        <v>1.2999999999999999E-2</v>
      </c>
      <c r="C32" s="134" t="s">
        <v>15</v>
      </c>
      <c r="D32" s="134">
        <f t="shared" ref="D32:D92" si="1">E32/B32</f>
        <v>79456.923076923078</v>
      </c>
      <c r="E32" s="134">
        <v>1032.94</v>
      </c>
    </row>
    <row r="33" spans="1:5" s="127" customFormat="1" ht="30" x14ac:dyDescent="0.25">
      <c r="A33" s="39" t="s">
        <v>272</v>
      </c>
      <c r="B33" s="134">
        <v>1.2999999999999999E-2</v>
      </c>
      <c r="C33" s="134" t="s">
        <v>15</v>
      </c>
      <c r="D33" s="134">
        <f t="shared" si="1"/>
        <v>43369.230769230766</v>
      </c>
      <c r="E33" s="134">
        <v>563.79999999999995</v>
      </c>
    </row>
    <row r="34" spans="1:5" s="127" customFormat="1" x14ac:dyDescent="0.25">
      <c r="A34" s="39" t="s">
        <v>214</v>
      </c>
      <c r="B34" s="134">
        <v>1</v>
      </c>
      <c r="C34" s="134" t="s">
        <v>13</v>
      </c>
      <c r="D34" s="134">
        <f t="shared" si="1"/>
        <v>302.87</v>
      </c>
      <c r="E34" s="134">
        <v>302.87</v>
      </c>
    </row>
    <row r="35" spans="1:5" s="127" customFormat="1" ht="30" x14ac:dyDescent="0.25">
      <c r="A35" s="39" t="s">
        <v>273</v>
      </c>
      <c r="B35" s="134">
        <v>1</v>
      </c>
      <c r="C35" s="134" t="s">
        <v>274</v>
      </c>
      <c r="D35" s="134">
        <f t="shared" si="1"/>
        <v>3227.52</v>
      </c>
      <c r="E35" s="134">
        <v>3227.52</v>
      </c>
    </row>
    <row r="36" spans="1:5" s="127" customFormat="1" x14ac:dyDescent="0.25">
      <c r="A36" s="39" t="s">
        <v>275</v>
      </c>
      <c r="B36" s="134">
        <v>5</v>
      </c>
      <c r="C36" s="134" t="s">
        <v>163</v>
      </c>
      <c r="D36" s="134">
        <f t="shared" si="1"/>
        <v>101.15</v>
      </c>
      <c r="E36" s="134">
        <v>505.75</v>
      </c>
    </row>
    <row r="37" spans="1:5" s="127" customFormat="1" x14ac:dyDescent="0.25">
      <c r="A37" s="39" t="s">
        <v>60</v>
      </c>
      <c r="B37" s="134">
        <v>1</v>
      </c>
      <c r="C37" s="134" t="s">
        <v>14</v>
      </c>
      <c r="D37" s="134">
        <f t="shared" si="1"/>
        <v>1012.36</v>
      </c>
      <c r="E37" s="134">
        <v>1012.36</v>
      </c>
    </row>
    <row r="38" spans="1:5" s="127" customFormat="1" x14ac:dyDescent="0.25">
      <c r="A38" s="39" t="s">
        <v>276</v>
      </c>
      <c r="B38" s="134">
        <v>0.17</v>
      </c>
      <c r="C38" s="134" t="s">
        <v>16</v>
      </c>
      <c r="D38" s="134">
        <f t="shared" si="1"/>
        <v>1813.705882352941</v>
      </c>
      <c r="E38" s="134">
        <v>308.33</v>
      </c>
    </row>
    <row r="39" spans="1:5" s="127" customFormat="1" x14ac:dyDescent="0.25">
      <c r="A39" s="39" t="s">
        <v>219</v>
      </c>
      <c r="B39" s="134">
        <v>6</v>
      </c>
      <c r="C39" s="134" t="s">
        <v>220</v>
      </c>
      <c r="D39" s="134">
        <f t="shared" si="1"/>
        <v>1110.0450000000001</v>
      </c>
      <c r="E39" s="134">
        <v>6660.27</v>
      </c>
    </row>
    <row r="40" spans="1:5" s="127" customFormat="1" x14ac:dyDescent="0.25">
      <c r="A40" s="39" t="s">
        <v>85</v>
      </c>
      <c r="B40" s="134">
        <v>0.04</v>
      </c>
      <c r="C40" s="134" t="s">
        <v>86</v>
      </c>
      <c r="D40" s="134">
        <f t="shared" si="1"/>
        <v>29407.999999999996</v>
      </c>
      <c r="E40" s="134">
        <v>1176.32</v>
      </c>
    </row>
    <row r="41" spans="1:5" s="127" customFormat="1" ht="30" x14ac:dyDescent="0.25">
      <c r="A41" s="39" t="s">
        <v>63</v>
      </c>
      <c r="B41" s="134">
        <v>2.13</v>
      </c>
      <c r="C41" s="134" t="s">
        <v>16</v>
      </c>
      <c r="D41" s="134">
        <f t="shared" si="1"/>
        <v>2009.530516431925</v>
      </c>
      <c r="E41" s="134">
        <v>4280.3</v>
      </c>
    </row>
    <row r="42" spans="1:5" s="127" customFormat="1" ht="30" x14ac:dyDescent="0.25">
      <c r="A42" s="39" t="s">
        <v>66</v>
      </c>
      <c r="B42" s="134">
        <v>8</v>
      </c>
      <c r="C42" s="134" t="s">
        <v>18</v>
      </c>
      <c r="D42" s="134">
        <f t="shared" si="1"/>
        <v>251.41499999999999</v>
      </c>
      <c r="E42" s="134">
        <v>2011.32</v>
      </c>
    </row>
    <row r="43" spans="1:5" s="127" customFormat="1" x14ac:dyDescent="0.25">
      <c r="A43" s="39" t="s">
        <v>277</v>
      </c>
      <c r="B43" s="134">
        <v>0.01</v>
      </c>
      <c r="C43" s="134" t="s">
        <v>17</v>
      </c>
      <c r="D43" s="134">
        <f t="shared" si="1"/>
        <v>30424</v>
      </c>
      <c r="E43" s="134">
        <v>304.24</v>
      </c>
    </row>
    <row r="44" spans="1:5" s="127" customFormat="1" x14ac:dyDescent="0.25">
      <c r="A44" s="39" t="s">
        <v>278</v>
      </c>
      <c r="B44" s="134">
        <v>6</v>
      </c>
      <c r="C44" s="134" t="s">
        <v>163</v>
      </c>
      <c r="D44" s="134">
        <f t="shared" si="1"/>
        <v>80.88</v>
      </c>
      <c r="E44" s="134">
        <v>485.28</v>
      </c>
    </row>
    <row r="45" spans="1:5" s="127" customFormat="1" x14ac:dyDescent="0.25">
      <c r="A45" s="39" t="s">
        <v>224</v>
      </c>
      <c r="B45" s="134">
        <v>1</v>
      </c>
      <c r="C45" s="134" t="s">
        <v>13</v>
      </c>
      <c r="D45" s="134">
        <f t="shared" si="1"/>
        <v>4397.99</v>
      </c>
      <c r="E45" s="134">
        <v>4397.99</v>
      </c>
    </row>
    <row r="46" spans="1:5" s="127" customFormat="1" x14ac:dyDescent="0.25">
      <c r="A46" s="39" t="s">
        <v>68</v>
      </c>
      <c r="B46" s="134">
        <v>1</v>
      </c>
      <c r="C46" s="134" t="s">
        <v>14</v>
      </c>
      <c r="D46" s="134">
        <f t="shared" si="1"/>
        <v>11647.16</v>
      </c>
      <c r="E46" s="134">
        <v>11647.16</v>
      </c>
    </row>
    <row r="47" spans="1:5" s="127" customFormat="1" ht="30" x14ac:dyDescent="0.25">
      <c r="A47" s="39" t="s">
        <v>168</v>
      </c>
      <c r="B47" s="134">
        <v>1</v>
      </c>
      <c r="C47" s="134" t="s">
        <v>20</v>
      </c>
      <c r="D47" s="134">
        <f t="shared" si="1"/>
        <v>868.12</v>
      </c>
      <c r="E47" s="134">
        <v>868.12</v>
      </c>
    </row>
    <row r="48" spans="1:5" s="127" customFormat="1" ht="30" x14ac:dyDescent="0.25">
      <c r="A48" s="39" t="s">
        <v>229</v>
      </c>
      <c r="B48" s="134">
        <v>0.01</v>
      </c>
      <c r="C48" s="134" t="s">
        <v>20</v>
      </c>
      <c r="D48" s="134">
        <f t="shared" si="1"/>
        <v>30424</v>
      </c>
      <c r="E48" s="134">
        <v>304.24</v>
      </c>
    </row>
    <row r="49" spans="1:5" s="127" customFormat="1" x14ac:dyDescent="0.25">
      <c r="A49" s="39" t="s">
        <v>71</v>
      </c>
      <c r="B49" s="134">
        <v>30</v>
      </c>
      <c r="C49" s="134" t="s">
        <v>20</v>
      </c>
      <c r="D49" s="134">
        <f t="shared" si="1"/>
        <v>299.62399999999997</v>
      </c>
      <c r="E49" s="134">
        <v>8988.7199999999993</v>
      </c>
    </row>
    <row r="50" spans="1:5" s="127" customFormat="1" ht="28.5" x14ac:dyDescent="0.25">
      <c r="A50" s="138" t="s">
        <v>234</v>
      </c>
      <c r="B50" s="133"/>
      <c r="C50" s="133"/>
      <c r="D50" s="134"/>
      <c r="E50" s="133"/>
    </row>
    <row r="51" spans="1:5" s="127" customFormat="1" ht="30" x14ac:dyDescent="0.25">
      <c r="A51" s="39" t="s">
        <v>279</v>
      </c>
      <c r="B51" s="134">
        <v>2.5000000000000001E-2</v>
      </c>
      <c r="C51" s="134" t="s">
        <v>111</v>
      </c>
      <c r="D51" s="134">
        <f t="shared" si="1"/>
        <v>51021.599999999999</v>
      </c>
      <c r="E51" s="134">
        <v>1275.54</v>
      </c>
    </row>
    <row r="52" spans="1:5" s="127" customFormat="1" x14ac:dyDescent="0.25">
      <c r="A52" s="39" t="s">
        <v>280</v>
      </c>
      <c r="B52" s="134">
        <v>1</v>
      </c>
      <c r="C52" s="134" t="s">
        <v>13</v>
      </c>
      <c r="D52" s="134">
        <f t="shared" si="1"/>
        <v>2280.0300000000002</v>
      </c>
      <c r="E52" s="134">
        <v>2280.0300000000002</v>
      </c>
    </row>
    <row r="53" spans="1:5" s="127" customFormat="1" x14ac:dyDescent="0.25">
      <c r="A53" s="39" t="s">
        <v>281</v>
      </c>
      <c r="B53" s="134">
        <v>2</v>
      </c>
      <c r="C53" s="134" t="s">
        <v>13</v>
      </c>
      <c r="D53" s="134">
        <f t="shared" si="1"/>
        <v>1321.9949999999999</v>
      </c>
      <c r="E53" s="134">
        <v>2643.99</v>
      </c>
    </row>
    <row r="54" spans="1:5" s="127" customFormat="1" x14ac:dyDescent="0.25">
      <c r="A54" s="39" t="s">
        <v>282</v>
      </c>
      <c r="B54" s="134">
        <v>2.1999999999999999E-2</v>
      </c>
      <c r="C54" s="134" t="s">
        <v>15</v>
      </c>
      <c r="D54" s="134">
        <f t="shared" si="1"/>
        <v>18687.727272727272</v>
      </c>
      <c r="E54" s="134">
        <v>411.13</v>
      </c>
    </row>
    <row r="55" spans="1:5" s="127" customFormat="1" x14ac:dyDescent="0.25">
      <c r="A55" s="39" t="s">
        <v>283</v>
      </c>
      <c r="B55" s="134">
        <v>3.6999999999999998E-2</v>
      </c>
      <c r="C55" s="134" t="s">
        <v>15</v>
      </c>
      <c r="D55" s="134">
        <f t="shared" si="1"/>
        <v>17439.72972972973</v>
      </c>
      <c r="E55" s="134">
        <v>645.27</v>
      </c>
    </row>
    <row r="56" spans="1:5" s="127" customFormat="1" ht="30" x14ac:dyDescent="0.25">
      <c r="A56" s="39" t="s">
        <v>104</v>
      </c>
      <c r="B56" s="134">
        <v>0.02</v>
      </c>
      <c r="C56" s="134" t="s">
        <v>105</v>
      </c>
      <c r="D56" s="134">
        <f t="shared" si="1"/>
        <v>24322.5</v>
      </c>
      <c r="E56" s="134">
        <v>486.45</v>
      </c>
    </row>
    <row r="57" spans="1:5" s="127" customFormat="1" x14ac:dyDescent="0.25">
      <c r="A57" s="39" t="s">
        <v>284</v>
      </c>
      <c r="B57" s="134">
        <v>1</v>
      </c>
      <c r="C57" s="134" t="s">
        <v>13</v>
      </c>
      <c r="D57" s="134">
        <f t="shared" si="1"/>
        <v>269.68</v>
      </c>
      <c r="E57" s="134">
        <v>269.68</v>
      </c>
    </row>
    <row r="58" spans="1:5" s="127" customFormat="1" x14ac:dyDescent="0.25">
      <c r="A58" s="39" t="s">
        <v>178</v>
      </c>
      <c r="B58" s="134">
        <v>1.7000000000000001E-2</v>
      </c>
      <c r="C58" s="134" t="s">
        <v>111</v>
      </c>
      <c r="D58" s="134">
        <f t="shared" si="1"/>
        <v>23309.999999999996</v>
      </c>
      <c r="E58" s="134">
        <v>396.27</v>
      </c>
    </row>
    <row r="59" spans="1:5" s="127" customFormat="1" ht="30" x14ac:dyDescent="0.25">
      <c r="A59" s="39" t="s">
        <v>285</v>
      </c>
      <c r="B59" s="134">
        <v>1E-3</v>
      </c>
      <c r="C59" s="134" t="s">
        <v>111</v>
      </c>
      <c r="D59" s="134">
        <f t="shared" si="1"/>
        <v>79720</v>
      </c>
      <c r="E59" s="134">
        <v>79.72</v>
      </c>
    </row>
    <row r="60" spans="1:5" s="127" customFormat="1" x14ac:dyDescent="0.25">
      <c r="A60" s="39" t="s">
        <v>286</v>
      </c>
      <c r="B60" s="134">
        <v>2.5000000000000001E-2</v>
      </c>
      <c r="C60" s="134" t="s">
        <v>111</v>
      </c>
      <c r="D60" s="134">
        <f t="shared" si="1"/>
        <v>5831.2</v>
      </c>
      <c r="E60" s="134">
        <v>145.78</v>
      </c>
    </row>
    <row r="61" spans="1:5" s="127" customFormat="1" ht="30" x14ac:dyDescent="0.25">
      <c r="A61" s="39" t="s">
        <v>287</v>
      </c>
      <c r="B61" s="134">
        <v>5.0000000000000001E-3</v>
      </c>
      <c r="C61" s="134" t="s">
        <v>111</v>
      </c>
      <c r="D61" s="134">
        <f t="shared" si="1"/>
        <v>32727.999999999996</v>
      </c>
      <c r="E61" s="134">
        <v>163.63999999999999</v>
      </c>
    </row>
    <row r="62" spans="1:5" s="127" customFormat="1" x14ac:dyDescent="0.25">
      <c r="A62" s="39" t="s">
        <v>288</v>
      </c>
      <c r="B62" s="134">
        <v>1E-3</v>
      </c>
      <c r="C62" s="134" t="s">
        <v>111</v>
      </c>
      <c r="D62" s="134">
        <f t="shared" si="1"/>
        <v>21160</v>
      </c>
      <c r="E62" s="134">
        <v>21.16</v>
      </c>
    </row>
    <row r="63" spans="1:5" s="127" customFormat="1" ht="30" x14ac:dyDescent="0.25">
      <c r="A63" s="39" t="s">
        <v>269</v>
      </c>
      <c r="B63" s="134">
        <v>1.3080000000000001</v>
      </c>
      <c r="C63" s="134" t="s">
        <v>16</v>
      </c>
      <c r="D63" s="134">
        <f t="shared" si="1"/>
        <v>1917.729357798165</v>
      </c>
      <c r="E63" s="134">
        <v>2508.39</v>
      </c>
    </row>
    <row r="64" spans="1:5" s="127" customFormat="1" ht="30" x14ac:dyDescent="0.25">
      <c r="A64" s="39" t="s">
        <v>289</v>
      </c>
      <c r="B64" s="134">
        <v>2.5000000000000001E-2</v>
      </c>
      <c r="C64" s="134" t="s">
        <v>111</v>
      </c>
      <c r="D64" s="134">
        <f t="shared" si="1"/>
        <v>4468.3999999999996</v>
      </c>
      <c r="E64" s="134">
        <v>111.71</v>
      </c>
    </row>
    <row r="65" spans="1:5" s="127" customFormat="1" x14ac:dyDescent="0.25">
      <c r="A65" s="39" t="s">
        <v>108</v>
      </c>
      <c r="B65" s="134">
        <v>0.08</v>
      </c>
      <c r="C65" s="134" t="s">
        <v>17</v>
      </c>
      <c r="D65" s="134">
        <f t="shared" si="1"/>
        <v>4390.5</v>
      </c>
      <c r="E65" s="134">
        <v>351.24</v>
      </c>
    </row>
    <row r="66" spans="1:5" s="127" customFormat="1" x14ac:dyDescent="0.25">
      <c r="A66" s="39" t="s">
        <v>290</v>
      </c>
      <c r="B66" s="134">
        <v>0.01</v>
      </c>
      <c r="C66" s="134" t="s">
        <v>17</v>
      </c>
      <c r="D66" s="134">
        <f t="shared" si="1"/>
        <v>152419</v>
      </c>
      <c r="E66" s="134">
        <v>1524.19</v>
      </c>
    </row>
    <row r="67" spans="1:5" s="127" customFormat="1" x14ac:dyDescent="0.25">
      <c r="A67" s="39" t="s">
        <v>291</v>
      </c>
      <c r="B67" s="134">
        <v>0.18</v>
      </c>
      <c r="C67" s="134" t="s">
        <v>155</v>
      </c>
      <c r="D67" s="134">
        <f t="shared" si="1"/>
        <v>22350.333333333332</v>
      </c>
      <c r="E67" s="134">
        <v>4023.06</v>
      </c>
    </row>
    <row r="68" spans="1:5" s="127" customFormat="1" ht="30" x14ac:dyDescent="0.25">
      <c r="A68" s="39" t="s">
        <v>292</v>
      </c>
      <c r="B68" s="134">
        <v>2E-3</v>
      </c>
      <c r="C68" s="134" t="s">
        <v>12</v>
      </c>
      <c r="D68" s="134">
        <f t="shared" si="1"/>
        <v>252560</v>
      </c>
      <c r="E68" s="134">
        <v>505.12</v>
      </c>
    </row>
    <row r="69" spans="1:5" s="127" customFormat="1" x14ac:dyDescent="0.25">
      <c r="A69" s="39" t="s">
        <v>293</v>
      </c>
      <c r="B69" s="134">
        <v>0.01</v>
      </c>
      <c r="C69" s="134" t="s">
        <v>294</v>
      </c>
      <c r="D69" s="134">
        <f t="shared" si="1"/>
        <v>55890.999999999993</v>
      </c>
      <c r="E69" s="134">
        <v>558.91</v>
      </c>
    </row>
    <row r="70" spans="1:5" s="127" customFormat="1" ht="30" x14ac:dyDescent="0.25">
      <c r="A70" s="39" t="s">
        <v>295</v>
      </c>
      <c r="B70" s="134">
        <v>5.0000000000000001E-3</v>
      </c>
      <c r="C70" s="134" t="s">
        <v>111</v>
      </c>
      <c r="D70" s="134">
        <f t="shared" si="1"/>
        <v>131562</v>
      </c>
      <c r="E70" s="134">
        <v>657.81</v>
      </c>
    </row>
    <row r="71" spans="1:5" s="127" customFormat="1" x14ac:dyDescent="0.25">
      <c r="A71" s="39" t="s">
        <v>296</v>
      </c>
      <c r="B71" s="134">
        <v>2.1999999999999999E-2</v>
      </c>
      <c r="C71" s="134" t="s">
        <v>15</v>
      </c>
      <c r="D71" s="134">
        <f t="shared" si="1"/>
        <v>80208.181818181823</v>
      </c>
      <c r="E71" s="134">
        <v>1764.58</v>
      </c>
    </row>
    <row r="72" spans="1:5" s="127" customFormat="1" x14ac:dyDescent="0.25">
      <c r="A72" s="39" t="s">
        <v>238</v>
      </c>
      <c r="B72" s="134">
        <v>0.02</v>
      </c>
      <c r="C72" s="134" t="s">
        <v>17</v>
      </c>
      <c r="D72" s="134">
        <f t="shared" si="1"/>
        <v>61396</v>
      </c>
      <c r="E72" s="134">
        <v>1227.92</v>
      </c>
    </row>
    <row r="73" spans="1:5" s="127" customFormat="1" ht="30" x14ac:dyDescent="0.25">
      <c r="A73" s="39" t="s">
        <v>297</v>
      </c>
      <c r="B73" s="134">
        <v>3.7</v>
      </c>
      <c r="C73" s="134" t="s">
        <v>12</v>
      </c>
      <c r="D73" s="134">
        <f t="shared" si="1"/>
        <v>1261.2270270270269</v>
      </c>
      <c r="E73" s="134">
        <v>4666.54</v>
      </c>
    </row>
    <row r="74" spans="1:5" s="127" customFormat="1" x14ac:dyDescent="0.25">
      <c r="A74" s="39" t="s">
        <v>298</v>
      </c>
      <c r="B74" s="134">
        <v>0.01</v>
      </c>
      <c r="C74" s="134" t="s">
        <v>17</v>
      </c>
      <c r="D74" s="134">
        <f t="shared" si="1"/>
        <v>53137</v>
      </c>
      <c r="E74" s="134">
        <v>531.37</v>
      </c>
    </row>
    <row r="75" spans="1:5" s="127" customFormat="1" ht="30" x14ac:dyDescent="0.25">
      <c r="A75" s="39" t="s">
        <v>299</v>
      </c>
      <c r="B75" s="134">
        <v>1.0999999999999999E-2</v>
      </c>
      <c r="C75" s="134" t="s">
        <v>15</v>
      </c>
      <c r="D75" s="134">
        <f t="shared" si="1"/>
        <v>44071.818181818184</v>
      </c>
      <c r="E75" s="134">
        <v>484.79</v>
      </c>
    </row>
    <row r="76" spans="1:5" s="127" customFormat="1" x14ac:dyDescent="0.25">
      <c r="A76" s="39" t="s">
        <v>300</v>
      </c>
      <c r="B76" s="134">
        <v>1</v>
      </c>
      <c r="C76" s="134" t="s">
        <v>13</v>
      </c>
      <c r="D76" s="134">
        <f t="shared" si="1"/>
        <v>768.19</v>
      </c>
      <c r="E76" s="134">
        <v>768.19</v>
      </c>
    </row>
    <row r="77" spans="1:5" s="127" customFormat="1" x14ac:dyDescent="0.25">
      <c r="A77" s="39" t="s">
        <v>301</v>
      </c>
      <c r="B77" s="134">
        <v>2.5000000000000001E-2</v>
      </c>
      <c r="C77" s="134" t="s">
        <v>111</v>
      </c>
      <c r="D77" s="134">
        <f t="shared" si="1"/>
        <v>9700.7999999999993</v>
      </c>
      <c r="E77" s="134">
        <v>242.52</v>
      </c>
    </row>
    <row r="78" spans="1:5" s="127" customFormat="1" x14ac:dyDescent="0.25">
      <c r="A78" s="39" t="s">
        <v>302</v>
      </c>
      <c r="B78" s="134">
        <v>0.01</v>
      </c>
      <c r="C78" s="134" t="s">
        <v>17</v>
      </c>
      <c r="D78" s="134">
        <f t="shared" si="1"/>
        <v>19183</v>
      </c>
      <c r="E78" s="134">
        <v>191.83</v>
      </c>
    </row>
    <row r="79" spans="1:5" s="127" customFormat="1" x14ac:dyDescent="0.25">
      <c r="A79" s="39" t="s">
        <v>303</v>
      </c>
      <c r="B79" s="134">
        <v>0.01</v>
      </c>
      <c r="C79" s="134" t="s">
        <v>86</v>
      </c>
      <c r="D79" s="134">
        <f t="shared" si="1"/>
        <v>32120</v>
      </c>
      <c r="E79" s="134">
        <v>321.2</v>
      </c>
    </row>
    <row r="80" spans="1:5" s="127" customFormat="1" x14ac:dyDescent="0.25">
      <c r="A80" s="39" t="s">
        <v>304</v>
      </c>
      <c r="B80" s="134">
        <v>0.17</v>
      </c>
      <c r="C80" s="134" t="s">
        <v>16</v>
      </c>
      <c r="D80" s="134">
        <f t="shared" si="1"/>
        <v>2141.8235294117644</v>
      </c>
      <c r="E80" s="134">
        <v>364.11</v>
      </c>
    </row>
    <row r="81" spans="1:5" s="127" customFormat="1" ht="30" x14ac:dyDescent="0.25">
      <c r="A81" s="39" t="s">
        <v>72</v>
      </c>
      <c r="B81" s="134">
        <v>1.0649999999999999</v>
      </c>
      <c r="C81" s="134" t="s">
        <v>16</v>
      </c>
      <c r="D81" s="134">
        <f t="shared" si="1"/>
        <v>2021.868544600939</v>
      </c>
      <c r="E81" s="134">
        <v>2153.29</v>
      </c>
    </row>
    <row r="82" spans="1:5" s="127" customFormat="1" ht="30" x14ac:dyDescent="0.25">
      <c r="A82" s="39" t="s">
        <v>171</v>
      </c>
      <c r="B82" s="134">
        <v>1.0629999999999999</v>
      </c>
      <c r="C82" s="134" t="s">
        <v>16</v>
      </c>
      <c r="D82" s="134">
        <f t="shared" si="1"/>
        <v>2007.8927563499531</v>
      </c>
      <c r="E82" s="134">
        <v>2134.39</v>
      </c>
    </row>
    <row r="83" spans="1:5" s="127" customFormat="1" ht="30" x14ac:dyDescent="0.25">
      <c r="A83" s="39" t="s">
        <v>305</v>
      </c>
      <c r="B83" s="134">
        <v>82</v>
      </c>
      <c r="C83" s="134" t="s">
        <v>73</v>
      </c>
      <c r="D83" s="134">
        <f t="shared" si="1"/>
        <v>80.76670731707317</v>
      </c>
      <c r="E83" s="134">
        <v>6622.87</v>
      </c>
    </row>
    <row r="84" spans="1:5" s="127" customFormat="1" x14ac:dyDescent="0.25">
      <c r="A84" s="39" t="s">
        <v>306</v>
      </c>
      <c r="B84" s="134">
        <v>4</v>
      </c>
      <c r="C84" s="134" t="s">
        <v>13</v>
      </c>
      <c r="D84" s="134">
        <f t="shared" si="1"/>
        <v>598.42499999999995</v>
      </c>
      <c r="E84" s="134">
        <v>2393.6999999999998</v>
      </c>
    </row>
    <row r="85" spans="1:5" s="127" customFormat="1" ht="30" x14ac:dyDescent="0.25">
      <c r="A85" s="39" t="s">
        <v>91</v>
      </c>
      <c r="B85" s="134">
        <v>124</v>
      </c>
      <c r="C85" s="134" t="s">
        <v>92</v>
      </c>
      <c r="D85" s="134">
        <f t="shared" si="1"/>
        <v>58.980564516129036</v>
      </c>
      <c r="E85" s="134">
        <v>7313.59</v>
      </c>
    </row>
    <row r="86" spans="1:5" s="127" customFormat="1" ht="30" x14ac:dyDescent="0.25">
      <c r="A86" s="39" t="s">
        <v>172</v>
      </c>
      <c r="B86" s="134" t="s">
        <v>24</v>
      </c>
      <c r="C86" s="134" t="s">
        <v>16</v>
      </c>
      <c r="D86" s="134">
        <f>E86</f>
        <v>13781.63</v>
      </c>
      <c r="E86" s="134">
        <v>13781.63</v>
      </c>
    </row>
    <row r="87" spans="1:5" s="127" customFormat="1" x14ac:dyDescent="0.25">
      <c r="A87" s="39" t="s">
        <v>174</v>
      </c>
      <c r="B87" s="134">
        <v>0.02</v>
      </c>
      <c r="C87" s="134" t="s">
        <v>113</v>
      </c>
      <c r="D87" s="134">
        <f t="shared" si="1"/>
        <v>34070.5</v>
      </c>
      <c r="E87" s="134">
        <v>681.41</v>
      </c>
    </row>
    <row r="88" spans="1:5" s="127" customFormat="1" x14ac:dyDescent="0.25">
      <c r="A88" s="39" t="s">
        <v>307</v>
      </c>
      <c r="B88" s="134">
        <v>0.02</v>
      </c>
      <c r="C88" s="134" t="s">
        <v>113</v>
      </c>
      <c r="D88" s="134">
        <f t="shared" si="1"/>
        <v>53138.5</v>
      </c>
      <c r="E88" s="134">
        <v>1062.77</v>
      </c>
    </row>
    <row r="89" spans="1:5" s="127" customFormat="1" x14ac:dyDescent="0.25">
      <c r="A89" s="39" t="s">
        <v>112</v>
      </c>
      <c r="B89" s="134">
        <v>0.01</v>
      </c>
      <c r="C89" s="134" t="s">
        <v>113</v>
      </c>
      <c r="D89" s="134">
        <f t="shared" si="1"/>
        <v>41547</v>
      </c>
      <c r="E89" s="134">
        <v>415.47</v>
      </c>
    </row>
    <row r="90" spans="1:5" s="127" customFormat="1" ht="30" x14ac:dyDescent="0.25">
      <c r="A90" s="39" t="s">
        <v>308</v>
      </c>
      <c r="B90" s="134">
        <v>0.01</v>
      </c>
      <c r="C90" s="134" t="s">
        <v>17</v>
      </c>
      <c r="D90" s="134">
        <f t="shared" si="1"/>
        <v>34371</v>
      </c>
      <c r="E90" s="134">
        <v>343.71</v>
      </c>
    </row>
    <row r="91" spans="1:5" s="127" customFormat="1" x14ac:dyDescent="0.25">
      <c r="A91" s="39" t="s">
        <v>309</v>
      </c>
      <c r="B91" s="134">
        <v>1.7000000000000001E-2</v>
      </c>
      <c r="C91" s="134" t="s">
        <v>111</v>
      </c>
      <c r="D91" s="134">
        <f t="shared" si="1"/>
        <v>10204.705882352941</v>
      </c>
      <c r="E91" s="134">
        <v>173.48</v>
      </c>
    </row>
    <row r="92" spans="1:5" s="127" customFormat="1" x14ac:dyDescent="0.25">
      <c r="A92" s="39" t="s">
        <v>310</v>
      </c>
      <c r="B92" s="134">
        <v>2</v>
      </c>
      <c r="C92" s="134" t="s">
        <v>13</v>
      </c>
      <c r="D92" s="134">
        <f t="shared" si="1"/>
        <v>720.35</v>
      </c>
      <c r="E92" s="134">
        <v>1440.7</v>
      </c>
    </row>
    <row r="93" spans="1:5" s="127" customFormat="1" ht="28.5" x14ac:dyDescent="0.25">
      <c r="A93" s="138" t="s">
        <v>40</v>
      </c>
      <c r="B93" s="133"/>
      <c r="C93" s="133"/>
      <c r="D93" s="133"/>
      <c r="E93" s="133"/>
    </row>
    <row r="94" spans="1:5" s="127" customFormat="1" ht="30" x14ac:dyDescent="0.25">
      <c r="A94" s="39" t="s">
        <v>59</v>
      </c>
      <c r="B94" s="134" t="s">
        <v>188</v>
      </c>
      <c r="C94" s="134" t="s">
        <v>11</v>
      </c>
      <c r="D94" s="134">
        <f>E94</f>
        <v>5652.91</v>
      </c>
      <c r="E94" s="134">
        <v>5652.91</v>
      </c>
    </row>
    <row r="95" spans="1:5" s="127" customFormat="1" x14ac:dyDescent="0.25">
      <c r="A95" s="138" t="s">
        <v>97</v>
      </c>
      <c r="B95" s="133"/>
      <c r="C95" s="133"/>
      <c r="D95" s="134"/>
      <c r="E95" s="133"/>
    </row>
    <row r="96" spans="1:5" s="127" customFormat="1" x14ac:dyDescent="0.25">
      <c r="A96" s="39" t="s">
        <v>98</v>
      </c>
      <c r="B96" s="134" t="s">
        <v>188</v>
      </c>
      <c r="C96" s="134" t="s">
        <v>11</v>
      </c>
      <c r="D96" s="134">
        <f t="shared" ref="D96:D99" si="2">E96</f>
        <v>21600</v>
      </c>
      <c r="E96" s="134">
        <v>21600</v>
      </c>
    </row>
    <row r="97" spans="1:5" s="127" customFormat="1" ht="42.75" x14ac:dyDescent="0.25">
      <c r="A97" s="138" t="s">
        <v>311</v>
      </c>
      <c r="B97" s="133"/>
      <c r="C97" s="133"/>
      <c r="D97" s="134"/>
      <c r="E97" s="133"/>
    </row>
    <row r="98" spans="1:5" s="127" customFormat="1" x14ac:dyDescent="0.25">
      <c r="A98" s="39" t="s">
        <v>100</v>
      </c>
      <c r="B98" s="134" t="s">
        <v>23</v>
      </c>
      <c r="C98" s="134" t="s">
        <v>11</v>
      </c>
      <c r="D98" s="134">
        <f t="shared" si="2"/>
        <v>269.51</v>
      </c>
      <c r="E98" s="134">
        <v>269.51</v>
      </c>
    </row>
    <row r="99" spans="1:5" s="127" customFormat="1" ht="30" x14ac:dyDescent="0.25">
      <c r="A99" s="39" t="s">
        <v>312</v>
      </c>
      <c r="B99" s="134" t="s">
        <v>23</v>
      </c>
      <c r="C99" s="134" t="s">
        <v>11</v>
      </c>
      <c r="D99" s="134">
        <f t="shared" si="2"/>
        <v>500.35</v>
      </c>
      <c r="E99" s="134">
        <v>500.35</v>
      </c>
    </row>
    <row r="100" spans="1:5" s="37" customFormat="1" x14ac:dyDescent="0.25">
      <c r="A100" s="84" t="s">
        <v>10</v>
      </c>
      <c r="B100" s="135"/>
      <c r="C100" s="135"/>
      <c r="D100" s="135"/>
      <c r="E100" s="135"/>
    </row>
    <row r="101" spans="1:5" s="37" customFormat="1" x14ac:dyDescent="0.25">
      <c r="A101" s="85" t="s">
        <v>77</v>
      </c>
      <c r="B101" s="134" t="s">
        <v>22</v>
      </c>
      <c r="C101" s="134" t="s">
        <v>11</v>
      </c>
      <c r="D101" s="134">
        <f>E101</f>
        <v>30538.72199999998</v>
      </c>
      <c r="E101" s="134">
        <f>SUM(E16:E99)*10%</f>
        <v>30538.72199999998</v>
      </c>
    </row>
    <row r="102" spans="1:5" s="127" customFormat="1" x14ac:dyDescent="0.25">
      <c r="A102" s="136" t="s">
        <v>26</v>
      </c>
      <c r="B102" s="134"/>
      <c r="C102" s="134"/>
      <c r="D102" s="134"/>
      <c r="E102" s="137">
        <f>SUM(E16:E101)</f>
        <v>335925.94199999981</v>
      </c>
    </row>
    <row r="103" spans="1:5" s="127" customFormat="1" x14ac:dyDescent="0.25">
      <c r="A103" s="201"/>
      <c r="B103" s="201"/>
      <c r="C103" s="201"/>
      <c r="D103" s="201"/>
      <c r="E103" s="201"/>
    </row>
    <row r="104" spans="1:5" s="127" customFormat="1" x14ac:dyDescent="0.25">
      <c r="A104" s="201"/>
      <c r="B104" s="201"/>
      <c r="C104" s="201"/>
      <c r="D104" s="201"/>
      <c r="E104" s="201"/>
    </row>
    <row r="105" spans="1:5" s="127" customFormat="1" ht="39.75" customHeight="1" x14ac:dyDescent="0.25">
      <c r="A105" s="202" t="s">
        <v>313</v>
      </c>
      <c r="B105" s="202"/>
      <c r="C105" s="202"/>
      <c r="D105" s="202"/>
      <c r="E105" s="202"/>
    </row>
    <row r="106" spans="1:5" s="127" customFormat="1" ht="27.75" customHeight="1" x14ac:dyDescent="0.25">
      <c r="A106" s="202" t="s">
        <v>245</v>
      </c>
      <c r="B106" s="202"/>
      <c r="C106" s="202"/>
      <c r="D106" s="202"/>
      <c r="E106" s="202"/>
    </row>
    <row r="107" spans="1:5" s="127" customFormat="1" ht="24" customHeight="1" x14ac:dyDescent="0.25">
      <c r="A107" s="202" t="s">
        <v>246</v>
      </c>
      <c r="B107" s="202"/>
      <c r="C107" s="202"/>
      <c r="D107" s="202"/>
      <c r="E107" s="202"/>
    </row>
    <row r="108" spans="1:5" s="127" customFormat="1" ht="30.75" customHeight="1" x14ac:dyDescent="0.25">
      <c r="A108" s="202" t="s">
        <v>247</v>
      </c>
      <c r="B108" s="202"/>
      <c r="C108" s="202"/>
      <c r="D108" s="202"/>
      <c r="E108" s="202"/>
    </row>
    <row r="109" spans="1:5" s="127" customFormat="1" x14ac:dyDescent="0.25">
      <c r="A109" s="201"/>
      <c r="B109" s="201"/>
      <c r="C109" s="201"/>
      <c r="D109" s="201"/>
      <c r="E109" s="201"/>
    </row>
    <row r="110" spans="1:5" s="127" customFormat="1" ht="24.75" customHeight="1" x14ac:dyDescent="0.25">
      <c r="B110" s="202"/>
      <c r="C110" s="202"/>
      <c r="D110" s="202"/>
      <c r="E110" s="202"/>
    </row>
    <row r="111" spans="1:5" s="127" customFormat="1" ht="18.75" customHeight="1" x14ac:dyDescent="0.25">
      <c r="A111" s="201" t="s">
        <v>248</v>
      </c>
      <c r="B111" s="201"/>
      <c r="C111" s="201"/>
      <c r="D111" s="201"/>
      <c r="E111" s="201"/>
    </row>
    <row r="112" spans="1:5" s="127" customFormat="1" ht="15.75" customHeight="1" x14ac:dyDescent="0.25">
      <c r="A112" s="201" t="s">
        <v>314</v>
      </c>
      <c r="B112" s="201"/>
      <c r="C112" s="201"/>
      <c r="D112" s="201"/>
      <c r="E112" s="201"/>
    </row>
    <row r="113" spans="1:5" s="127" customFormat="1" ht="10.5" customHeight="1" x14ac:dyDescent="0.25">
      <c r="B113" s="201"/>
      <c r="C113" s="201"/>
      <c r="D113" s="201" t="s">
        <v>28</v>
      </c>
      <c r="E113" s="201"/>
    </row>
    <row r="114" spans="1:5" s="127" customFormat="1" x14ac:dyDescent="0.25">
      <c r="A114" s="201"/>
      <c r="B114" s="201"/>
      <c r="C114" s="201"/>
      <c r="D114" s="201"/>
      <c r="E114" s="201"/>
    </row>
    <row r="115" spans="1:5" s="127" customFormat="1" x14ac:dyDescent="0.25">
      <c r="A115" s="201" t="s">
        <v>249</v>
      </c>
      <c r="B115" s="201"/>
      <c r="C115" s="201"/>
      <c r="D115" s="201"/>
      <c r="E115" s="201"/>
    </row>
    <row r="116" spans="1:5" s="127" customFormat="1" ht="10.5" customHeight="1" x14ac:dyDescent="0.25">
      <c r="B116" s="201"/>
      <c r="C116" s="201"/>
      <c r="D116" s="201" t="s">
        <v>28</v>
      </c>
      <c r="E116" s="201"/>
    </row>
    <row r="117" spans="1:5" s="127" customFormat="1" ht="11.25" customHeight="1" x14ac:dyDescent="0.25">
      <c r="A117" s="201"/>
      <c r="B117" s="201"/>
      <c r="C117" s="201"/>
      <c r="D117" s="201"/>
      <c r="E117" s="20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8:E108"/>
    <mergeCell ref="A10:E10"/>
    <mergeCell ref="A11:E11"/>
    <mergeCell ref="A12:E12"/>
    <mergeCell ref="A13:E13"/>
    <mergeCell ref="A14:E14"/>
    <mergeCell ref="A103:E103"/>
    <mergeCell ref="A104:E104"/>
    <mergeCell ref="A105:E105"/>
    <mergeCell ref="A106:E106"/>
    <mergeCell ref="A107:E107"/>
    <mergeCell ref="A109:E109"/>
    <mergeCell ref="B110:E110"/>
    <mergeCell ref="A111:E111"/>
    <mergeCell ref="A112:E112"/>
    <mergeCell ref="B113:C113"/>
    <mergeCell ref="D113:E113"/>
    <mergeCell ref="A114:E114"/>
    <mergeCell ref="A115:E115"/>
    <mergeCell ref="B116:C116"/>
    <mergeCell ref="D116:E116"/>
    <mergeCell ref="A117:E11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7" workbookViewId="0">
      <selection activeCell="G24" sqref="G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67" t="s">
        <v>315</v>
      </c>
      <c r="B1" s="167"/>
      <c r="C1" s="167"/>
      <c r="D1" s="167"/>
      <c r="E1" s="167"/>
      <c r="F1" s="167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316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83" t="s">
        <v>127</v>
      </c>
      <c r="B5" s="183"/>
      <c r="C5" s="183"/>
      <c r="D5" s="183"/>
      <c r="E5" s="183"/>
      <c r="F5" s="183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102" t="s">
        <v>128</v>
      </c>
      <c r="B6" s="103" t="s">
        <v>153</v>
      </c>
      <c r="C6" s="102" t="s">
        <v>129</v>
      </c>
      <c r="D6" s="123">
        <v>1413.8</v>
      </c>
      <c r="E6" s="102" t="s">
        <v>130</v>
      </c>
      <c r="F6" s="105">
        <v>1120.2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4"/>
      <c r="R6" s="185"/>
      <c r="S6" s="58"/>
    </row>
    <row r="7" spans="1:19" s="61" customFormat="1" ht="32.25" customHeight="1" x14ac:dyDescent="0.25">
      <c r="A7" s="102" t="s">
        <v>131</v>
      </c>
      <c r="B7" s="106">
        <v>3</v>
      </c>
      <c r="C7" s="102" t="s">
        <v>132</v>
      </c>
      <c r="D7" s="123">
        <v>671</v>
      </c>
      <c r="E7" s="102" t="s">
        <v>133</v>
      </c>
      <c r="F7" s="105">
        <v>722.7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4"/>
      <c r="R7" s="186"/>
      <c r="S7" s="60"/>
    </row>
    <row r="8" spans="1:19" s="61" customFormat="1" ht="46.5" customHeight="1" x14ac:dyDescent="0.25">
      <c r="A8" s="131" t="s">
        <v>134</v>
      </c>
      <c r="B8" s="106">
        <v>13</v>
      </c>
      <c r="C8" s="102" t="s">
        <v>135</v>
      </c>
      <c r="D8" s="105">
        <v>187.9</v>
      </c>
      <c r="E8" s="102" t="s">
        <v>136</v>
      </c>
      <c r="F8" s="105">
        <v>154.69999999999999</v>
      </c>
      <c r="G8" s="50"/>
      <c r="H8" s="52"/>
      <c r="I8" s="53"/>
      <c r="J8" s="54"/>
      <c r="K8" s="130"/>
      <c r="L8" s="56"/>
      <c r="M8" s="56"/>
      <c r="N8" s="56"/>
      <c r="O8" s="56"/>
      <c r="P8" s="57"/>
      <c r="Q8" s="184"/>
      <c r="R8" s="185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30"/>
      <c r="L9" s="56"/>
      <c r="M9" s="56"/>
      <c r="N9" s="56"/>
      <c r="O9" s="56"/>
      <c r="P9" s="50"/>
      <c r="Q9" s="130"/>
      <c r="R9" s="131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9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87" t="s">
        <v>137</v>
      </c>
      <c r="B11" s="188"/>
      <c r="C11" s="188"/>
      <c r="D11" s="188"/>
      <c r="E11" s="189"/>
      <c r="F11" s="72" t="s">
        <v>138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9" customFormat="1" ht="30" customHeight="1" x14ac:dyDescent="0.25">
      <c r="A12" s="176" t="s">
        <v>139</v>
      </c>
      <c r="B12" s="177"/>
      <c r="C12" s="177"/>
      <c r="D12" s="177"/>
      <c r="E12" s="178"/>
      <c r="F12" s="97">
        <v>40492.191000000283</v>
      </c>
      <c r="G12" s="140"/>
    </row>
    <row r="13" spans="1:19" s="99" customFormat="1" ht="30" customHeight="1" x14ac:dyDescent="0.25">
      <c r="A13" s="176" t="s">
        <v>140</v>
      </c>
      <c r="B13" s="177"/>
      <c r="C13" s="177"/>
      <c r="D13" s="177"/>
      <c r="E13" s="178"/>
      <c r="F13" s="97">
        <v>44689.929999999935</v>
      </c>
    </row>
    <row r="14" spans="1:19" s="99" customFormat="1" ht="30" customHeight="1" x14ac:dyDescent="0.25">
      <c r="A14" s="176" t="s">
        <v>141</v>
      </c>
      <c r="B14" s="177"/>
      <c r="C14" s="177"/>
      <c r="D14" s="177"/>
      <c r="E14" s="178"/>
      <c r="F14" s="100">
        <f>SUM(F15:F17)</f>
        <v>305599.09999999998</v>
      </c>
    </row>
    <row r="15" spans="1:19" s="71" customFormat="1" ht="28.5" customHeight="1" x14ac:dyDescent="0.25">
      <c r="A15" s="179" t="s">
        <v>142</v>
      </c>
      <c r="B15" s="180"/>
      <c r="C15" s="180"/>
      <c r="D15" s="180"/>
      <c r="E15" s="181"/>
      <c r="F15" s="96">
        <v>201381.74</v>
      </c>
    </row>
    <row r="16" spans="1:19" s="71" customFormat="1" ht="24.75" customHeight="1" x14ac:dyDescent="0.25">
      <c r="A16" s="179" t="s">
        <v>143</v>
      </c>
      <c r="B16" s="180"/>
      <c r="C16" s="180"/>
      <c r="D16" s="180"/>
      <c r="E16" s="181"/>
      <c r="F16" s="96">
        <v>95577.36</v>
      </c>
    </row>
    <row r="17" spans="1:19" s="71" customFormat="1" ht="30" customHeight="1" x14ac:dyDescent="0.25">
      <c r="A17" s="179" t="s">
        <v>144</v>
      </c>
      <c r="B17" s="180"/>
      <c r="C17" s="180"/>
      <c r="D17" s="180"/>
      <c r="E17" s="181"/>
      <c r="F17" s="96">
        <v>8640</v>
      </c>
    </row>
    <row r="18" spans="1:19" s="99" customFormat="1" ht="30" customHeight="1" x14ac:dyDescent="0.25">
      <c r="A18" s="176" t="s">
        <v>145</v>
      </c>
      <c r="B18" s="177"/>
      <c r="C18" s="177"/>
      <c r="D18" s="177"/>
      <c r="E18" s="178"/>
      <c r="F18" s="100">
        <f>SUM(F19:F21)</f>
        <v>326803.74</v>
      </c>
    </row>
    <row r="19" spans="1:19" s="71" customFormat="1" ht="30" customHeight="1" x14ac:dyDescent="0.25">
      <c r="A19" s="179" t="s">
        <v>142</v>
      </c>
      <c r="B19" s="180"/>
      <c r="C19" s="180"/>
      <c r="D19" s="180"/>
      <c r="E19" s="181"/>
      <c r="F19" s="96">
        <v>214640.66</v>
      </c>
    </row>
    <row r="20" spans="1:19" s="71" customFormat="1" ht="30" customHeight="1" x14ac:dyDescent="0.25">
      <c r="A20" s="179" t="s">
        <v>143</v>
      </c>
      <c r="B20" s="180"/>
      <c r="C20" s="180"/>
      <c r="D20" s="180"/>
      <c r="E20" s="181"/>
      <c r="F20" s="96">
        <v>103199.08</v>
      </c>
    </row>
    <row r="21" spans="1:19" s="74" customFormat="1" ht="30" customHeight="1" x14ac:dyDescent="0.2">
      <c r="A21" s="179" t="s">
        <v>144</v>
      </c>
      <c r="B21" s="180"/>
      <c r="C21" s="180"/>
      <c r="D21" s="180"/>
      <c r="E21" s="181"/>
      <c r="F21" s="96">
        <v>8964</v>
      </c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101" customFormat="1" ht="30" customHeight="1" x14ac:dyDescent="0.25">
      <c r="A22" s="176" t="s">
        <v>146</v>
      </c>
      <c r="B22" s="177"/>
      <c r="C22" s="177"/>
      <c r="D22" s="177"/>
      <c r="E22" s="178"/>
      <c r="F22" s="100">
        <f>F12+F18</f>
        <v>367295.93100000027</v>
      </c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</row>
    <row r="23" spans="1:19" s="101" customFormat="1" ht="30" customHeight="1" x14ac:dyDescent="0.25">
      <c r="A23" s="176" t="s">
        <v>147</v>
      </c>
      <c r="B23" s="177"/>
      <c r="C23" s="177"/>
      <c r="D23" s="177"/>
      <c r="E23" s="178"/>
      <c r="F23" s="100">
        <f>акт21!E68</f>
        <v>308943.8</v>
      </c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</row>
    <row r="24" spans="1:19" s="101" customFormat="1" ht="30" customHeight="1" x14ac:dyDescent="0.25">
      <c r="A24" s="176" t="s">
        <v>260</v>
      </c>
      <c r="B24" s="177"/>
      <c r="C24" s="177"/>
      <c r="D24" s="177"/>
      <c r="E24" s="178"/>
      <c r="F24" s="100">
        <f>F22-F23</f>
        <v>58352.131000000285</v>
      </c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</row>
    <row r="25" spans="1:19" s="101" customFormat="1" ht="30" customHeight="1" x14ac:dyDescent="0.25">
      <c r="A25" s="176" t="s">
        <v>149</v>
      </c>
      <c r="B25" s="177"/>
      <c r="C25" s="177"/>
      <c r="D25" s="177"/>
      <c r="E25" s="178"/>
      <c r="F25" s="97">
        <f>F13+F14-F18</f>
        <v>23485.289999999921</v>
      </c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39.75" customHeight="1" x14ac:dyDescent="0.2">
      <c r="A27" s="175" t="s">
        <v>150</v>
      </c>
      <c r="B27" s="175"/>
      <c r="C27" s="175"/>
      <c r="D27" s="175"/>
    </row>
    <row r="28" spans="1:19" s="2" customFormat="1" ht="21.75" hidden="1" customHeight="1" x14ac:dyDescent="0.25">
      <c r="A28" s="182" t="s">
        <v>334</v>
      </c>
      <c r="B28" s="182"/>
      <c r="C28" s="182"/>
      <c r="D28" s="182"/>
    </row>
    <row r="29" spans="1:19" s="2" customFormat="1" ht="22.5" customHeight="1" x14ac:dyDescent="0.25">
      <c r="A29" s="175" t="s">
        <v>46</v>
      </c>
      <c r="B29" s="175"/>
      <c r="C29" s="175"/>
      <c r="D29" s="175"/>
    </row>
    <row r="30" spans="1:19" s="2" customFormat="1" ht="22.5" customHeight="1" x14ac:dyDescent="0.25">
      <c r="A30" s="175" t="s">
        <v>47</v>
      </c>
      <c r="B30" s="175"/>
      <c r="C30" s="175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opLeftCell="A54" workbookViewId="0">
      <selection activeCell="E68" sqref="E68"/>
    </sheetView>
  </sheetViews>
  <sheetFormatPr defaultColWidth="8.140625" defaultRowHeight="15" x14ac:dyDescent="0.25"/>
  <cols>
    <col min="1" max="1" width="62" style="132" customWidth="1"/>
    <col min="2" max="5" width="16.28515625" style="132" customWidth="1"/>
    <col min="6" max="6" width="9.42578125" style="132" bestFit="1" customWidth="1"/>
    <col min="7" max="255" width="8.140625" style="132"/>
    <col min="256" max="256" width="8.7109375" style="132" customWidth="1"/>
    <col min="257" max="257" width="31.5703125" style="132" customWidth="1"/>
    <col min="258" max="258" width="13.85546875" style="132" customWidth="1"/>
    <col min="259" max="259" width="19.140625" style="132" customWidth="1"/>
    <col min="260" max="260" width="17.5703125" style="132" customWidth="1"/>
    <col min="261" max="261" width="14.7109375" style="132" customWidth="1"/>
    <col min="262" max="511" width="8.140625" style="132"/>
    <col min="512" max="512" width="8.7109375" style="132" customWidth="1"/>
    <col min="513" max="513" width="31.5703125" style="132" customWidth="1"/>
    <col min="514" max="514" width="13.85546875" style="132" customWidth="1"/>
    <col min="515" max="515" width="19.140625" style="132" customWidth="1"/>
    <col min="516" max="516" width="17.5703125" style="132" customWidth="1"/>
    <col min="517" max="517" width="14.7109375" style="132" customWidth="1"/>
    <col min="518" max="767" width="8.140625" style="132"/>
    <col min="768" max="768" width="8.7109375" style="132" customWidth="1"/>
    <col min="769" max="769" width="31.5703125" style="132" customWidth="1"/>
    <col min="770" max="770" width="13.85546875" style="132" customWidth="1"/>
    <col min="771" max="771" width="19.140625" style="132" customWidth="1"/>
    <col min="772" max="772" width="17.5703125" style="132" customWidth="1"/>
    <col min="773" max="773" width="14.7109375" style="132" customWidth="1"/>
    <col min="774" max="1023" width="8.140625" style="132"/>
    <col min="1024" max="1024" width="8.7109375" style="132" customWidth="1"/>
    <col min="1025" max="1025" width="31.5703125" style="132" customWidth="1"/>
    <col min="1026" max="1026" width="13.85546875" style="132" customWidth="1"/>
    <col min="1027" max="1027" width="19.140625" style="132" customWidth="1"/>
    <col min="1028" max="1028" width="17.5703125" style="132" customWidth="1"/>
    <col min="1029" max="1029" width="14.7109375" style="132" customWidth="1"/>
    <col min="1030" max="1279" width="8.140625" style="132"/>
    <col min="1280" max="1280" width="8.7109375" style="132" customWidth="1"/>
    <col min="1281" max="1281" width="31.5703125" style="132" customWidth="1"/>
    <col min="1282" max="1282" width="13.85546875" style="132" customWidth="1"/>
    <col min="1283" max="1283" width="19.140625" style="132" customWidth="1"/>
    <col min="1284" max="1284" width="17.5703125" style="132" customWidth="1"/>
    <col min="1285" max="1285" width="14.7109375" style="132" customWidth="1"/>
    <col min="1286" max="1535" width="8.140625" style="132"/>
    <col min="1536" max="1536" width="8.7109375" style="132" customWidth="1"/>
    <col min="1537" max="1537" width="31.5703125" style="132" customWidth="1"/>
    <col min="1538" max="1538" width="13.85546875" style="132" customWidth="1"/>
    <col min="1539" max="1539" width="19.140625" style="132" customWidth="1"/>
    <col min="1540" max="1540" width="17.5703125" style="132" customWidth="1"/>
    <col min="1541" max="1541" width="14.7109375" style="132" customWidth="1"/>
    <col min="1542" max="1791" width="8.140625" style="132"/>
    <col min="1792" max="1792" width="8.7109375" style="132" customWidth="1"/>
    <col min="1793" max="1793" width="31.5703125" style="132" customWidth="1"/>
    <col min="1794" max="1794" width="13.85546875" style="132" customWidth="1"/>
    <col min="1795" max="1795" width="19.140625" style="132" customWidth="1"/>
    <col min="1796" max="1796" width="17.5703125" style="132" customWidth="1"/>
    <col min="1797" max="1797" width="14.7109375" style="132" customWidth="1"/>
    <col min="1798" max="2047" width="8.140625" style="132"/>
    <col min="2048" max="2048" width="8.7109375" style="132" customWidth="1"/>
    <col min="2049" max="2049" width="31.5703125" style="132" customWidth="1"/>
    <col min="2050" max="2050" width="13.85546875" style="132" customWidth="1"/>
    <col min="2051" max="2051" width="19.140625" style="132" customWidth="1"/>
    <col min="2052" max="2052" width="17.5703125" style="132" customWidth="1"/>
    <col min="2053" max="2053" width="14.7109375" style="132" customWidth="1"/>
    <col min="2054" max="2303" width="8.140625" style="132"/>
    <col min="2304" max="2304" width="8.7109375" style="132" customWidth="1"/>
    <col min="2305" max="2305" width="31.5703125" style="132" customWidth="1"/>
    <col min="2306" max="2306" width="13.85546875" style="132" customWidth="1"/>
    <col min="2307" max="2307" width="19.140625" style="132" customWidth="1"/>
    <col min="2308" max="2308" width="17.5703125" style="132" customWidth="1"/>
    <col min="2309" max="2309" width="14.7109375" style="132" customWidth="1"/>
    <col min="2310" max="2559" width="8.140625" style="132"/>
    <col min="2560" max="2560" width="8.7109375" style="132" customWidth="1"/>
    <col min="2561" max="2561" width="31.5703125" style="132" customWidth="1"/>
    <col min="2562" max="2562" width="13.85546875" style="132" customWidth="1"/>
    <col min="2563" max="2563" width="19.140625" style="132" customWidth="1"/>
    <col min="2564" max="2564" width="17.5703125" style="132" customWidth="1"/>
    <col min="2565" max="2565" width="14.7109375" style="132" customWidth="1"/>
    <col min="2566" max="2815" width="8.140625" style="132"/>
    <col min="2816" max="2816" width="8.7109375" style="132" customWidth="1"/>
    <col min="2817" max="2817" width="31.5703125" style="132" customWidth="1"/>
    <col min="2818" max="2818" width="13.85546875" style="132" customWidth="1"/>
    <col min="2819" max="2819" width="19.140625" style="132" customWidth="1"/>
    <col min="2820" max="2820" width="17.5703125" style="132" customWidth="1"/>
    <col min="2821" max="2821" width="14.7109375" style="132" customWidth="1"/>
    <col min="2822" max="3071" width="8.140625" style="132"/>
    <col min="3072" max="3072" width="8.7109375" style="132" customWidth="1"/>
    <col min="3073" max="3073" width="31.5703125" style="132" customWidth="1"/>
    <col min="3074" max="3074" width="13.85546875" style="132" customWidth="1"/>
    <col min="3075" max="3075" width="19.140625" style="132" customWidth="1"/>
    <col min="3076" max="3076" width="17.5703125" style="132" customWidth="1"/>
    <col min="3077" max="3077" width="14.7109375" style="132" customWidth="1"/>
    <col min="3078" max="3327" width="8.140625" style="132"/>
    <col min="3328" max="3328" width="8.7109375" style="132" customWidth="1"/>
    <col min="3329" max="3329" width="31.5703125" style="132" customWidth="1"/>
    <col min="3330" max="3330" width="13.85546875" style="132" customWidth="1"/>
    <col min="3331" max="3331" width="19.140625" style="132" customWidth="1"/>
    <col min="3332" max="3332" width="17.5703125" style="132" customWidth="1"/>
    <col min="3333" max="3333" width="14.7109375" style="132" customWidth="1"/>
    <col min="3334" max="3583" width="8.140625" style="132"/>
    <col min="3584" max="3584" width="8.7109375" style="132" customWidth="1"/>
    <col min="3585" max="3585" width="31.5703125" style="132" customWidth="1"/>
    <col min="3586" max="3586" width="13.85546875" style="132" customWidth="1"/>
    <col min="3587" max="3587" width="19.140625" style="132" customWidth="1"/>
    <col min="3588" max="3588" width="17.5703125" style="132" customWidth="1"/>
    <col min="3589" max="3589" width="14.7109375" style="132" customWidth="1"/>
    <col min="3590" max="3839" width="8.140625" style="132"/>
    <col min="3840" max="3840" width="8.7109375" style="132" customWidth="1"/>
    <col min="3841" max="3841" width="31.5703125" style="132" customWidth="1"/>
    <col min="3842" max="3842" width="13.85546875" style="132" customWidth="1"/>
    <col min="3843" max="3843" width="19.140625" style="132" customWidth="1"/>
    <col min="3844" max="3844" width="17.5703125" style="132" customWidth="1"/>
    <col min="3845" max="3845" width="14.7109375" style="132" customWidth="1"/>
    <col min="3846" max="4095" width="8.140625" style="132"/>
    <col min="4096" max="4096" width="8.7109375" style="132" customWidth="1"/>
    <col min="4097" max="4097" width="31.5703125" style="132" customWidth="1"/>
    <col min="4098" max="4098" width="13.85546875" style="132" customWidth="1"/>
    <col min="4099" max="4099" width="19.140625" style="132" customWidth="1"/>
    <col min="4100" max="4100" width="17.5703125" style="132" customWidth="1"/>
    <col min="4101" max="4101" width="14.7109375" style="132" customWidth="1"/>
    <col min="4102" max="4351" width="8.140625" style="132"/>
    <col min="4352" max="4352" width="8.7109375" style="132" customWidth="1"/>
    <col min="4353" max="4353" width="31.5703125" style="132" customWidth="1"/>
    <col min="4354" max="4354" width="13.85546875" style="132" customWidth="1"/>
    <col min="4355" max="4355" width="19.140625" style="132" customWidth="1"/>
    <col min="4356" max="4356" width="17.5703125" style="132" customWidth="1"/>
    <col min="4357" max="4357" width="14.7109375" style="132" customWidth="1"/>
    <col min="4358" max="4607" width="8.140625" style="132"/>
    <col min="4608" max="4608" width="8.7109375" style="132" customWidth="1"/>
    <col min="4609" max="4609" width="31.5703125" style="132" customWidth="1"/>
    <col min="4610" max="4610" width="13.85546875" style="132" customWidth="1"/>
    <col min="4611" max="4611" width="19.140625" style="132" customWidth="1"/>
    <col min="4612" max="4612" width="17.5703125" style="132" customWidth="1"/>
    <col min="4613" max="4613" width="14.7109375" style="132" customWidth="1"/>
    <col min="4614" max="4863" width="8.140625" style="132"/>
    <col min="4864" max="4864" width="8.7109375" style="132" customWidth="1"/>
    <col min="4865" max="4865" width="31.5703125" style="132" customWidth="1"/>
    <col min="4866" max="4866" width="13.85546875" style="132" customWidth="1"/>
    <col min="4867" max="4867" width="19.140625" style="132" customWidth="1"/>
    <col min="4868" max="4868" width="17.5703125" style="132" customWidth="1"/>
    <col min="4869" max="4869" width="14.7109375" style="132" customWidth="1"/>
    <col min="4870" max="5119" width="8.140625" style="132"/>
    <col min="5120" max="5120" width="8.7109375" style="132" customWidth="1"/>
    <col min="5121" max="5121" width="31.5703125" style="132" customWidth="1"/>
    <col min="5122" max="5122" width="13.85546875" style="132" customWidth="1"/>
    <col min="5123" max="5123" width="19.140625" style="132" customWidth="1"/>
    <col min="5124" max="5124" width="17.5703125" style="132" customWidth="1"/>
    <col min="5125" max="5125" width="14.7109375" style="132" customWidth="1"/>
    <col min="5126" max="5375" width="8.140625" style="132"/>
    <col min="5376" max="5376" width="8.7109375" style="132" customWidth="1"/>
    <col min="5377" max="5377" width="31.5703125" style="132" customWidth="1"/>
    <col min="5378" max="5378" width="13.85546875" style="132" customWidth="1"/>
    <col min="5379" max="5379" width="19.140625" style="132" customWidth="1"/>
    <col min="5380" max="5380" width="17.5703125" style="132" customWidth="1"/>
    <col min="5381" max="5381" width="14.7109375" style="132" customWidth="1"/>
    <col min="5382" max="5631" width="8.140625" style="132"/>
    <col min="5632" max="5632" width="8.7109375" style="132" customWidth="1"/>
    <col min="5633" max="5633" width="31.5703125" style="132" customWidth="1"/>
    <col min="5634" max="5634" width="13.85546875" style="132" customWidth="1"/>
    <col min="5635" max="5635" width="19.140625" style="132" customWidth="1"/>
    <col min="5636" max="5636" width="17.5703125" style="132" customWidth="1"/>
    <col min="5637" max="5637" width="14.7109375" style="132" customWidth="1"/>
    <col min="5638" max="5887" width="8.140625" style="132"/>
    <col min="5888" max="5888" width="8.7109375" style="132" customWidth="1"/>
    <col min="5889" max="5889" width="31.5703125" style="132" customWidth="1"/>
    <col min="5890" max="5890" width="13.85546875" style="132" customWidth="1"/>
    <col min="5891" max="5891" width="19.140625" style="132" customWidth="1"/>
    <col min="5892" max="5892" width="17.5703125" style="132" customWidth="1"/>
    <col min="5893" max="5893" width="14.7109375" style="132" customWidth="1"/>
    <col min="5894" max="6143" width="8.140625" style="132"/>
    <col min="6144" max="6144" width="8.7109375" style="132" customWidth="1"/>
    <col min="6145" max="6145" width="31.5703125" style="132" customWidth="1"/>
    <col min="6146" max="6146" width="13.85546875" style="132" customWidth="1"/>
    <col min="6147" max="6147" width="19.140625" style="132" customWidth="1"/>
    <col min="6148" max="6148" width="17.5703125" style="132" customWidth="1"/>
    <col min="6149" max="6149" width="14.7109375" style="132" customWidth="1"/>
    <col min="6150" max="6399" width="8.140625" style="132"/>
    <col min="6400" max="6400" width="8.7109375" style="132" customWidth="1"/>
    <col min="6401" max="6401" width="31.5703125" style="132" customWidth="1"/>
    <col min="6402" max="6402" width="13.85546875" style="132" customWidth="1"/>
    <col min="6403" max="6403" width="19.140625" style="132" customWidth="1"/>
    <col min="6404" max="6404" width="17.5703125" style="132" customWidth="1"/>
    <col min="6405" max="6405" width="14.7109375" style="132" customWidth="1"/>
    <col min="6406" max="6655" width="8.140625" style="132"/>
    <col min="6656" max="6656" width="8.7109375" style="132" customWidth="1"/>
    <col min="6657" max="6657" width="31.5703125" style="132" customWidth="1"/>
    <col min="6658" max="6658" width="13.85546875" style="132" customWidth="1"/>
    <col min="6659" max="6659" width="19.140625" style="132" customWidth="1"/>
    <col min="6660" max="6660" width="17.5703125" style="132" customWidth="1"/>
    <col min="6661" max="6661" width="14.7109375" style="132" customWidth="1"/>
    <col min="6662" max="6911" width="8.140625" style="132"/>
    <col min="6912" max="6912" width="8.7109375" style="132" customWidth="1"/>
    <col min="6913" max="6913" width="31.5703125" style="132" customWidth="1"/>
    <col min="6914" max="6914" width="13.85546875" style="132" customWidth="1"/>
    <col min="6915" max="6915" width="19.140625" style="132" customWidth="1"/>
    <col min="6916" max="6916" width="17.5703125" style="132" customWidth="1"/>
    <col min="6917" max="6917" width="14.7109375" style="132" customWidth="1"/>
    <col min="6918" max="7167" width="8.140625" style="132"/>
    <col min="7168" max="7168" width="8.7109375" style="132" customWidth="1"/>
    <col min="7169" max="7169" width="31.5703125" style="132" customWidth="1"/>
    <col min="7170" max="7170" width="13.85546875" style="132" customWidth="1"/>
    <col min="7171" max="7171" width="19.140625" style="132" customWidth="1"/>
    <col min="7172" max="7172" width="17.5703125" style="132" customWidth="1"/>
    <col min="7173" max="7173" width="14.7109375" style="132" customWidth="1"/>
    <col min="7174" max="7423" width="8.140625" style="132"/>
    <col min="7424" max="7424" width="8.7109375" style="132" customWidth="1"/>
    <col min="7425" max="7425" width="31.5703125" style="132" customWidth="1"/>
    <col min="7426" max="7426" width="13.85546875" style="132" customWidth="1"/>
    <col min="7427" max="7427" width="19.140625" style="132" customWidth="1"/>
    <col min="7428" max="7428" width="17.5703125" style="132" customWidth="1"/>
    <col min="7429" max="7429" width="14.7109375" style="132" customWidth="1"/>
    <col min="7430" max="7679" width="8.140625" style="132"/>
    <col min="7680" max="7680" width="8.7109375" style="132" customWidth="1"/>
    <col min="7681" max="7681" width="31.5703125" style="132" customWidth="1"/>
    <col min="7682" max="7682" width="13.85546875" style="132" customWidth="1"/>
    <col min="7683" max="7683" width="19.140625" style="132" customWidth="1"/>
    <col min="7684" max="7684" width="17.5703125" style="132" customWidth="1"/>
    <col min="7685" max="7685" width="14.7109375" style="132" customWidth="1"/>
    <col min="7686" max="7935" width="8.140625" style="132"/>
    <col min="7936" max="7936" width="8.7109375" style="132" customWidth="1"/>
    <col min="7937" max="7937" width="31.5703125" style="132" customWidth="1"/>
    <col min="7938" max="7938" width="13.85546875" style="132" customWidth="1"/>
    <col min="7939" max="7939" width="19.140625" style="132" customWidth="1"/>
    <col min="7940" max="7940" width="17.5703125" style="132" customWidth="1"/>
    <col min="7941" max="7941" width="14.7109375" style="132" customWidth="1"/>
    <col min="7942" max="8191" width="8.140625" style="132"/>
    <col min="8192" max="8192" width="8.7109375" style="132" customWidth="1"/>
    <col min="8193" max="8193" width="31.5703125" style="132" customWidth="1"/>
    <col min="8194" max="8194" width="13.85546875" style="132" customWidth="1"/>
    <col min="8195" max="8195" width="19.140625" style="132" customWidth="1"/>
    <col min="8196" max="8196" width="17.5703125" style="132" customWidth="1"/>
    <col min="8197" max="8197" width="14.7109375" style="132" customWidth="1"/>
    <col min="8198" max="8447" width="8.140625" style="132"/>
    <col min="8448" max="8448" width="8.7109375" style="132" customWidth="1"/>
    <col min="8449" max="8449" width="31.5703125" style="132" customWidth="1"/>
    <col min="8450" max="8450" width="13.85546875" style="132" customWidth="1"/>
    <col min="8451" max="8451" width="19.140625" style="132" customWidth="1"/>
    <col min="8452" max="8452" width="17.5703125" style="132" customWidth="1"/>
    <col min="8453" max="8453" width="14.7109375" style="132" customWidth="1"/>
    <col min="8454" max="8703" width="8.140625" style="132"/>
    <col min="8704" max="8704" width="8.7109375" style="132" customWidth="1"/>
    <col min="8705" max="8705" width="31.5703125" style="132" customWidth="1"/>
    <col min="8706" max="8706" width="13.85546875" style="132" customWidth="1"/>
    <col min="8707" max="8707" width="19.140625" style="132" customWidth="1"/>
    <col min="8708" max="8708" width="17.5703125" style="132" customWidth="1"/>
    <col min="8709" max="8709" width="14.7109375" style="132" customWidth="1"/>
    <col min="8710" max="8959" width="8.140625" style="132"/>
    <col min="8960" max="8960" width="8.7109375" style="132" customWidth="1"/>
    <col min="8961" max="8961" width="31.5703125" style="132" customWidth="1"/>
    <col min="8962" max="8962" width="13.85546875" style="132" customWidth="1"/>
    <col min="8963" max="8963" width="19.140625" style="132" customWidth="1"/>
    <col min="8964" max="8964" width="17.5703125" style="132" customWidth="1"/>
    <col min="8965" max="8965" width="14.7109375" style="132" customWidth="1"/>
    <col min="8966" max="9215" width="8.140625" style="132"/>
    <col min="9216" max="9216" width="8.7109375" style="132" customWidth="1"/>
    <col min="9217" max="9217" width="31.5703125" style="132" customWidth="1"/>
    <col min="9218" max="9218" width="13.85546875" style="132" customWidth="1"/>
    <col min="9219" max="9219" width="19.140625" style="132" customWidth="1"/>
    <col min="9220" max="9220" width="17.5703125" style="132" customWidth="1"/>
    <col min="9221" max="9221" width="14.7109375" style="132" customWidth="1"/>
    <col min="9222" max="9471" width="8.140625" style="132"/>
    <col min="9472" max="9472" width="8.7109375" style="132" customWidth="1"/>
    <col min="9473" max="9473" width="31.5703125" style="132" customWidth="1"/>
    <col min="9474" max="9474" width="13.85546875" style="132" customWidth="1"/>
    <col min="9475" max="9475" width="19.140625" style="132" customWidth="1"/>
    <col min="9476" max="9476" width="17.5703125" style="132" customWidth="1"/>
    <col min="9477" max="9477" width="14.7109375" style="132" customWidth="1"/>
    <col min="9478" max="9727" width="8.140625" style="132"/>
    <col min="9728" max="9728" width="8.7109375" style="132" customWidth="1"/>
    <col min="9729" max="9729" width="31.5703125" style="132" customWidth="1"/>
    <col min="9730" max="9730" width="13.85546875" style="132" customWidth="1"/>
    <col min="9731" max="9731" width="19.140625" style="132" customWidth="1"/>
    <col min="9732" max="9732" width="17.5703125" style="132" customWidth="1"/>
    <col min="9733" max="9733" width="14.7109375" style="132" customWidth="1"/>
    <col min="9734" max="9983" width="8.140625" style="132"/>
    <col min="9984" max="9984" width="8.7109375" style="132" customWidth="1"/>
    <col min="9985" max="9985" width="31.5703125" style="132" customWidth="1"/>
    <col min="9986" max="9986" width="13.85546875" style="132" customWidth="1"/>
    <col min="9987" max="9987" width="19.140625" style="132" customWidth="1"/>
    <col min="9988" max="9988" width="17.5703125" style="132" customWidth="1"/>
    <col min="9989" max="9989" width="14.7109375" style="132" customWidth="1"/>
    <col min="9990" max="10239" width="8.140625" style="132"/>
    <col min="10240" max="10240" width="8.7109375" style="132" customWidth="1"/>
    <col min="10241" max="10241" width="31.5703125" style="132" customWidth="1"/>
    <col min="10242" max="10242" width="13.85546875" style="132" customWidth="1"/>
    <col min="10243" max="10243" width="19.140625" style="132" customWidth="1"/>
    <col min="10244" max="10244" width="17.5703125" style="132" customWidth="1"/>
    <col min="10245" max="10245" width="14.7109375" style="132" customWidth="1"/>
    <col min="10246" max="10495" width="8.140625" style="132"/>
    <col min="10496" max="10496" width="8.7109375" style="132" customWidth="1"/>
    <col min="10497" max="10497" width="31.5703125" style="132" customWidth="1"/>
    <col min="10498" max="10498" width="13.85546875" style="132" customWidth="1"/>
    <col min="10499" max="10499" width="19.140625" style="132" customWidth="1"/>
    <col min="10500" max="10500" width="17.5703125" style="132" customWidth="1"/>
    <col min="10501" max="10501" width="14.7109375" style="132" customWidth="1"/>
    <col min="10502" max="10751" width="8.140625" style="132"/>
    <col min="10752" max="10752" width="8.7109375" style="132" customWidth="1"/>
    <col min="10753" max="10753" width="31.5703125" style="132" customWidth="1"/>
    <col min="10754" max="10754" width="13.85546875" style="132" customWidth="1"/>
    <col min="10755" max="10755" width="19.140625" style="132" customWidth="1"/>
    <col min="10756" max="10756" width="17.5703125" style="132" customWidth="1"/>
    <col min="10757" max="10757" width="14.7109375" style="132" customWidth="1"/>
    <col min="10758" max="11007" width="8.140625" style="132"/>
    <col min="11008" max="11008" width="8.7109375" style="132" customWidth="1"/>
    <col min="11009" max="11009" width="31.5703125" style="132" customWidth="1"/>
    <col min="11010" max="11010" width="13.85546875" style="132" customWidth="1"/>
    <col min="11011" max="11011" width="19.140625" style="132" customWidth="1"/>
    <col min="11012" max="11012" width="17.5703125" style="132" customWidth="1"/>
    <col min="11013" max="11013" width="14.7109375" style="132" customWidth="1"/>
    <col min="11014" max="11263" width="8.140625" style="132"/>
    <col min="11264" max="11264" width="8.7109375" style="132" customWidth="1"/>
    <col min="11265" max="11265" width="31.5703125" style="132" customWidth="1"/>
    <col min="11266" max="11266" width="13.85546875" style="132" customWidth="1"/>
    <col min="11267" max="11267" width="19.140625" style="132" customWidth="1"/>
    <col min="11268" max="11268" width="17.5703125" style="132" customWidth="1"/>
    <col min="11269" max="11269" width="14.7109375" style="132" customWidth="1"/>
    <col min="11270" max="11519" width="8.140625" style="132"/>
    <col min="11520" max="11520" width="8.7109375" style="132" customWidth="1"/>
    <col min="11521" max="11521" width="31.5703125" style="132" customWidth="1"/>
    <col min="11522" max="11522" width="13.85546875" style="132" customWidth="1"/>
    <col min="11523" max="11523" width="19.140625" style="132" customWidth="1"/>
    <col min="11524" max="11524" width="17.5703125" style="132" customWidth="1"/>
    <col min="11525" max="11525" width="14.7109375" style="132" customWidth="1"/>
    <col min="11526" max="11775" width="8.140625" style="132"/>
    <col min="11776" max="11776" width="8.7109375" style="132" customWidth="1"/>
    <col min="11777" max="11777" width="31.5703125" style="132" customWidth="1"/>
    <col min="11778" max="11778" width="13.85546875" style="132" customWidth="1"/>
    <col min="11779" max="11779" width="19.140625" style="132" customWidth="1"/>
    <col min="11780" max="11780" width="17.5703125" style="132" customWidth="1"/>
    <col min="11781" max="11781" width="14.7109375" style="132" customWidth="1"/>
    <col min="11782" max="12031" width="8.140625" style="132"/>
    <col min="12032" max="12032" width="8.7109375" style="132" customWidth="1"/>
    <col min="12033" max="12033" width="31.5703125" style="132" customWidth="1"/>
    <col min="12034" max="12034" width="13.85546875" style="132" customWidth="1"/>
    <col min="12035" max="12035" width="19.140625" style="132" customWidth="1"/>
    <col min="12036" max="12036" width="17.5703125" style="132" customWidth="1"/>
    <col min="12037" max="12037" width="14.7109375" style="132" customWidth="1"/>
    <col min="12038" max="12287" width="8.140625" style="132"/>
    <col min="12288" max="12288" width="8.7109375" style="132" customWidth="1"/>
    <col min="12289" max="12289" width="31.5703125" style="132" customWidth="1"/>
    <col min="12290" max="12290" width="13.85546875" style="132" customWidth="1"/>
    <col min="12291" max="12291" width="19.140625" style="132" customWidth="1"/>
    <col min="12292" max="12292" width="17.5703125" style="132" customWidth="1"/>
    <col min="12293" max="12293" width="14.7109375" style="132" customWidth="1"/>
    <col min="12294" max="12543" width="8.140625" style="132"/>
    <col min="12544" max="12544" width="8.7109375" style="132" customWidth="1"/>
    <col min="12545" max="12545" width="31.5703125" style="132" customWidth="1"/>
    <col min="12546" max="12546" width="13.85546875" style="132" customWidth="1"/>
    <col min="12547" max="12547" width="19.140625" style="132" customWidth="1"/>
    <col min="12548" max="12548" width="17.5703125" style="132" customWidth="1"/>
    <col min="12549" max="12549" width="14.7109375" style="132" customWidth="1"/>
    <col min="12550" max="12799" width="8.140625" style="132"/>
    <col min="12800" max="12800" width="8.7109375" style="132" customWidth="1"/>
    <col min="12801" max="12801" width="31.5703125" style="132" customWidth="1"/>
    <col min="12802" max="12802" width="13.85546875" style="132" customWidth="1"/>
    <col min="12803" max="12803" width="19.140625" style="132" customWidth="1"/>
    <col min="12804" max="12804" width="17.5703125" style="132" customWidth="1"/>
    <col min="12805" max="12805" width="14.7109375" style="132" customWidth="1"/>
    <col min="12806" max="13055" width="8.140625" style="132"/>
    <col min="13056" max="13056" width="8.7109375" style="132" customWidth="1"/>
    <col min="13057" max="13057" width="31.5703125" style="132" customWidth="1"/>
    <col min="13058" max="13058" width="13.85546875" style="132" customWidth="1"/>
    <col min="13059" max="13059" width="19.140625" style="132" customWidth="1"/>
    <col min="13060" max="13060" width="17.5703125" style="132" customWidth="1"/>
    <col min="13061" max="13061" width="14.7109375" style="132" customWidth="1"/>
    <col min="13062" max="13311" width="8.140625" style="132"/>
    <col min="13312" max="13312" width="8.7109375" style="132" customWidth="1"/>
    <col min="13313" max="13313" width="31.5703125" style="132" customWidth="1"/>
    <col min="13314" max="13314" width="13.85546875" style="132" customWidth="1"/>
    <col min="13315" max="13315" width="19.140625" style="132" customWidth="1"/>
    <col min="13316" max="13316" width="17.5703125" style="132" customWidth="1"/>
    <col min="13317" max="13317" width="14.7109375" style="132" customWidth="1"/>
    <col min="13318" max="13567" width="8.140625" style="132"/>
    <col min="13568" max="13568" width="8.7109375" style="132" customWidth="1"/>
    <col min="13569" max="13569" width="31.5703125" style="132" customWidth="1"/>
    <col min="13570" max="13570" width="13.85546875" style="132" customWidth="1"/>
    <col min="13571" max="13571" width="19.140625" style="132" customWidth="1"/>
    <col min="13572" max="13572" width="17.5703125" style="132" customWidth="1"/>
    <col min="13573" max="13573" width="14.7109375" style="132" customWidth="1"/>
    <col min="13574" max="13823" width="8.140625" style="132"/>
    <col min="13824" max="13824" width="8.7109375" style="132" customWidth="1"/>
    <col min="13825" max="13825" width="31.5703125" style="132" customWidth="1"/>
    <col min="13826" max="13826" width="13.85546875" style="132" customWidth="1"/>
    <col min="13827" max="13827" width="19.140625" style="132" customWidth="1"/>
    <col min="13828" max="13828" width="17.5703125" style="132" customWidth="1"/>
    <col min="13829" max="13829" width="14.7109375" style="132" customWidth="1"/>
    <col min="13830" max="14079" width="8.140625" style="132"/>
    <col min="14080" max="14080" width="8.7109375" style="132" customWidth="1"/>
    <col min="14081" max="14081" width="31.5703125" style="132" customWidth="1"/>
    <col min="14082" max="14082" width="13.85546875" style="132" customWidth="1"/>
    <col min="14083" max="14083" width="19.140625" style="132" customWidth="1"/>
    <col min="14084" max="14084" width="17.5703125" style="132" customWidth="1"/>
    <col min="14085" max="14085" width="14.7109375" style="132" customWidth="1"/>
    <col min="14086" max="14335" width="8.140625" style="132"/>
    <col min="14336" max="14336" width="8.7109375" style="132" customWidth="1"/>
    <col min="14337" max="14337" width="31.5703125" style="132" customWidth="1"/>
    <col min="14338" max="14338" width="13.85546875" style="132" customWidth="1"/>
    <col min="14339" max="14339" width="19.140625" style="132" customWidth="1"/>
    <col min="14340" max="14340" width="17.5703125" style="132" customWidth="1"/>
    <col min="14341" max="14341" width="14.7109375" style="132" customWidth="1"/>
    <col min="14342" max="14591" width="8.140625" style="132"/>
    <col min="14592" max="14592" width="8.7109375" style="132" customWidth="1"/>
    <col min="14593" max="14593" width="31.5703125" style="132" customWidth="1"/>
    <col min="14594" max="14594" width="13.85546875" style="132" customWidth="1"/>
    <col min="14595" max="14595" width="19.140625" style="132" customWidth="1"/>
    <col min="14596" max="14596" width="17.5703125" style="132" customWidth="1"/>
    <col min="14597" max="14597" width="14.7109375" style="132" customWidth="1"/>
    <col min="14598" max="14847" width="8.140625" style="132"/>
    <col min="14848" max="14848" width="8.7109375" style="132" customWidth="1"/>
    <col min="14849" max="14849" width="31.5703125" style="132" customWidth="1"/>
    <col min="14850" max="14850" width="13.85546875" style="132" customWidth="1"/>
    <col min="14851" max="14851" width="19.140625" style="132" customWidth="1"/>
    <col min="14852" max="14852" width="17.5703125" style="132" customWidth="1"/>
    <col min="14853" max="14853" width="14.7109375" style="132" customWidth="1"/>
    <col min="14854" max="15103" width="8.140625" style="132"/>
    <col min="15104" max="15104" width="8.7109375" style="132" customWidth="1"/>
    <col min="15105" max="15105" width="31.5703125" style="132" customWidth="1"/>
    <col min="15106" max="15106" width="13.85546875" style="132" customWidth="1"/>
    <col min="15107" max="15107" width="19.140625" style="132" customWidth="1"/>
    <col min="15108" max="15108" width="17.5703125" style="132" customWidth="1"/>
    <col min="15109" max="15109" width="14.7109375" style="132" customWidth="1"/>
    <col min="15110" max="15359" width="8.140625" style="132"/>
    <col min="15360" max="15360" width="8.7109375" style="132" customWidth="1"/>
    <col min="15361" max="15361" width="31.5703125" style="132" customWidth="1"/>
    <col min="15362" max="15362" width="13.85546875" style="132" customWidth="1"/>
    <col min="15363" max="15363" width="19.140625" style="132" customWidth="1"/>
    <col min="15364" max="15364" width="17.5703125" style="132" customWidth="1"/>
    <col min="15365" max="15365" width="14.7109375" style="132" customWidth="1"/>
    <col min="15366" max="15615" width="8.140625" style="132"/>
    <col min="15616" max="15616" width="8.7109375" style="132" customWidth="1"/>
    <col min="15617" max="15617" width="31.5703125" style="132" customWidth="1"/>
    <col min="15618" max="15618" width="13.85546875" style="132" customWidth="1"/>
    <col min="15619" max="15619" width="19.140625" style="132" customWidth="1"/>
    <col min="15620" max="15620" width="17.5703125" style="132" customWidth="1"/>
    <col min="15621" max="15621" width="14.7109375" style="132" customWidth="1"/>
    <col min="15622" max="15871" width="8.140625" style="132"/>
    <col min="15872" max="15872" width="8.7109375" style="132" customWidth="1"/>
    <col min="15873" max="15873" width="31.5703125" style="132" customWidth="1"/>
    <col min="15874" max="15874" width="13.85546875" style="132" customWidth="1"/>
    <col min="15875" max="15875" width="19.140625" style="132" customWidth="1"/>
    <col min="15876" max="15876" width="17.5703125" style="132" customWidth="1"/>
    <col min="15877" max="15877" width="14.7109375" style="132" customWidth="1"/>
    <col min="15878" max="16127" width="8.140625" style="132"/>
    <col min="16128" max="16128" width="8.7109375" style="132" customWidth="1"/>
    <col min="16129" max="16129" width="31.5703125" style="132" customWidth="1"/>
    <col min="16130" max="16130" width="13.85546875" style="132" customWidth="1"/>
    <col min="16131" max="16131" width="19.140625" style="132" customWidth="1"/>
    <col min="16132" max="16132" width="17.5703125" style="132" customWidth="1"/>
    <col min="16133" max="16133" width="14.7109375" style="132" customWidth="1"/>
    <col min="16134" max="16384" width="8.140625" style="132"/>
  </cols>
  <sheetData>
    <row r="1" spans="1:5" ht="23.25" hidden="1" customHeight="1" x14ac:dyDescent="0.25">
      <c r="A1" s="201"/>
      <c r="B1" s="201"/>
      <c r="C1" s="201"/>
      <c r="D1" s="201"/>
      <c r="E1" s="201"/>
    </row>
    <row r="2" spans="1:5" hidden="1" x14ac:dyDescent="0.25">
      <c r="A2" s="201" t="s">
        <v>196</v>
      </c>
      <c r="B2" s="201"/>
      <c r="C2" s="201"/>
      <c r="D2" s="201"/>
      <c r="E2" s="201"/>
    </row>
    <row r="3" spans="1:5" ht="15.75" customHeight="1" x14ac:dyDescent="0.25">
      <c r="A3" s="203" t="s">
        <v>250</v>
      </c>
      <c r="B3" s="203"/>
      <c r="C3" s="203"/>
      <c r="D3" s="203"/>
      <c r="E3" s="203"/>
    </row>
    <row r="4" spans="1:5" x14ac:dyDescent="0.25">
      <c r="A4" s="203" t="s">
        <v>197</v>
      </c>
      <c r="B4" s="203"/>
      <c r="C4" s="203"/>
      <c r="D4" s="203"/>
      <c r="E4" s="203"/>
    </row>
    <row r="5" spans="1:5" x14ac:dyDescent="0.25">
      <c r="A5" s="203" t="s">
        <v>198</v>
      </c>
      <c r="B5" s="203"/>
      <c r="C5" s="203"/>
      <c r="D5" s="203"/>
      <c r="E5" s="203"/>
    </row>
    <row r="6" spans="1:5" ht="26.25" customHeight="1" x14ac:dyDescent="0.25">
      <c r="A6" s="201" t="s">
        <v>199</v>
      </c>
      <c r="B6" s="201"/>
      <c r="C6" s="201"/>
      <c r="D6" s="201"/>
      <c r="E6" s="132" t="s">
        <v>317</v>
      </c>
    </row>
    <row r="7" spans="1:5" x14ac:dyDescent="0.25">
      <c r="A7" s="201"/>
      <c r="B7" s="201"/>
      <c r="C7" s="201"/>
      <c r="D7" s="201"/>
      <c r="E7" s="201"/>
    </row>
    <row r="8" spans="1:5" ht="28.5" customHeight="1" x14ac:dyDescent="0.25">
      <c r="A8" s="202" t="s">
        <v>201</v>
      </c>
      <c r="B8" s="202"/>
      <c r="C8" s="202"/>
      <c r="D8" s="202"/>
      <c r="E8" s="202"/>
    </row>
    <row r="9" spans="1:5" ht="29.25" customHeight="1" x14ac:dyDescent="0.25">
      <c r="A9" s="202" t="s">
        <v>202</v>
      </c>
      <c r="B9" s="202"/>
      <c r="C9" s="202"/>
      <c r="D9" s="202"/>
      <c r="E9" s="202"/>
    </row>
    <row r="10" spans="1:5" ht="30" customHeight="1" x14ac:dyDescent="0.25">
      <c r="A10" s="202" t="s">
        <v>203</v>
      </c>
      <c r="B10" s="202"/>
      <c r="C10" s="202"/>
      <c r="D10" s="202"/>
      <c r="E10" s="202"/>
    </row>
    <row r="11" spans="1:5" ht="30" customHeight="1" x14ac:dyDescent="0.25">
      <c r="A11" s="202" t="s">
        <v>204</v>
      </c>
      <c r="B11" s="202"/>
      <c r="C11" s="202"/>
      <c r="D11" s="202"/>
      <c r="E11" s="202"/>
    </row>
    <row r="12" spans="1:5" ht="29.25" customHeight="1" x14ac:dyDescent="0.25">
      <c r="A12" s="202" t="s">
        <v>205</v>
      </c>
      <c r="B12" s="202"/>
      <c r="C12" s="202"/>
      <c r="D12" s="202"/>
      <c r="E12" s="202"/>
    </row>
    <row r="13" spans="1:5" ht="28.5" customHeight="1" x14ac:dyDescent="0.25">
      <c r="A13" s="202" t="s">
        <v>206</v>
      </c>
      <c r="B13" s="202"/>
      <c r="C13" s="202"/>
      <c r="D13" s="202"/>
      <c r="E13" s="202"/>
    </row>
    <row r="14" spans="1:5" ht="15.75" customHeight="1" thickBot="1" x14ac:dyDescent="0.3">
      <c r="A14" s="201"/>
      <c r="B14" s="201"/>
      <c r="C14" s="201"/>
      <c r="D14" s="201"/>
      <c r="E14" s="201"/>
    </row>
    <row r="15" spans="1:5" ht="120.75" thickBot="1" x14ac:dyDescent="0.3">
      <c r="A15" s="143" t="s">
        <v>2</v>
      </c>
      <c r="B15" s="141" t="s">
        <v>208</v>
      </c>
      <c r="C15" s="141" t="s">
        <v>0</v>
      </c>
      <c r="D15" s="141" t="s">
        <v>207</v>
      </c>
      <c r="E15" s="141" t="s">
        <v>1</v>
      </c>
    </row>
    <row r="16" spans="1:5" x14ac:dyDescent="0.25">
      <c r="A16" s="212" t="s">
        <v>8</v>
      </c>
      <c r="B16" s="213"/>
      <c r="C16" s="213"/>
      <c r="D16" s="213"/>
      <c r="E16" s="144"/>
    </row>
    <row r="17" spans="1:5" ht="15" customHeight="1" x14ac:dyDescent="0.25">
      <c r="A17" s="153" t="s">
        <v>56</v>
      </c>
      <c r="B17" s="154" t="s">
        <v>22</v>
      </c>
      <c r="C17" s="155" t="s">
        <v>11</v>
      </c>
      <c r="D17" s="156">
        <v>0.14000000000000001</v>
      </c>
      <c r="E17" s="157">
        <v>2375.1799999999998</v>
      </c>
    </row>
    <row r="18" spans="1:5" ht="15" customHeight="1" x14ac:dyDescent="0.25">
      <c r="A18" s="209" t="s">
        <v>209</v>
      </c>
      <c r="B18" s="210"/>
      <c r="C18" s="210"/>
      <c r="D18" s="211"/>
      <c r="E18" s="158"/>
    </row>
    <row r="19" spans="1:5" x14ac:dyDescent="0.25">
      <c r="A19" s="153" t="s">
        <v>265</v>
      </c>
      <c r="B19" s="159">
        <v>1</v>
      </c>
      <c r="C19" s="155" t="s">
        <v>13</v>
      </c>
      <c r="D19" s="156">
        <f>E19/B19</f>
        <v>1749.28</v>
      </c>
      <c r="E19" s="157">
        <v>1749.28</v>
      </c>
    </row>
    <row r="20" spans="1:5" ht="30" x14ac:dyDescent="0.25">
      <c r="A20" s="153" t="s">
        <v>318</v>
      </c>
      <c r="B20" s="154" t="s">
        <v>23</v>
      </c>
      <c r="C20" s="155" t="s">
        <v>17</v>
      </c>
      <c r="D20" s="156">
        <f t="shared" ref="D20:D24" si="0">E20</f>
        <v>122.4</v>
      </c>
      <c r="E20" s="157">
        <v>122.4</v>
      </c>
    </row>
    <row r="21" spans="1:5" ht="30" x14ac:dyDescent="0.25">
      <c r="A21" s="153" t="s">
        <v>187</v>
      </c>
      <c r="B21" s="154" t="s">
        <v>23</v>
      </c>
      <c r="C21" s="155" t="s">
        <v>11</v>
      </c>
      <c r="D21" s="156">
        <f t="shared" si="0"/>
        <v>1143.2800000000002</v>
      </c>
      <c r="E21" s="157">
        <f>583.33+559.95</f>
        <v>1143.2800000000002</v>
      </c>
    </row>
    <row r="22" spans="1:5" ht="14.25" customHeight="1" x14ac:dyDescent="0.25">
      <c r="A22" s="153" t="s">
        <v>212</v>
      </c>
      <c r="B22" s="154" t="s">
        <v>23</v>
      </c>
      <c r="C22" s="155" t="s">
        <v>11</v>
      </c>
      <c r="D22" s="156">
        <f t="shared" si="0"/>
        <v>3185.81</v>
      </c>
      <c r="E22" s="157">
        <f>2250+935.81</f>
        <v>3185.81</v>
      </c>
    </row>
    <row r="23" spans="1:5" ht="15" customHeight="1" x14ac:dyDescent="0.25">
      <c r="A23" s="153" t="s">
        <v>210</v>
      </c>
      <c r="B23" s="154" t="s">
        <v>189</v>
      </c>
      <c r="C23" s="155" t="s">
        <v>12</v>
      </c>
      <c r="D23" s="156">
        <f t="shared" si="0"/>
        <v>139097.88</v>
      </c>
      <c r="E23" s="157">
        <v>139097.88</v>
      </c>
    </row>
    <row r="24" spans="1:5" s="139" customFormat="1" ht="29.45" customHeight="1" x14ac:dyDescent="0.25">
      <c r="A24" s="39" t="s">
        <v>156</v>
      </c>
      <c r="B24" s="134" t="s">
        <v>23</v>
      </c>
      <c r="C24" s="134" t="s">
        <v>111</v>
      </c>
      <c r="D24" s="134">
        <f t="shared" si="0"/>
        <v>1597.42</v>
      </c>
      <c r="E24" s="134">
        <v>1597.42</v>
      </c>
    </row>
    <row r="25" spans="1:5" ht="15" customHeight="1" x14ac:dyDescent="0.25">
      <c r="A25" s="209" t="s">
        <v>213</v>
      </c>
      <c r="B25" s="210"/>
      <c r="C25" s="210"/>
      <c r="D25" s="211"/>
      <c r="E25" s="158"/>
    </row>
    <row r="26" spans="1:5" x14ac:dyDescent="0.25">
      <c r="A26" s="153" t="s">
        <v>214</v>
      </c>
      <c r="B26" s="159">
        <v>2</v>
      </c>
      <c r="C26" s="155" t="s">
        <v>13</v>
      </c>
      <c r="D26" s="156">
        <f t="shared" ref="D26:D45" si="1">E26/B26</f>
        <v>384.33</v>
      </c>
      <c r="E26" s="157">
        <v>768.66</v>
      </c>
    </row>
    <row r="27" spans="1:5" x14ac:dyDescent="0.25">
      <c r="A27" s="153" t="s">
        <v>275</v>
      </c>
      <c r="B27" s="159">
        <v>2</v>
      </c>
      <c r="C27" s="155" t="s">
        <v>163</v>
      </c>
      <c r="D27" s="156">
        <f t="shared" si="1"/>
        <v>97.48</v>
      </c>
      <c r="E27" s="157">
        <v>194.96</v>
      </c>
    </row>
    <row r="28" spans="1:5" x14ac:dyDescent="0.25">
      <c r="A28" s="153" t="s">
        <v>60</v>
      </c>
      <c r="B28" s="159">
        <v>1</v>
      </c>
      <c r="C28" s="155" t="s">
        <v>14</v>
      </c>
      <c r="D28" s="156">
        <f t="shared" si="1"/>
        <v>1005.22</v>
      </c>
      <c r="E28" s="157">
        <v>1005.22</v>
      </c>
    </row>
    <row r="29" spans="1:5" x14ac:dyDescent="0.25">
      <c r="A29" s="153" t="s">
        <v>215</v>
      </c>
      <c r="B29" s="159">
        <v>1</v>
      </c>
      <c r="C29" s="155" t="s">
        <v>216</v>
      </c>
      <c r="D29" s="156">
        <f t="shared" si="1"/>
        <v>737.91</v>
      </c>
      <c r="E29" s="157">
        <v>737.91</v>
      </c>
    </row>
    <row r="30" spans="1:5" x14ac:dyDescent="0.25">
      <c r="A30" s="153" t="s">
        <v>319</v>
      </c>
      <c r="B30" s="159">
        <v>1</v>
      </c>
      <c r="C30" s="155" t="s">
        <v>15</v>
      </c>
      <c r="D30" s="156">
        <f t="shared" si="1"/>
        <v>961.8</v>
      </c>
      <c r="E30" s="157">
        <v>961.8</v>
      </c>
    </row>
    <row r="31" spans="1:5" x14ac:dyDescent="0.25">
      <c r="A31" s="153" t="s">
        <v>217</v>
      </c>
      <c r="B31" s="159">
        <v>1</v>
      </c>
      <c r="C31" s="155" t="s">
        <v>13</v>
      </c>
      <c r="D31" s="156">
        <f t="shared" si="1"/>
        <v>149.54</v>
      </c>
      <c r="E31" s="157">
        <v>149.54</v>
      </c>
    </row>
    <row r="32" spans="1:5" x14ac:dyDescent="0.25">
      <c r="A32" s="153" t="s">
        <v>85</v>
      </c>
      <c r="B32" s="160">
        <v>0.02</v>
      </c>
      <c r="C32" s="155" t="s">
        <v>86</v>
      </c>
      <c r="D32" s="156">
        <f t="shared" si="1"/>
        <v>30194</v>
      </c>
      <c r="E32" s="157">
        <v>603.88</v>
      </c>
    </row>
    <row r="33" spans="1:5" x14ac:dyDescent="0.25">
      <c r="A33" s="153" t="s">
        <v>320</v>
      </c>
      <c r="B33" s="161">
        <v>1.0649999999999999</v>
      </c>
      <c r="C33" s="155" t="s">
        <v>16</v>
      </c>
      <c r="D33" s="156">
        <f t="shared" si="1"/>
        <v>1915.1173708920187</v>
      </c>
      <c r="E33" s="157">
        <v>2039.6</v>
      </c>
    </row>
    <row r="34" spans="1:5" ht="30" x14ac:dyDescent="0.25">
      <c r="A34" s="153" t="s">
        <v>63</v>
      </c>
      <c r="B34" s="161">
        <f>2*1.065</f>
        <v>2.13</v>
      </c>
      <c r="C34" s="155" t="s">
        <v>16</v>
      </c>
      <c r="D34" s="156">
        <f>E34/B34</f>
        <v>2005.5305164319248</v>
      </c>
      <c r="E34" s="157">
        <f>2*2135.89</f>
        <v>4271.78</v>
      </c>
    </row>
    <row r="35" spans="1:5" x14ac:dyDescent="0.25">
      <c r="A35" s="153" t="s">
        <v>321</v>
      </c>
      <c r="B35" s="160">
        <v>0.01</v>
      </c>
      <c r="C35" s="155" t="s">
        <v>17</v>
      </c>
      <c r="D35" s="156">
        <f t="shared" si="1"/>
        <v>30195</v>
      </c>
      <c r="E35" s="157">
        <v>301.95</v>
      </c>
    </row>
    <row r="36" spans="1:5" x14ac:dyDescent="0.25">
      <c r="A36" s="153" t="s">
        <v>322</v>
      </c>
      <c r="B36" s="159">
        <v>1</v>
      </c>
      <c r="C36" s="155" t="s">
        <v>14</v>
      </c>
      <c r="D36" s="156">
        <f t="shared" si="1"/>
        <v>611.75</v>
      </c>
      <c r="E36" s="157">
        <v>611.75</v>
      </c>
    </row>
    <row r="37" spans="1:5" x14ac:dyDescent="0.25">
      <c r="A37" s="153" t="s">
        <v>329</v>
      </c>
      <c r="B37" s="159">
        <v>21</v>
      </c>
      <c r="C37" s="155" t="s">
        <v>92</v>
      </c>
      <c r="D37" s="156">
        <f t="shared" si="1"/>
        <v>174.04666666666668</v>
      </c>
      <c r="E37" s="157">
        <v>3654.98</v>
      </c>
    </row>
    <row r="38" spans="1:5" x14ac:dyDescent="0.25">
      <c r="A38" s="153" t="s">
        <v>87</v>
      </c>
      <c r="B38" s="160">
        <v>0.05</v>
      </c>
      <c r="C38" s="155" t="s">
        <v>15</v>
      </c>
      <c r="D38" s="156">
        <f t="shared" si="1"/>
        <v>17433.399999999998</v>
      </c>
      <c r="E38" s="157">
        <v>871.67</v>
      </c>
    </row>
    <row r="39" spans="1:5" ht="18" customHeight="1" x14ac:dyDescent="0.25">
      <c r="A39" s="153" t="s">
        <v>66</v>
      </c>
      <c r="B39" s="159">
        <v>3</v>
      </c>
      <c r="C39" s="155" t="s">
        <v>18</v>
      </c>
      <c r="D39" s="156">
        <f t="shared" si="1"/>
        <v>253.75666666666666</v>
      </c>
      <c r="E39" s="157">
        <v>761.27</v>
      </c>
    </row>
    <row r="40" spans="1:5" x14ac:dyDescent="0.25">
      <c r="A40" s="153" t="s">
        <v>278</v>
      </c>
      <c r="B40" s="159">
        <v>2</v>
      </c>
      <c r="C40" s="155" t="s">
        <v>163</v>
      </c>
      <c r="D40" s="156">
        <f t="shared" si="1"/>
        <v>78.12</v>
      </c>
      <c r="E40" s="157">
        <v>156.24</v>
      </c>
    </row>
    <row r="41" spans="1:5" x14ac:dyDescent="0.25">
      <c r="A41" s="153" t="s">
        <v>67</v>
      </c>
      <c r="B41" s="159">
        <v>1</v>
      </c>
      <c r="C41" s="155" t="s">
        <v>13</v>
      </c>
      <c r="D41" s="156">
        <f t="shared" si="1"/>
        <v>4474.1099999999997</v>
      </c>
      <c r="E41" s="157">
        <v>4474.1099999999997</v>
      </c>
    </row>
    <row r="42" spans="1:5" x14ac:dyDescent="0.25">
      <c r="A42" s="153" t="s">
        <v>68</v>
      </c>
      <c r="B42" s="159">
        <v>1</v>
      </c>
      <c r="C42" s="155" t="s">
        <v>14</v>
      </c>
      <c r="D42" s="156">
        <f t="shared" si="1"/>
        <v>10936.37</v>
      </c>
      <c r="E42" s="157">
        <v>10936.37</v>
      </c>
    </row>
    <row r="43" spans="1:5" ht="18" customHeight="1" x14ac:dyDescent="0.25">
      <c r="A43" s="153" t="s">
        <v>168</v>
      </c>
      <c r="B43" s="159">
        <v>1</v>
      </c>
      <c r="C43" s="155" t="s">
        <v>20</v>
      </c>
      <c r="D43" s="156">
        <f t="shared" si="1"/>
        <v>857.06</v>
      </c>
      <c r="E43" s="157">
        <v>857.06</v>
      </c>
    </row>
    <row r="44" spans="1:5" x14ac:dyDescent="0.25">
      <c r="A44" s="153" t="s">
        <v>229</v>
      </c>
      <c r="B44" s="159">
        <v>1</v>
      </c>
      <c r="C44" s="155" t="s">
        <v>20</v>
      </c>
      <c r="D44" s="156">
        <f t="shared" si="1"/>
        <v>598.84</v>
      </c>
      <c r="E44" s="157">
        <v>598.84</v>
      </c>
    </row>
    <row r="45" spans="1:5" x14ac:dyDescent="0.25">
      <c r="A45" s="153" t="s">
        <v>71</v>
      </c>
      <c r="B45" s="159">
        <v>35</v>
      </c>
      <c r="C45" s="155" t="s">
        <v>20</v>
      </c>
      <c r="D45" s="156">
        <f t="shared" si="1"/>
        <v>302.39628571428574</v>
      </c>
      <c r="E45" s="157">
        <v>10583.87</v>
      </c>
    </row>
    <row r="46" spans="1:5" ht="15" customHeight="1" x14ac:dyDescent="0.25">
      <c r="A46" s="209" t="s">
        <v>234</v>
      </c>
      <c r="B46" s="210"/>
      <c r="C46" s="210"/>
      <c r="D46" s="211"/>
      <c r="E46" s="158"/>
    </row>
    <row r="47" spans="1:5" x14ac:dyDescent="0.25">
      <c r="A47" s="153" t="s">
        <v>178</v>
      </c>
      <c r="B47" s="161">
        <v>2.7E-2</v>
      </c>
      <c r="C47" s="155" t="s">
        <v>111</v>
      </c>
      <c r="D47" s="156">
        <f t="shared" ref="D47:D54" si="2">E47/B47</f>
        <v>23421.111111111113</v>
      </c>
      <c r="E47" s="157">
        <v>632.37</v>
      </c>
    </row>
    <row r="48" spans="1:5" ht="30" x14ac:dyDescent="0.25">
      <c r="A48" s="153" t="s">
        <v>72</v>
      </c>
      <c r="B48" s="161">
        <v>1.0649999999999999</v>
      </c>
      <c r="C48" s="155" t="s">
        <v>16</v>
      </c>
      <c r="D48" s="156">
        <f t="shared" si="2"/>
        <v>2011.8591549295777</v>
      </c>
      <c r="E48" s="157">
        <v>2142.63</v>
      </c>
    </row>
    <row r="49" spans="1:7" ht="30" x14ac:dyDescent="0.25">
      <c r="A49" s="153" t="s">
        <v>323</v>
      </c>
      <c r="B49" s="160">
        <v>1.06</v>
      </c>
      <c r="C49" s="155" t="s">
        <v>16</v>
      </c>
      <c r="D49" s="156">
        <f t="shared" si="2"/>
        <v>2022.1037735849054</v>
      </c>
      <c r="E49" s="157">
        <v>2143.4299999999998</v>
      </c>
    </row>
    <row r="50" spans="1:7" ht="30" x14ac:dyDescent="0.25">
      <c r="A50" s="153" t="s">
        <v>324</v>
      </c>
      <c r="B50" s="161">
        <f>2*2.241</f>
        <v>4.4820000000000002</v>
      </c>
      <c r="C50" s="155" t="s">
        <v>16</v>
      </c>
      <c r="D50" s="156">
        <f t="shared" si="2"/>
        <v>1831.1021865238731</v>
      </c>
      <c r="E50" s="157">
        <f>2*4103.5</f>
        <v>8207</v>
      </c>
    </row>
    <row r="51" spans="1:7" x14ac:dyDescent="0.25">
      <c r="A51" s="153" t="s">
        <v>325</v>
      </c>
      <c r="B51" s="159">
        <v>2</v>
      </c>
      <c r="C51" s="155" t="s">
        <v>326</v>
      </c>
      <c r="D51" s="156">
        <f t="shared" si="2"/>
        <v>206.43</v>
      </c>
      <c r="E51" s="157">
        <v>412.86</v>
      </c>
    </row>
    <row r="52" spans="1:7" x14ac:dyDescent="0.25">
      <c r="A52" s="153" t="s">
        <v>94</v>
      </c>
      <c r="B52" s="159">
        <v>30</v>
      </c>
      <c r="C52" s="155" t="s">
        <v>73</v>
      </c>
      <c r="D52" s="156">
        <f t="shared" si="2"/>
        <v>75.827333333333343</v>
      </c>
      <c r="E52" s="157">
        <v>2274.8200000000002</v>
      </c>
    </row>
    <row r="53" spans="1:7" ht="30" x14ac:dyDescent="0.25">
      <c r="A53" s="153" t="s">
        <v>327</v>
      </c>
      <c r="B53" s="161">
        <v>0.41499999999999998</v>
      </c>
      <c r="C53" s="155" t="s">
        <v>16</v>
      </c>
      <c r="D53" s="156">
        <f t="shared" si="2"/>
        <v>2127.1807228915663</v>
      </c>
      <c r="E53" s="157">
        <v>882.78</v>
      </c>
    </row>
    <row r="54" spans="1:7" x14ac:dyDescent="0.25">
      <c r="A54" s="153" t="s">
        <v>175</v>
      </c>
      <c r="B54" s="161">
        <v>2.7E-2</v>
      </c>
      <c r="C54" s="155" t="s">
        <v>111</v>
      </c>
      <c r="D54" s="156">
        <f t="shared" si="2"/>
        <v>17121.111111111109</v>
      </c>
      <c r="E54" s="157">
        <v>462.27</v>
      </c>
    </row>
    <row r="55" spans="1:7" ht="15" customHeight="1" x14ac:dyDescent="0.25">
      <c r="A55" s="209" t="s">
        <v>40</v>
      </c>
      <c r="B55" s="210"/>
      <c r="C55" s="210"/>
      <c r="D55" s="211"/>
      <c r="E55" s="158"/>
    </row>
    <row r="56" spans="1:7" ht="30" x14ac:dyDescent="0.25">
      <c r="A56" s="153" t="s">
        <v>59</v>
      </c>
      <c r="B56" s="154" t="s">
        <v>188</v>
      </c>
      <c r="C56" s="155" t="s">
        <v>11</v>
      </c>
      <c r="D56" s="156">
        <f>E56</f>
        <v>6110.17</v>
      </c>
      <c r="E56" s="157">
        <v>6110.17</v>
      </c>
    </row>
    <row r="57" spans="1:7" x14ac:dyDescent="0.25">
      <c r="A57" s="209" t="s">
        <v>97</v>
      </c>
      <c r="B57" s="210"/>
      <c r="C57" s="210"/>
      <c r="D57" s="211"/>
      <c r="E57" s="158"/>
    </row>
    <row r="58" spans="1:7" ht="15" customHeight="1" x14ac:dyDescent="0.25">
      <c r="A58" s="153" t="s">
        <v>98</v>
      </c>
      <c r="B58" s="154" t="s">
        <v>188</v>
      </c>
      <c r="C58" s="155" t="s">
        <v>11</v>
      </c>
      <c r="D58" s="156">
        <f>E58</f>
        <v>21600</v>
      </c>
      <c r="E58" s="157">
        <v>21600</v>
      </c>
    </row>
    <row r="59" spans="1:7" ht="15" customHeight="1" x14ac:dyDescent="0.25">
      <c r="A59" s="209" t="s">
        <v>311</v>
      </c>
      <c r="B59" s="210"/>
      <c r="C59" s="210"/>
      <c r="D59" s="211"/>
      <c r="E59" s="158"/>
    </row>
    <row r="60" spans="1:7" ht="30" x14ac:dyDescent="0.25">
      <c r="A60" s="153" t="s">
        <v>312</v>
      </c>
      <c r="B60" s="154" t="s">
        <v>23</v>
      </c>
      <c r="C60" s="155" t="s">
        <v>11</v>
      </c>
      <c r="D60" s="156">
        <f>E60</f>
        <v>487.84</v>
      </c>
      <c r="E60" s="157">
        <v>487.84</v>
      </c>
    </row>
    <row r="61" spans="1:7" ht="15.75" thickBot="1" x14ac:dyDescent="0.3">
      <c r="A61" s="209" t="s">
        <v>251</v>
      </c>
      <c r="B61" s="210"/>
      <c r="C61" s="210"/>
      <c r="D61" s="211"/>
      <c r="E61" s="158"/>
    </row>
    <row r="62" spans="1:7" ht="15" customHeight="1" x14ac:dyDescent="0.25">
      <c r="A62" s="153" t="s">
        <v>328</v>
      </c>
      <c r="B62" s="154" t="s">
        <v>24</v>
      </c>
      <c r="C62" s="155" t="s">
        <v>13</v>
      </c>
      <c r="D62" s="156">
        <f>E62</f>
        <v>41689.120000000003</v>
      </c>
      <c r="E62" s="157">
        <v>41689.120000000003</v>
      </c>
      <c r="F62" s="145">
        <f>SUM(E17:E62)</f>
        <v>280858</v>
      </c>
      <c r="G62" s="142" t="s">
        <v>330</v>
      </c>
    </row>
    <row r="63" spans="1:7" s="37" customFormat="1" x14ac:dyDescent="0.25">
      <c r="A63" s="206" t="s">
        <v>10</v>
      </c>
      <c r="B63" s="207"/>
      <c r="C63" s="207"/>
      <c r="D63" s="207"/>
      <c r="E63" s="208"/>
    </row>
    <row r="64" spans="1:7" s="37" customFormat="1" x14ac:dyDescent="0.25">
      <c r="A64" s="85" t="s">
        <v>77</v>
      </c>
      <c r="B64" s="134" t="s">
        <v>22</v>
      </c>
      <c r="C64" s="134" t="s">
        <v>11</v>
      </c>
      <c r="D64" s="134">
        <f>E64</f>
        <v>28085.800000000003</v>
      </c>
      <c r="E64" s="134">
        <f>SUM(E17:E62)*10%</f>
        <v>28085.800000000003</v>
      </c>
    </row>
    <row r="65" spans="1:6" x14ac:dyDescent="0.25">
      <c r="A65" s="136" t="s">
        <v>26</v>
      </c>
      <c r="B65" s="134"/>
      <c r="C65" s="134"/>
      <c r="D65" s="134"/>
      <c r="E65" s="137">
        <f>F62+E64</f>
        <v>308943.8</v>
      </c>
    </row>
    <row r="66" spans="1:6" x14ac:dyDescent="0.25">
      <c r="A66" s="201"/>
      <c r="B66" s="201"/>
      <c r="C66" s="201"/>
      <c r="D66" s="201"/>
      <c r="E66" s="201"/>
    </row>
    <row r="67" spans="1:6" x14ac:dyDescent="0.25">
      <c r="A67" s="201"/>
      <c r="B67" s="201"/>
      <c r="C67" s="201"/>
      <c r="D67" s="201"/>
      <c r="E67" s="201"/>
    </row>
    <row r="68" spans="1:6" s="148" customFormat="1" ht="21.75" customHeight="1" x14ac:dyDescent="0.25">
      <c r="A68" s="204" t="s">
        <v>332</v>
      </c>
      <c r="B68" s="204"/>
      <c r="C68" s="204"/>
      <c r="D68" s="204"/>
      <c r="E68" s="146">
        <f>E65</f>
        <v>308943.8</v>
      </c>
      <c r="F68" s="147"/>
    </row>
    <row r="69" spans="1:6" s="148" customFormat="1" ht="20.25" customHeight="1" x14ac:dyDescent="0.25">
      <c r="A69" s="205" t="str">
        <f>[1]!Сумма_прописью(E68)</f>
        <v>Триста восемь тысяч девятьсот сорок три рубля 80 копеек.</v>
      </c>
      <c r="B69" s="205"/>
      <c r="C69" s="205"/>
      <c r="D69" s="205"/>
      <c r="E69" s="205"/>
      <c r="F69" s="149"/>
    </row>
    <row r="70" spans="1:6" s="148" customFormat="1" ht="24.75" customHeight="1" x14ac:dyDescent="0.25">
      <c r="A70" s="204" t="s">
        <v>245</v>
      </c>
      <c r="B70" s="204"/>
      <c r="C70" s="204"/>
      <c r="D70" s="204"/>
      <c r="E70" s="204"/>
      <c r="F70" s="150"/>
    </row>
    <row r="71" spans="1:6" s="148" customFormat="1" ht="24" customHeight="1" x14ac:dyDescent="0.25">
      <c r="A71" s="204" t="s">
        <v>246</v>
      </c>
      <c r="B71" s="204"/>
      <c r="C71" s="204"/>
      <c r="D71" s="204"/>
      <c r="E71" s="204"/>
      <c r="F71" s="150"/>
    </row>
    <row r="72" spans="1:6" s="148" customFormat="1" ht="30.75" customHeight="1" x14ac:dyDescent="0.25">
      <c r="A72" s="204" t="s">
        <v>247</v>
      </c>
      <c r="B72" s="204"/>
      <c r="C72" s="204"/>
      <c r="D72" s="204"/>
      <c r="E72" s="204"/>
      <c r="F72" s="150"/>
    </row>
    <row r="73" spans="1:6" s="148" customFormat="1" x14ac:dyDescent="0.25">
      <c r="A73" s="151"/>
      <c r="B73" s="151"/>
      <c r="C73" s="151"/>
      <c r="D73" s="151"/>
      <c r="E73" s="151"/>
      <c r="F73" s="151"/>
    </row>
    <row r="74" spans="1:6" s="148" customFormat="1" ht="24.75" customHeight="1" x14ac:dyDescent="0.25">
      <c r="A74" s="204" t="s">
        <v>331</v>
      </c>
      <c r="B74" s="204"/>
      <c r="C74" s="204"/>
      <c r="D74" s="204"/>
      <c r="E74" s="204"/>
      <c r="F74" s="150"/>
    </row>
    <row r="75" spans="1:6" ht="18.75" customHeight="1" x14ac:dyDescent="0.25">
      <c r="A75" s="152" t="s">
        <v>248</v>
      </c>
      <c r="B75" s="152"/>
      <c r="C75" s="152"/>
      <c r="D75" s="152"/>
      <c r="E75" s="152"/>
    </row>
    <row r="76" spans="1:6" ht="24.75" customHeight="1" x14ac:dyDescent="0.25">
      <c r="A76" s="152" t="s">
        <v>333</v>
      </c>
      <c r="B76" s="152"/>
      <c r="C76" s="152"/>
      <c r="D76" s="152"/>
      <c r="E76" s="152"/>
    </row>
    <row r="77" spans="1:6" ht="15" customHeight="1" x14ac:dyDescent="0.25">
      <c r="B77" s="152"/>
      <c r="C77" s="152"/>
      <c r="D77" s="152" t="s">
        <v>28</v>
      </c>
      <c r="E77" s="152"/>
    </row>
    <row r="78" spans="1:6" x14ac:dyDescent="0.25">
      <c r="A78" s="201"/>
      <c r="B78" s="201"/>
      <c r="C78" s="201"/>
      <c r="D78" s="201"/>
      <c r="E78" s="201"/>
    </row>
    <row r="79" spans="1:6" x14ac:dyDescent="0.25">
      <c r="A79" s="201" t="s">
        <v>249</v>
      </c>
      <c r="B79" s="201"/>
      <c r="C79" s="201"/>
      <c r="D79" s="201"/>
      <c r="E79" s="201"/>
    </row>
    <row r="80" spans="1:6" ht="13.5" customHeight="1" x14ac:dyDescent="0.25">
      <c r="B80" s="201"/>
      <c r="C80" s="201"/>
      <c r="D80" s="201" t="s">
        <v>28</v>
      </c>
      <c r="E80" s="201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46:D46"/>
    <mergeCell ref="A25:D25"/>
    <mergeCell ref="A16:D16"/>
    <mergeCell ref="A18:D18"/>
    <mergeCell ref="A10:E10"/>
    <mergeCell ref="A11:E11"/>
    <mergeCell ref="A12:E12"/>
    <mergeCell ref="A13:E13"/>
    <mergeCell ref="A14:E14"/>
    <mergeCell ref="A63:E63"/>
    <mergeCell ref="A59:D59"/>
    <mergeCell ref="A61:D61"/>
    <mergeCell ref="A55:D55"/>
    <mergeCell ref="A57:D57"/>
    <mergeCell ref="A66:E66"/>
    <mergeCell ref="A67:E67"/>
    <mergeCell ref="A69:E69"/>
    <mergeCell ref="A70:E70"/>
    <mergeCell ref="A71:E71"/>
    <mergeCell ref="A78:E78"/>
    <mergeCell ref="A68:D68"/>
    <mergeCell ref="A79:E79"/>
    <mergeCell ref="B80:C80"/>
    <mergeCell ref="D80:E80"/>
    <mergeCell ref="A72:E72"/>
    <mergeCell ref="A74:E74"/>
  </mergeCells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2022-04-09T15:33:30Z</dcterms:modified>
</cp:coreProperties>
</file>