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15" windowWidth="16215" windowHeight="1171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Акт!$A$1:$E$69</definedName>
    <definedName name="_xlnm.Print_Area" localSheetId="3">'Акт (2)'!$A$1:$E$70</definedName>
    <definedName name="_xlnm.Print_Area" localSheetId="9">акт21!$A$3:$E$83</definedName>
    <definedName name="_xlnm.Print_Area" localSheetId="1">Бюджет!$A$1:$D$29</definedName>
    <definedName name="_xlnm.Print_Area" localSheetId="7">Лист1!$A$3:$E$78</definedName>
    <definedName name="_xlnm.Print_Area" localSheetId="5">Лист3!$A$2:$E$74</definedName>
  </definedNames>
  <calcPr calcId="145621"/>
</workbook>
</file>

<file path=xl/calcChain.xml><?xml version="1.0" encoding="utf-8"?>
<calcChain xmlns="http://schemas.openxmlformats.org/spreadsheetml/2006/main">
  <c r="F23" i="9" l="1"/>
  <c r="D47" i="10"/>
  <c r="D46" i="10"/>
  <c r="D45" i="10"/>
  <c r="D44" i="10"/>
  <c r="D43" i="10"/>
  <c r="D42" i="10"/>
  <c r="D41" i="10"/>
  <c r="D40" i="10"/>
  <c r="D39" i="10"/>
  <c r="D38" i="10"/>
  <c r="D37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49" i="10"/>
  <c r="D50" i="10"/>
  <c r="D51" i="10"/>
  <c r="D52" i="10"/>
  <c r="D53" i="10"/>
  <c r="D36" i="10"/>
  <c r="D54" i="10"/>
  <c r="D55" i="10"/>
  <c r="D56" i="10"/>
  <c r="D57" i="10"/>
  <c r="D65" i="10"/>
  <c r="D64" i="10"/>
  <c r="D62" i="10"/>
  <c r="D60" i="10"/>
  <c r="D59" i="10"/>
  <c r="D22" i="10"/>
  <c r="D21" i="10"/>
  <c r="D19" i="10"/>
  <c r="E20" i="10"/>
  <c r="D20" i="10" s="1"/>
  <c r="F18" i="9"/>
  <c r="F22" i="9" s="1"/>
  <c r="F14" i="9"/>
  <c r="F24" i="9" l="1"/>
  <c r="F25" i="9"/>
  <c r="E67" i="10"/>
  <c r="D67" i="10" s="1"/>
  <c r="F65" i="10"/>
  <c r="D60" i="8"/>
  <c r="D58" i="8"/>
  <c r="D55" i="8"/>
  <c r="D45" i="8"/>
  <c r="D38" i="8"/>
  <c r="D26" i="8"/>
  <c r="D27" i="8"/>
  <c r="D28" i="8"/>
  <c r="D29" i="8"/>
  <c r="D30" i="8"/>
  <c r="D31" i="8"/>
  <c r="D32" i="8"/>
  <c r="D33" i="8"/>
  <c r="D34" i="8"/>
  <c r="D35" i="8"/>
  <c r="D36" i="8"/>
  <c r="D37" i="8"/>
  <c r="D39" i="8"/>
  <c r="D40" i="8"/>
  <c r="D41" i="8"/>
  <c r="D43" i="8"/>
  <c r="D44" i="8"/>
  <c r="D46" i="8"/>
  <c r="D47" i="8"/>
  <c r="D48" i="8"/>
  <c r="D49" i="8"/>
  <c r="D50" i="8"/>
  <c r="D51" i="8"/>
  <c r="D52" i="8"/>
  <c r="D53" i="8"/>
  <c r="D54" i="8"/>
  <c r="D56" i="8"/>
  <c r="D25" i="8"/>
  <c r="D22" i="8"/>
  <c r="D20" i="8"/>
  <c r="D21" i="8"/>
  <c r="D23" i="8"/>
  <c r="D19" i="8"/>
  <c r="E68" i="10" l="1"/>
  <c r="E71" i="10" s="1"/>
  <c r="E62" i="8"/>
  <c r="D62" i="8" s="1"/>
  <c r="A72" i="10"/>
  <c r="E63" i="8" l="1"/>
  <c r="F23" i="7" s="1"/>
  <c r="F18" i="7"/>
  <c r="F22" i="7" s="1"/>
  <c r="F14" i="7"/>
  <c r="F24" i="7" l="1"/>
  <c r="F25" i="7"/>
  <c r="F23" i="6"/>
  <c r="F19" i="6"/>
  <c r="F15" i="6"/>
  <c r="E60" i="3"/>
  <c r="E59" i="3"/>
  <c r="D59" i="3" s="1"/>
  <c r="D57" i="3"/>
  <c r="D55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22" i="3"/>
  <c r="D20" i="3"/>
  <c r="D19" i="3"/>
  <c r="F18" i="6"/>
  <c r="F14" i="6"/>
  <c r="F22" i="6"/>
  <c r="F24" i="6" l="1"/>
  <c r="F25" i="6"/>
  <c r="D46" i="5"/>
  <c r="D47" i="5"/>
  <c r="D44" i="5"/>
  <c r="D39" i="5"/>
  <c r="D37" i="5"/>
  <c r="E18" i="5"/>
  <c r="E49" i="5" s="1"/>
  <c r="D49" i="5" s="1"/>
  <c r="D18" i="5"/>
  <c r="D16" i="5"/>
  <c r="D10" i="5"/>
  <c r="D7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41" i="5"/>
  <c r="D42" i="5"/>
  <c r="D9" i="5"/>
  <c r="E50" i="5" l="1"/>
  <c r="F24" i="4" s="1"/>
  <c r="F13" i="4"/>
  <c r="F19" i="4" l="1"/>
  <c r="F23" i="4" s="1"/>
  <c r="F25" i="4" s="1"/>
  <c r="F15" i="4"/>
  <c r="F26" i="4" l="1"/>
  <c r="E49" i="1"/>
  <c r="E44" i="1"/>
  <c r="B22" i="2"/>
  <c r="E22" i="2" s="1"/>
  <c r="D34" i="1" l="1"/>
  <c r="D40" i="1"/>
  <c r="D39" i="1"/>
  <c r="D38" i="1"/>
  <c r="D36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0" i="1"/>
  <c r="D9" i="1"/>
  <c r="D48" i="1"/>
  <c r="D44" i="1"/>
  <c r="D42" i="1"/>
  <c r="D14" i="1"/>
  <c r="D12" i="1"/>
  <c r="D7" i="1"/>
</calcChain>
</file>

<file path=xl/sharedStrings.xml><?xml version="1.0" encoding="utf-8"?>
<sst xmlns="http://schemas.openxmlformats.org/spreadsheetml/2006/main" count="778" uniqueCount="284">
  <si>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</si>
  <si>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</si>
  <si>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</si>
  <si>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</si>
  <si>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</si>
  <si>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</si>
  <si>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</si>
  <si>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</si>
  <si>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</si>
  <si>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Запуск системы отопления.</t>
  </si>
  <si>
    <t>Истребование дебиторской задолженности</t>
  </si>
  <si>
    <t>Обслуживание и текущий ремонт электрооборудования жилых домов</t>
  </si>
  <si>
    <t>Осмотр кровли, чердака, подъездов, подвального помещения - весенний осмотр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</si>
  <si>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</si>
  <si>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</si>
  <si>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</si>
  <si>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</si>
  <si>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фильтра от накипи (отложений)</t>
  </si>
  <si>
    <t>Перевод отопления с подачи на обратку или с обратки на подачу</t>
  </si>
  <si>
    <t>Промывка трубопровода системы отопления</t>
  </si>
  <si>
    <t>Регулировка балансировочного клапана</t>
  </si>
  <si>
    <t>Ремонт отдельных мест скатной кровли (материалом Унифлекс)</t>
  </si>
  <si>
    <t>Сдача ИТП представителю энергоснабжающей организации, составление акта</t>
  </si>
  <si>
    <t>Снятие и запись замера в наряде (ИТП,РХВ)</t>
  </si>
  <si>
    <t>Уборка придомовой территории</t>
  </si>
  <si>
    <t>Услуги  по вывозу и утилизации ТБО, в т.ч. крупногабаритного мусора</t>
  </si>
  <si>
    <t>Услуги автотранспорта</t>
  </si>
  <si>
    <t>Услуги по управлению МКД</t>
  </si>
  <si>
    <t>руб.</t>
  </si>
  <si>
    <t>1 дерево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</si>
  <si>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</si>
  <si>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</si>
  <si>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</si>
  <si>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</si>
  <si>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</si>
  <si>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</si>
  <si>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</si>
  <si>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</si>
  <si>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1 м 2 основания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</si>
  <si>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</si>
  <si>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</si>
  <si>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</si>
  <si>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</si>
  <si>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</si>
  <si>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</si>
  <si>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</si>
  <si>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</si>
  <si>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</si>
  <si>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</si>
  <si>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</si>
  <si>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</si>
  <si>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</si>
  <si>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</si>
  <si>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</si>
  <si>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</si>
  <si>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</si>
  <si>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</si>
  <si>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</si>
  <si>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</si>
  <si>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</si>
  <si>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</si>
  <si>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</si>
  <si>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</si>
  <si>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</si>
  <si>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</si>
  <si>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</si>
  <si>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</si>
  <si>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</si>
  <si>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</si>
  <si>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</si>
  <si>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</si>
  <si>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</si>
  <si>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</si>
  <si>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</si>
  <si>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</si>
  <si>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</si>
  <si>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</si>
  <si>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</si>
  <si>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</si>
  <si>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Опрессовка ТУ диаметром: до 50 мм</t>
  </si>
  <si>
    <t>Подготовка элеваторного узла Д-50 к зиме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</si>
  <si>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</si>
  <si>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</si>
  <si>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r>
      <t xml:space="preserve">Исполнитель  -   </t>
    </r>
    <r>
      <rPr>
        <b/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</si>
  <si>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>АКТ № 58/5-2017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</si>
  <si>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5 квартала 58.</t>
  </si>
  <si>
    <t>Вырезка сухих ветвей деревьев лиственных пород диаметр: до 350 мм при кол-ве срезанных ветвей  до 15</t>
  </si>
  <si>
    <t>Осмотр системы центрального отопления, устройств в чердачных и подвальных помещениях.</t>
  </si>
  <si>
    <t>Очистка кровли от снега толщ. 10 см, сбивание сосулей</t>
  </si>
  <si>
    <t>Укрепление штакетного забора</t>
  </si>
  <si>
    <t>Устройство мелких покрытий (брандмауэры, парапеты, свесы и т.п.) из листовой оцинкованной стали</t>
  </si>
  <si>
    <t>Уборка чердаков и подвалов</t>
  </si>
  <si>
    <t>Очистка чердаков и подвалов</t>
  </si>
  <si>
    <t>Задолженность по оплате за содержание и текущий ремонт на 01.01.2018 г. - 68 138,18 руб.</t>
  </si>
  <si>
    <t>Отчет по бюджету №58/5-2017</t>
  </si>
  <si>
    <t>Долг за выполненные работы (доходы за минусом расходов) на  01.01.2018 г. - 195 882,27 руб.</t>
  </si>
  <si>
    <t>на общую сумму 141 124,61 руб. (Сто сорок одна тысяча сто двадцать четыре рубля 61 копейка)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</si>
  <si>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</si>
  <si>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</si>
  <si>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</si>
  <si>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</si>
  <si>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</si>
  <si>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</si>
  <si>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</si>
  <si>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</si>
  <si>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</si>
  <si>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</si>
  <si>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</si>
  <si>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</si>
  <si>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</si>
  <si>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</si>
  <si>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</si>
  <si>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</si>
  <si>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</si>
  <si>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</si>
  <si>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</si>
  <si>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</si>
  <si>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</si>
  <si>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</si>
  <si>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</si>
  <si>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</si>
  <si>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</si>
  <si>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</si>
  <si>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58/5-2018</t>
  </si>
  <si>
    <t>Списание долга за выполненые работы на 01.01.2015</t>
  </si>
  <si>
    <t xml:space="preserve">     Аварийное обслуживание</t>
  </si>
  <si>
    <t xml:space="preserve">     Вырезка сухих ветвей деревьев лиственных пород диаметр: до 350 мм при кол-ве срезанных ветвей  до 15</t>
  </si>
  <si>
    <t xml:space="preserve">     Завоз песка, ПГС, щебня, земли</t>
  </si>
  <si>
    <t xml:space="preserve">     Обрезка деревьев высотой: более 5 м без формовки</t>
  </si>
  <si>
    <t xml:space="preserve">     Окраска известковыми составами: по кирпичу и бетону (бордюр. столбики, столбы)</t>
  </si>
  <si>
    <t xml:space="preserve">     Разделка древесины мягких пород, полученной от валки леса, диам. стволов: до 16 см</t>
  </si>
  <si>
    <t xml:space="preserve">     Ремонт качели-маятник без окраски</t>
  </si>
  <si>
    <t xml:space="preserve">     Вывоз и утилизация ТКО, в т.ч. крупногабаритный мусор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</si>
  <si>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</si>
  <si>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</si>
  <si>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>1 узел</t>
  </si>
  <si>
    <t xml:space="preserve">     Запуск системы отопления.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</si>
  <si>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</si>
  <si>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</si>
  <si>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</si>
  <si>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</si>
  <si>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</si>
  <si>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</si>
  <si>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</si>
  <si>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</si>
  <si>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</si>
  <si>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</si>
  <si>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Снятие и запись замера в наряде (ИТП,РХВ)</t>
  </si>
  <si>
    <t xml:space="preserve">     Укрепление расшатанного унитаза</t>
  </si>
  <si>
    <t xml:space="preserve">     Закрытие подвальных окон и люков (прим)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</si>
  <si>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</si>
  <si>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</si>
  <si>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</si>
  <si>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Истребование дебиторской задолженности</t>
  </si>
  <si>
    <t xml:space="preserve">     Заделка свища сваркой при длине стыка до 6 мм</t>
  </si>
  <si>
    <t xml:space="preserve">     Осмотр замеры рамок холодной воды</t>
  </si>
  <si>
    <t>чел.-ч</t>
  </si>
  <si>
    <t xml:space="preserve">     Услуги автотранспорта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</si>
  <si>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</si>
  <si>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</si>
  <si>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</si>
  <si>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</si>
  <si>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</si>
  <si>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137 473,91 руб. (Сто тридцать семь тысяч четыреста семьдесят три рубля 91 копейка)</t>
  </si>
  <si>
    <t>АКТ № 58/5-2018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</si>
  <si>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</si>
  <si>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</si>
  <si>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</si>
  <si>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</si>
  <si>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</si>
  <si>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</si>
  <si>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</si>
  <si>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</si>
  <si>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</si>
  <si>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</si>
  <si>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</si>
  <si>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</si>
  <si>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</si>
  <si>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</si>
  <si>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</si>
  <si>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</si>
  <si>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</si>
  <si>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Изоляция трубопровода матами с совмещенным покрывным  слоем</t>
  </si>
  <si>
    <t>1 м3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</si>
  <si>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</si>
  <si>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</si>
  <si>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</si>
  <si>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</si>
  <si>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</si>
  <si>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</si>
  <si>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</si>
  <si>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</si>
  <si>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</si>
  <si>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Окраска казеиновыми красками ранее окрашенных фасадов.</t>
  </si>
  <si>
    <t xml:space="preserve">     Ремонт отдельных мест покрытия из асбоцементных листов: обыкновенного профиля (мат. БУ)</t>
  </si>
  <si>
    <t xml:space="preserve">     Ремонт штукатурки фасадов с автовышки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</si>
  <si>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</si>
  <si>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частей канализационных вытяжек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</si>
  <si>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</si>
  <si>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</si>
  <si>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</si>
  <si>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</si>
  <si>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</si>
  <si>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</si>
  <si>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</si>
  <si>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дверных приборов: пружин</t>
  </si>
  <si>
    <t>100 приборов</t>
  </si>
  <si>
    <t xml:space="preserve">     Укладка (установка) щитов из доски б/у (без подгонки)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</si>
  <si>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</si>
  <si>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</si>
  <si>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</si>
  <si>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</si>
  <si>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</si>
  <si>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58/5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</si>
  <si>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</si>
  <si>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договору</t>
  </si>
  <si>
    <t xml:space="preserve">           2. Всего за период с "01"января 2019 г. по "31"декября 2019 г. выполнено работ на общую сумму 120090.98 руб. (Сто двадцать тысяч девяносто рублей 98 копеек)</t>
  </si>
  <si>
    <t xml:space="preserve">                          ________________________________________      ____________________________________</t>
  </si>
  <si>
    <t>Отчет по бюджету № 58/5-2019</t>
  </si>
  <si>
    <t>Период: с 01.01.2019 по 31.12.2019 года.</t>
  </si>
  <si>
    <t>Отчет по бюджету № 58/5-2020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</si>
  <si>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</si>
  <si>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</si>
  <si>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</si>
  <si>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</si>
  <si>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</si>
  <si>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Разделка древесины мягких пород, полученной от валки леса, диам. стволов: до 20 см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</si>
  <si>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</si>
  <si>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</si>
  <si>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</si>
  <si>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</si>
  <si>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</si>
  <si>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</si>
  <si>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Осмотр, РХВ замеры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</si>
  <si>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</si>
  <si>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</si>
  <si>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</si>
  <si>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Окраска контейнера</t>
  </si>
  <si>
    <t xml:space="preserve">     Перенавеска аншлага</t>
  </si>
  <si>
    <t xml:space="preserve">     Ремонт кирпичной кладки стен отдельными местами</t>
  </si>
  <si>
    <t xml:space="preserve">     Ремонт штакетного забора.</t>
  </si>
  <si>
    <t xml:space="preserve">     Ручная односторонняя сварка деталей контейнера из листовой стали</t>
  </si>
  <si>
    <t>10 м</t>
  </si>
  <si>
    <t xml:space="preserve">     Снятие оконных переплетов: неостекленных</t>
  </si>
  <si>
    <t xml:space="preserve">     Очистка желобов от мусора: вручную (при расчете 1 кг. мусора = 3 м 1 желоба) - в.</t>
  </si>
  <si>
    <t>м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</si>
  <si>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</si>
  <si>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</si>
  <si>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</si>
  <si>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121129.98 руб. (Сто двадцать одна тысяча сто двадцать девять рублей 98 копеек)</t>
  </si>
  <si>
    <t xml:space="preserve">                         __________________________________________      ____________________________________</t>
  </si>
  <si>
    <t>Отчет по бюджету № 58/5-2021</t>
  </si>
  <si>
    <t>Период: с 01.01.2021 по 31.12.2021 года.</t>
  </si>
  <si>
    <t>31 марта 2022 г.</t>
  </si>
  <si>
    <t xml:space="preserve">     Разборка деревянных заборов звеньями</t>
  </si>
  <si>
    <t xml:space="preserve">     Установка заглушек на трубопроводах д.  100мм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</si>
  <si>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</si>
  <si>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</si>
  <si>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</si>
  <si>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</si>
  <si>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</si>
  <si>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</si>
  <si>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</si>
  <si>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Откачка воды из ливневки, приямка. дренажного колодца</t>
  </si>
  <si>
    <t>100 м3</t>
  </si>
  <si>
    <t xml:space="preserve">     Отключение системы отопления</t>
  </si>
  <si>
    <t xml:space="preserve">     Очистка канализационной сети: внутренней</t>
  </si>
  <si>
    <t xml:space="preserve">     Снятие замеров температуры воздуха в квартире</t>
  </si>
  <si>
    <t>1 замер</t>
  </si>
  <si>
    <t xml:space="preserve">     Ремонт отдельных мест скатной кровли (материалом Ризолит)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</si>
  <si>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</si>
  <si>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</si>
  <si>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</si>
  <si>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</si>
  <si>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петли</t>
  </si>
  <si>
    <t xml:space="preserve">     Услуги а/вышки (электрооборудование)</t>
  </si>
  <si>
    <t>Обслуживание ОДПУ</t>
  </si>
  <si>
    <t xml:space="preserve">     Техническое обслуживание ОДПУ</t>
  </si>
  <si>
    <t>110012.45</t>
  </si>
  <si>
    <t>Подписи Сторон:</t>
  </si>
  <si>
    <t xml:space="preserve">     Разделка древесины мягких пород, полученной от валки леса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</si>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</sst>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9" fillId="0" borderId="0">
      <alignment horizontal="center" vertical="center"/>
    </xf>
    <xf numFmtId="0" fontId="1" fillId="0" borderId="0"/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3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left" vertical="top"/>
    </xf>
  </cellStyleXfs>
  <cellXfs count="22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2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0" fontId="11" fillId="0" borderId="0" xfId="0" applyFont="1"/>
    <xf numFmtId="0" fontId="15" fillId="2" borderId="2" xfId="2" applyFont="1" applyFill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0" fontId="15" fillId="2" borderId="2" xfId="2" applyFont="1" applyFill="1" applyBorder="1" applyAlignment="1">
      <alignment vertical="center"/>
    </xf>
    <xf numFmtId="0" fontId="3" fillId="0" borderId="0" xfId="0" applyFont="1" applyAlignment="1"/>
    <xf numFmtId="0" fontId="15" fillId="2" borderId="3" xfId="2" applyFont="1" applyFill="1" applyBorder="1" applyAlignment="1">
      <alignment horizontal="center" vertical="center" wrapText="1"/>
    </xf>
    <xf numFmtId="164" fontId="15" fillId="2" borderId="3" xfId="1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2" fontId="12" fillId="0" borderId="1" xfId="1" applyNumberFormat="1" applyFont="1" applyBorder="1" applyAlignment="1">
      <alignment horizontal="center" vertical="center"/>
    </xf>
    <xf numFmtId="2" fontId="15" fillId="2" borderId="3" xfId="1" applyNumberFormat="1" applyFont="1" applyFill="1" applyBorder="1" applyAlignment="1">
      <alignment horizontal="center" vertical="center"/>
    </xf>
    <xf numFmtId="2" fontId="15" fillId="2" borderId="3" xfId="1" applyNumberFormat="1" applyFont="1" applyFill="1" applyBorder="1" applyAlignment="1">
      <alignment horizontal="center" vertical="center" wrapText="1"/>
    </xf>
    <xf numFmtId="2" fontId="15" fillId="2" borderId="3" xfId="2" applyNumberFormat="1" applyFont="1" applyFill="1" applyBorder="1" applyAlignment="1">
      <alignment horizontal="center" vertical="center" wrapText="1"/>
    </xf>
    <xf numFmtId="2" fontId="12" fillId="0" borderId="1" xfId="2" applyNumberFormat="1" applyFont="1" applyBorder="1" applyAlignment="1">
      <alignment horizontal="center" vertical="center"/>
    </xf>
    <xf numFmtId="2" fontId="15" fillId="2" borderId="3" xfId="2" applyNumberFormat="1" applyFont="1" applyFill="1" applyBorder="1" applyAlignment="1">
      <alignment horizontal="center" vertical="center"/>
    </xf>
    <xf numFmtId="0" fontId="13" fillId="0" borderId="2" xfId="2" applyFont="1" applyBorder="1" applyAlignment="1">
      <alignment vertical="center" wrapText="1"/>
    </xf>
    <xf numFmtId="164" fontId="13" fillId="0" borderId="1" xfId="1" applyFont="1" applyBorder="1" applyAlignment="1">
      <alignment horizontal="center" vertical="center"/>
    </xf>
    <xf numFmtId="164" fontId="4" fillId="0" borderId="0" xfId="0" applyNumberFormat="1" applyFont="1"/>
    <xf numFmtId="0" fontId="18" fillId="0" borderId="0" xfId="2" applyFont="1" applyAlignment="1"/>
    <xf numFmtId="0" fontId="12" fillId="0" borderId="0" xfId="2" applyFont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2" fillId="0" borderId="0" xfId="5" quotePrefix="1" applyFont="1" applyAlignment="1">
      <alignment horizontal="right" vertical="top" wrapText="1"/>
    </xf>
    <xf numFmtId="0" fontId="22" fillId="0" borderId="0" xfId="5" quotePrefix="1" applyFont="1" applyBorder="1" applyAlignment="1">
      <alignment vertical="top" wrapText="1"/>
    </xf>
    <xf numFmtId="0" fontId="22" fillId="0" borderId="0" xfId="5" quotePrefix="1" applyFont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22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4" xfId="4" applyFont="1" applyBorder="1" applyAlignment="1">
      <alignment wrapText="1"/>
    </xf>
    <xf numFmtId="0" fontId="22" fillId="0" borderId="6" xfId="10" quotePrefix="1" applyFont="1" applyBorder="1" applyAlignment="1">
      <alignment vertical="top" wrapText="1"/>
    </xf>
    <xf numFmtId="0" fontId="18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8" fillId="0" borderId="0" xfId="0" applyFont="1" applyAlignment="1">
      <alignment horizontal="left" vertical="top"/>
    </xf>
    <xf numFmtId="0" fontId="22" fillId="0" borderId="0" xfId="9" quotePrefix="1" applyFont="1" applyAlignment="1">
      <alignment horizontal="righ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8" applyNumberFormat="1" applyFont="1" applyBorder="1" applyAlignment="1">
      <alignment horizontal="right" vertical="top"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8" applyNumberFormat="1" applyFont="1" applyBorder="1" applyAlignment="1">
      <alignment vertical="top" wrapText="1"/>
    </xf>
    <xf numFmtId="0" fontId="22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8" fillId="0" borderId="0" xfId="2" applyFont="1" applyAlignment="1">
      <alignment horizontal="left"/>
    </xf>
    <xf numFmtId="0" fontId="23" fillId="0" borderId="0" xfId="0" applyFont="1" applyAlignment="1">
      <alignment horizontal="left" vertical="top"/>
    </xf>
    <xf numFmtId="0" fontId="24" fillId="4" borderId="10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/>
    <xf numFmtId="0" fontId="23" fillId="0" borderId="0" xfId="0" applyFont="1" applyAlignment="1">
      <alignment horizontal="left"/>
    </xf>
    <xf numFmtId="0" fontId="25" fillId="0" borderId="0" xfId="0" applyFont="1" applyAlignment="1"/>
    <xf numFmtId="0" fontId="22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26" fillId="0" borderId="16" xfId="0" applyFont="1" applyFill="1" applyBorder="1" applyAlignment="1">
      <alignment vertical="top" wrapText="1"/>
    </xf>
    <xf numFmtId="0" fontId="14" fillId="0" borderId="0" xfId="0" applyFont="1" applyFill="1" applyAlignment="1"/>
    <xf numFmtId="0" fontId="18" fillId="0" borderId="16" xfId="0" applyFont="1" applyFill="1" applyBorder="1" applyAlignment="1">
      <alignment vertical="top" wrapText="1"/>
    </xf>
    <xf numFmtId="0" fontId="26" fillId="0" borderId="1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/>
    </xf>
    <xf numFmtId="166" fontId="18" fillId="0" borderId="1" xfId="0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 wrapText="1"/>
    </xf>
    <xf numFmtId="167" fontId="18" fillId="0" borderId="1" xfId="0" applyNumberFormat="1" applyFont="1" applyFill="1" applyBorder="1" applyAlignment="1">
      <alignment horizontal="center"/>
    </xf>
    <xf numFmtId="168" fontId="18" fillId="0" borderId="1" xfId="0" applyNumberFormat="1" applyFont="1" applyFill="1" applyBorder="1" applyAlignment="1">
      <alignment horizontal="center"/>
    </xf>
    <xf numFmtId="169" fontId="18" fillId="0" borderId="1" xfId="0" applyNumberFormat="1" applyFont="1" applyFill="1" applyBorder="1" applyAlignment="1">
      <alignment horizontal="center"/>
    </xf>
    <xf numFmtId="2" fontId="18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18" fillId="0" borderId="14" xfId="1" applyFont="1" applyBorder="1" applyAlignment="1">
      <alignment horizontal="center" vertical="top" wrapText="1"/>
    </xf>
    <xf numFmtId="164" fontId="15" fillId="0" borderId="15" xfId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top"/>
    </xf>
    <xf numFmtId="164" fontId="15" fillId="0" borderId="14" xfId="1" applyFont="1" applyBorder="1" applyAlignment="1">
      <alignment horizontal="center" vertical="top"/>
    </xf>
    <xf numFmtId="0" fontId="24" fillId="5" borderId="0" xfId="0" applyFont="1" applyFill="1" applyAlignment="1">
      <alignment horizontal="left" vertical="top"/>
    </xf>
    <xf numFmtId="164" fontId="15" fillId="0" borderId="14" xfId="1" applyFont="1" applyBorder="1" applyAlignment="1">
      <alignment horizontal="center" vertical="top" wrapText="1"/>
    </xf>
    <xf numFmtId="0" fontId="28" fillId="0" borderId="0" xfId="0" applyFont="1"/>
    <xf numFmtId="0" fontId="22" fillId="0" borderId="0" xfId="5" quotePrefix="1" applyFont="1" applyBorder="1" applyAlignment="1">
      <alignment horizontal="left" vertical="top" wrapText="1"/>
    </xf>
    <xf numFmtId="0" fontId="22" fillId="0" borderId="0" xfId="6" quotePrefix="1" applyFont="1" applyBorder="1" applyAlignment="1">
      <alignment horizontal="left" vertical="top" wrapText="1"/>
    </xf>
    <xf numFmtId="0" fontId="22" fillId="3" borderId="0" xfId="7" applyNumberFormat="1" applyFont="1" applyBorder="1" applyAlignment="1">
      <alignment horizontal="left" vertical="top" wrapText="1"/>
    </xf>
    <xf numFmtId="0" fontId="22" fillId="0" borderId="0" xfId="8" applyNumberFormat="1" applyFont="1" applyBorder="1" applyAlignment="1">
      <alignment horizontal="lef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8" fillId="0" borderId="0" xfId="2" applyFont="1" applyAlignment="1">
      <alignment horizontal="left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vertical="top"/>
    </xf>
    <xf numFmtId="164" fontId="18" fillId="0" borderId="1" xfId="1" applyNumberFormat="1" applyFont="1" applyFill="1" applyBorder="1" applyAlignment="1">
      <alignment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164" fontId="26" fillId="0" borderId="1" xfId="1" applyNumberFormat="1" applyFont="1" applyFill="1" applyBorder="1" applyAlignment="1">
      <alignment vertical="top" wrapText="1"/>
    </xf>
    <xf numFmtId="164" fontId="2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vertical="center"/>
    </xf>
    <xf numFmtId="2" fontId="15" fillId="2" borderId="1" xfId="1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2" fontId="15" fillId="2" borderId="1" xfId="2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lef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8" fillId="0" borderId="0" xfId="2" applyFont="1" applyAlignment="1">
      <alignment horizontal="left"/>
    </xf>
    <xf numFmtId="0" fontId="18" fillId="0" borderId="0" xfId="0" applyFont="1" applyAlignment="1">
      <alignment horizontal="justify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8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8" fillId="0" borderId="1" xfId="1" applyFont="1" applyFill="1" applyBorder="1" applyAlignment="1">
      <alignment horizontal="center" vertical="center"/>
    </xf>
    <xf numFmtId="164" fontId="15" fillId="2" borderId="1" xfId="1" applyFont="1" applyFill="1" applyBorder="1" applyAlignment="1">
      <alignment horizontal="center" vertical="center"/>
    </xf>
    <xf numFmtId="164" fontId="12" fillId="0" borderId="1" xfId="1" applyFont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4" fillId="6" borderId="0" xfId="0" applyFont="1" applyFill="1" applyAlignment="1">
      <alignment horizontal="left" vertical="top"/>
    </xf>
    <xf numFmtId="0" fontId="18" fillId="0" borderId="18" xfId="0" applyFont="1" applyBorder="1" applyAlignment="1">
      <alignment horizontal="centerContinuous" vertical="center" wrapText="1"/>
    </xf>
    <xf numFmtId="0" fontId="18" fillId="0" borderId="20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6" fontId="18" fillId="0" borderId="0" xfId="0" applyNumberFormat="1" applyFont="1" applyAlignment="1">
      <alignment horizontal="justify" vertical="center"/>
    </xf>
    <xf numFmtId="164" fontId="15" fillId="6" borderId="0" xfId="0" applyNumberFormat="1" applyFont="1" applyFill="1" applyAlignment="1">
      <alignment vertical="center" wrapText="1"/>
    </xf>
    <xf numFmtId="164" fontId="18" fillId="6" borderId="0" xfId="0" applyNumberFormat="1" applyFont="1" applyFill="1" applyAlignment="1">
      <alignment vertical="center" wrapText="1"/>
    </xf>
    <xf numFmtId="0" fontId="18" fillId="6" borderId="0" xfId="0" applyFont="1" applyFill="1" applyAlignment="1">
      <alignment horizontal="justify" vertical="center"/>
    </xf>
    <xf numFmtId="0" fontId="18" fillId="6" borderId="0" xfId="0" applyFont="1" applyFill="1" applyAlignment="1">
      <alignment horizontal="justify" vertical="center" wrapText="1"/>
    </xf>
    <xf numFmtId="0" fontId="18" fillId="6" borderId="0" xfId="0" applyFont="1" applyFill="1" applyAlignment="1">
      <alignment vertical="center" wrapText="1"/>
    </xf>
    <xf numFmtId="0" fontId="18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8" fillId="6" borderId="19" xfId="0" applyFont="1" applyFill="1" applyBorder="1" applyAlignment="1">
      <alignment horizontal="left" vertical="center" wrapText="1"/>
    </xf>
    <xf numFmtId="0" fontId="18" fillId="6" borderId="22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2" fontId="18" fillId="6" borderId="1" xfId="0" applyNumberFormat="1" applyFont="1" applyFill="1" applyBorder="1" applyAlignment="1">
      <alignment horizontal="center" vertical="center"/>
    </xf>
    <xf numFmtId="2" fontId="18" fillId="6" borderId="28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 wrapText="1"/>
    </xf>
    <xf numFmtId="166" fontId="18" fillId="6" borderId="22" xfId="0" applyNumberFormat="1" applyFont="1" applyFill="1" applyBorder="1" applyAlignment="1">
      <alignment horizontal="center" vertical="center"/>
    </xf>
    <xf numFmtId="167" fontId="18" fillId="6" borderId="22" xfId="0" applyNumberFormat="1" applyFont="1" applyFill="1" applyBorder="1" applyAlignment="1">
      <alignment horizontal="center" vertical="center"/>
    </xf>
    <xf numFmtId="169" fontId="18" fillId="6" borderId="22" xfId="0" applyNumberFormat="1" applyFont="1" applyFill="1" applyBorder="1" applyAlignment="1">
      <alignment horizontal="center" vertical="center"/>
    </xf>
    <xf numFmtId="168" fontId="18" fillId="6" borderId="2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3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3" fillId="0" borderId="11" xfId="0" applyNumberFormat="1" applyFont="1" applyBorder="1" applyAlignment="1">
      <alignment horizontal="left" vertical="top" wrapText="1"/>
    </xf>
    <xf numFmtId="49" fontId="23" fillId="0" borderId="12" xfId="0" applyNumberFormat="1" applyFont="1" applyBorder="1" applyAlignment="1">
      <alignment horizontal="left" vertical="top" wrapText="1"/>
    </xf>
    <xf numFmtId="49" fontId="23" fillId="0" borderId="13" xfId="0" applyNumberFormat="1" applyFont="1" applyBorder="1" applyAlignment="1">
      <alignment horizontal="left" vertical="top" wrapText="1"/>
    </xf>
    <xf numFmtId="0" fontId="20" fillId="0" borderId="0" xfId="3" quotePrefix="1" applyFont="1" applyBorder="1" applyAlignment="1">
      <alignment horizontal="center" vertical="center" wrapText="1"/>
    </xf>
    <xf numFmtId="0" fontId="22" fillId="0" borderId="0" xfId="9" quotePrefix="1" applyFont="1" applyAlignment="1">
      <alignment horizontal="left" vertical="top" wrapText="1"/>
    </xf>
    <xf numFmtId="0" fontId="22" fillId="0" borderId="5" xfId="9" quotePrefix="1" applyFont="1" applyBorder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4" fillId="4" borderId="7" xfId="0" applyFont="1" applyFill="1" applyBorder="1" applyAlignment="1">
      <alignment horizontal="left" vertical="center"/>
    </xf>
    <xf numFmtId="0" fontId="24" fillId="4" borderId="8" xfId="0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 vertical="center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2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Alignment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justify" vertical="center" wrapText="1"/>
    </xf>
    <xf numFmtId="0" fontId="26" fillId="6" borderId="23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left" vertical="center" wrapText="1"/>
    </xf>
    <xf numFmtId="0" fontId="26" fillId="6" borderId="21" xfId="0" applyFont="1" applyFill="1" applyBorder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26" fillId="0" borderId="26" xfId="0" applyFont="1" applyBorder="1" applyAlignment="1">
      <alignment horizontal="left" vertical="center" wrapText="1"/>
    </xf>
    <xf numFmtId="0" fontId="15" fillId="2" borderId="2" xfId="2" applyFont="1" applyFill="1" applyBorder="1" applyAlignment="1">
      <alignment horizontal="left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21" xfId="2" applyFont="1" applyFill="1" applyBorder="1" applyAlignment="1">
      <alignment horizontal="left" vertical="center"/>
    </xf>
    <xf numFmtId="0" fontId="15" fillId="6" borderId="0" xfId="0" applyFont="1" applyFill="1" applyAlignment="1">
      <alignment horizontal="left" vertical="center" wrapText="1"/>
    </xf>
    <xf numFmtId="0" fontId="18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view="pageBreakPreview" topLeftCell="A40" zoomScaleNormal="100" zoomScaleSheetLayoutView="100" workbookViewId="0">
      <selection activeCell="A47" sqref="A47:XFD4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76" t="s">
        <v>84</v>
      </c>
      <c r="B1" s="176"/>
      <c r="C1" s="176"/>
      <c r="D1" s="176"/>
      <c r="E1" s="176"/>
      <c r="I1" s="3"/>
    </row>
    <row r="2" spans="1:9" ht="35.25" customHeight="1" x14ac:dyDescent="0.2">
      <c r="A2" s="175" t="s">
        <v>85</v>
      </c>
      <c r="B2" s="175"/>
      <c r="C2" s="175"/>
      <c r="D2" s="175"/>
      <c r="E2" s="175"/>
      <c r="I2" s="3"/>
    </row>
    <row r="3" spans="1:9" ht="14.25" x14ac:dyDescent="0.2">
      <c r="A3" s="19" t="s">
        <v>6</v>
      </c>
      <c r="B3" s="20"/>
      <c r="C3" s="20"/>
      <c r="D3" s="177" t="s">
        <v>7</v>
      </c>
      <c r="E3" s="177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6" t="s">
        <v>8</v>
      </c>
      <c r="B6" s="38"/>
      <c r="C6" s="38"/>
      <c r="D6" s="38"/>
      <c r="E6" s="38"/>
    </row>
    <row r="7" spans="1:9" ht="15" x14ac:dyDescent="0.2">
      <c r="A7" s="35" t="s">
        <v>8</v>
      </c>
      <c r="B7" s="41" t="s">
        <v>43</v>
      </c>
      <c r="C7" s="21" t="s">
        <v>28</v>
      </c>
      <c r="D7" s="41">
        <f>E7</f>
        <v>1285.18</v>
      </c>
      <c r="E7" s="45">
        <v>1285.18</v>
      </c>
    </row>
    <row r="8" spans="1:9" ht="14.25" x14ac:dyDescent="0.2">
      <c r="A8" s="34" t="s">
        <v>61</v>
      </c>
      <c r="B8" s="43"/>
      <c r="C8" s="38"/>
      <c r="D8" s="43"/>
      <c r="E8" s="44"/>
    </row>
    <row r="9" spans="1:9" ht="15" x14ac:dyDescent="0.2">
      <c r="A9" s="35" t="s">
        <v>56</v>
      </c>
      <c r="B9" s="41">
        <v>2400</v>
      </c>
      <c r="C9" s="21" t="s">
        <v>30</v>
      </c>
      <c r="D9" s="41">
        <f>E9/B9</f>
        <v>3.9500041666666665</v>
      </c>
      <c r="E9" s="45">
        <v>9480.01</v>
      </c>
    </row>
    <row r="10" spans="1:9" ht="45" x14ac:dyDescent="0.2">
      <c r="A10" s="35" t="s">
        <v>86</v>
      </c>
      <c r="B10" s="41">
        <v>1</v>
      </c>
      <c r="C10" s="21" t="s">
        <v>29</v>
      </c>
      <c r="D10" s="41">
        <f>E10/B10</f>
        <v>382.62</v>
      </c>
      <c r="E10" s="45">
        <v>382.62</v>
      </c>
    </row>
    <row r="11" spans="1:9" s="37" customFormat="1" ht="14.25" x14ac:dyDescent="0.2">
      <c r="A11" s="36" t="s">
        <v>78</v>
      </c>
      <c r="B11" s="42"/>
      <c r="C11" s="40"/>
      <c r="D11" s="42"/>
      <c r="E11" s="46"/>
    </row>
    <row r="12" spans="1:9" ht="30" x14ac:dyDescent="0.2">
      <c r="A12" s="35" t="s">
        <v>25</v>
      </c>
      <c r="B12" s="41" t="s">
        <v>43</v>
      </c>
      <c r="C12" s="21" t="s">
        <v>28</v>
      </c>
      <c r="D12" s="41">
        <f>E12</f>
        <v>26378.400000000001</v>
      </c>
      <c r="E12" s="45">
        <v>26378.400000000001</v>
      </c>
    </row>
    <row r="13" spans="1:9" ht="14.25" x14ac:dyDescent="0.2">
      <c r="A13" s="36" t="s">
        <v>62</v>
      </c>
      <c r="B13" s="44"/>
      <c r="C13" s="38"/>
      <c r="D13" s="44"/>
      <c r="E13" s="44"/>
    </row>
    <row r="14" spans="1:9" ht="30" x14ac:dyDescent="0.2">
      <c r="A14" s="35" t="s">
        <v>11</v>
      </c>
      <c r="B14" s="41" t="s">
        <v>45</v>
      </c>
      <c r="C14" s="21" t="s">
        <v>28</v>
      </c>
      <c r="D14" s="41">
        <f>E14</f>
        <v>3262.48</v>
      </c>
      <c r="E14" s="45">
        <v>3262.48</v>
      </c>
    </row>
    <row r="15" spans="1:9" ht="14.25" x14ac:dyDescent="0.2">
      <c r="A15" s="36" t="s">
        <v>63</v>
      </c>
      <c r="B15" s="44"/>
      <c r="C15" s="38"/>
      <c r="D15" s="44"/>
      <c r="E15" s="44"/>
    </row>
    <row r="16" spans="1:9" ht="15" x14ac:dyDescent="0.2">
      <c r="A16" s="35" t="s">
        <v>9</v>
      </c>
      <c r="B16" s="41">
        <v>1</v>
      </c>
      <c r="C16" s="21" t="s">
        <v>32</v>
      </c>
      <c r="D16" s="41">
        <f t="shared" ref="D16:D28" si="0">E16/B16</f>
        <v>796.94</v>
      </c>
      <c r="E16" s="45">
        <v>796.94</v>
      </c>
    </row>
    <row r="17" spans="1:5" ht="15" x14ac:dyDescent="0.2">
      <c r="A17" s="35" t="s">
        <v>79</v>
      </c>
      <c r="B17" s="41">
        <v>7.0000000000000007E-2</v>
      </c>
      <c r="C17" s="21" t="s">
        <v>33</v>
      </c>
      <c r="D17" s="41">
        <f t="shared" si="0"/>
        <v>3731</v>
      </c>
      <c r="E17" s="45">
        <v>261.17</v>
      </c>
    </row>
    <row r="18" spans="1:5" ht="45" x14ac:dyDescent="0.2">
      <c r="A18" s="35" t="s">
        <v>87</v>
      </c>
      <c r="B18" s="41">
        <v>0.27</v>
      </c>
      <c r="C18" s="21" t="s">
        <v>34</v>
      </c>
      <c r="D18" s="41">
        <f t="shared" si="0"/>
        <v>1644.148148148148</v>
      </c>
      <c r="E18" s="45">
        <v>443.92</v>
      </c>
    </row>
    <row r="19" spans="1:5" ht="15" x14ac:dyDescent="0.2">
      <c r="A19" s="35" t="s">
        <v>13</v>
      </c>
      <c r="B19" s="41">
        <v>0.02</v>
      </c>
      <c r="C19" s="21" t="s">
        <v>35</v>
      </c>
      <c r="D19" s="41">
        <f t="shared" si="0"/>
        <v>20337.5</v>
      </c>
      <c r="E19" s="45">
        <v>406.75</v>
      </c>
    </row>
    <row r="20" spans="1:5" ht="30" x14ac:dyDescent="0.2">
      <c r="A20" s="35" t="s">
        <v>14</v>
      </c>
      <c r="B20" s="41">
        <v>0.7</v>
      </c>
      <c r="C20" s="21" t="s">
        <v>34</v>
      </c>
      <c r="D20" s="41">
        <f t="shared" si="0"/>
        <v>1559.1142857142859</v>
      </c>
      <c r="E20" s="45">
        <v>1091.3800000000001</v>
      </c>
    </row>
    <row r="21" spans="1:5" ht="15" x14ac:dyDescent="0.2">
      <c r="A21" s="35" t="s">
        <v>15</v>
      </c>
      <c r="B21" s="41">
        <v>0.02</v>
      </c>
      <c r="C21" s="21" t="s">
        <v>36</v>
      </c>
      <c r="D21" s="41">
        <f t="shared" si="0"/>
        <v>22494.5</v>
      </c>
      <c r="E21" s="45">
        <v>449.89</v>
      </c>
    </row>
    <row r="22" spans="1:5" ht="30" x14ac:dyDescent="0.2">
      <c r="A22" s="35" t="s">
        <v>16</v>
      </c>
      <c r="B22" s="41">
        <v>1</v>
      </c>
      <c r="C22" s="21" t="s">
        <v>32</v>
      </c>
      <c r="D22" s="41">
        <f t="shared" si="0"/>
        <v>384.58</v>
      </c>
      <c r="E22" s="45">
        <v>384.58</v>
      </c>
    </row>
    <row r="23" spans="1:5" ht="30" x14ac:dyDescent="0.2">
      <c r="A23" s="35" t="s">
        <v>18</v>
      </c>
      <c r="B23" s="41">
        <v>4</v>
      </c>
      <c r="C23" s="21" t="s">
        <v>39</v>
      </c>
      <c r="D23" s="41">
        <f t="shared" si="0"/>
        <v>160.43</v>
      </c>
      <c r="E23" s="45">
        <v>641.72</v>
      </c>
    </row>
    <row r="24" spans="1:5" ht="15" x14ac:dyDescent="0.2">
      <c r="A24" s="35" t="s">
        <v>80</v>
      </c>
      <c r="B24" s="41">
        <v>1</v>
      </c>
      <c r="C24" s="21" t="s">
        <v>31</v>
      </c>
      <c r="D24" s="41">
        <f t="shared" si="0"/>
        <v>2918.24</v>
      </c>
      <c r="E24" s="45">
        <v>2918.24</v>
      </c>
    </row>
    <row r="25" spans="1:5" ht="15" x14ac:dyDescent="0.2">
      <c r="A25" s="35" t="s">
        <v>19</v>
      </c>
      <c r="B25" s="41">
        <v>4035</v>
      </c>
      <c r="C25" s="21" t="s">
        <v>40</v>
      </c>
      <c r="D25" s="41">
        <f t="shared" si="0"/>
        <v>1.1837992565055762</v>
      </c>
      <c r="E25" s="45">
        <v>4776.63</v>
      </c>
    </row>
    <row r="26" spans="1:5" ht="15" x14ac:dyDescent="0.2">
      <c r="A26" s="35" t="s">
        <v>20</v>
      </c>
      <c r="B26" s="41">
        <v>1</v>
      </c>
      <c r="C26" s="21" t="s">
        <v>31</v>
      </c>
      <c r="D26" s="41">
        <f t="shared" si="0"/>
        <v>387.91</v>
      </c>
      <c r="E26" s="45">
        <v>387.91</v>
      </c>
    </row>
    <row r="27" spans="1:5" ht="30" x14ac:dyDescent="0.2">
      <c r="A27" s="35" t="s">
        <v>22</v>
      </c>
      <c r="B27" s="41">
        <v>1</v>
      </c>
      <c r="C27" s="21" t="s">
        <v>41</v>
      </c>
      <c r="D27" s="41">
        <f t="shared" si="0"/>
        <v>438.91</v>
      </c>
      <c r="E27" s="45">
        <v>438.91</v>
      </c>
    </row>
    <row r="28" spans="1:5" ht="15" x14ac:dyDescent="0.2">
      <c r="A28" s="35" t="s">
        <v>23</v>
      </c>
      <c r="B28" s="41">
        <v>28</v>
      </c>
      <c r="C28" s="21" t="s">
        <v>41</v>
      </c>
      <c r="D28" s="41">
        <f t="shared" si="0"/>
        <v>228.12357142857144</v>
      </c>
      <c r="E28" s="45">
        <v>6387.46</v>
      </c>
    </row>
    <row r="29" spans="1:5" s="37" customFormat="1" ht="14.25" x14ac:dyDescent="0.2">
      <c r="A29" s="36" t="s">
        <v>64</v>
      </c>
      <c r="B29" s="42"/>
      <c r="C29" s="40"/>
      <c r="D29" s="42"/>
      <c r="E29" s="46"/>
    </row>
    <row r="30" spans="1:5" ht="30" x14ac:dyDescent="0.2">
      <c r="A30" s="35" t="s">
        <v>12</v>
      </c>
      <c r="B30" s="41">
        <v>0.73</v>
      </c>
      <c r="C30" s="21" t="s">
        <v>34</v>
      </c>
      <c r="D30" s="41">
        <f t="shared" ref="D30:D32" si="1">E30/B30</f>
        <v>1705.4520547945206</v>
      </c>
      <c r="E30" s="45">
        <v>1244.98</v>
      </c>
    </row>
    <row r="31" spans="1:5" ht="30" x14ac:dyDescent="0.2">
      <c r="A31" s="35" t="s">
        <v>14</v>
      </c>
      <c r="B31" s="41">
        <v>0.73</v>
      </c>
      <c r="C31" s="21" t="s">
        <v>34</v>
      </c>
      <c r="D31" s="41">
        <f t="shared" si="1"/>
        <v>1613.6164383561645</v>
      </c>
      <c r="E31" s="45">
        <v>1177.94</v>
      </c>
    </row>
    <row r="32" spans="1:5" ht="30" x14ac:dyDescent="0.2">
      <c r="A32" s="35" t="s">
        <v>88</v>
      </c>
      <c r="B32" s="41">
        <v>25</v>
      </c>
      <c r="C32" s="21" t="s">
        <v>38</v>
      </c>
      <c r="D32" s="41">
        <f t="shared" si="1"/>
        <v>30.6996</v>
      </c>
      <c r="E32" s="45">
        <v>767.49</v>
      </c>
    </row>
    <row r="33" spans="1:5" s="37" customFormat="1" ht="14.25" x14ac:dyDescent="0.2">
      <c r="A33" s="36" t="s">
        <v>65</v>
      </c>
      <c r="B33" s="42"/>
      <c r="C33" s="40"/>
      <c r="D33" s="42"/>
      <c r="E33" s="46"/>
    </row>
    <row r="34" spans="1:5" ht="15" x14ac:dyDescent="0.2">
      <c r="A34" s="35" t="s">
        <v>10</v>
      </c>
      <c r="B34" s="41" t="s">
        <v>44</v>
      </c>
      <c r="C34" s="21" t="s">
        <v>28</v>
      </c>
      <c r="D34" s="41">
        <f>E34</f>
        <v>476.34</v>
      </c>
      <c r="E34" s="45">
        <v>476.34</v>
      </c>
    </row>
    <row r="35" spans="1:5" s="37" customFormat="1" ht="14.25" x14ac:dyDescent="0.2">
      <c r="A35" s="36" t="s">
        <v>66</v>
      </c>
      <c r="B35" s="42"/>
      <c r="C35" s="40"/>
      <c r="D35" s="42"/>
      <c r="E35" s="46"/>
    </row>
    <row r="36" spans="1:5" ht="15" x14ac:dyDescent="0.2">
      <c r="A36" s="35" t="s">
        <v>17</v>
      </c>
      <c r="B36" s="41">
        <v>2</v>
      </c>
      <c r="C36" s="21" t="s">
        <v>31</v>
      </c>
      <c r="D36" s="41">
        <f>E36/B36</f>
        <v>936.9</v>
      </c>
      <c r="E36" s="45">
        <v>1873.8</v>
      </c>
    </row>
    <row r="37" spans="1:5" s="37" customFormat="1" ht="14.25" x14ac:dyDescent="0.2">
      <c r="A37" s="36" t="s">
        <v>67</v>
      </c>
      <c r="B37" s="42"/>
      <c r="C37" s="40"/>
      <c r="D37" s="42"/>
      <c r="E37" s="46"/>
    </row>
    <row r="38" spans="1:5" ht="30" x14ac:dyDescent="0.2">
      <c r="A38" s="35" t="s">
        <v>21</v>
      </c>
      <c r="B38" s="41">
        <v>0.44</v>
      </c>
      <c r="C38" s="21" t="s">
        <v>30</v>
      </c>
      <c r="D38" s="41">
        <f t="shared" ref="D38:D40" si="2">E38/B38</f>
        <v>994.88636363636363</v>
      </c>
      <c r="E38" s="45">
        <v>437.75</v>
      </c>
    </row>
    <row r="39" spans="1:5" ht="15" x14ac:dyDescent="0.2">
      <c r="A39" s="35" t="s">
        <v>89</v>
      </c>
      <c r="B39" s="41">
        <v>0.1</v>
      </c>
      <c r="C39" s="21" t="s">
        <v>37</v>
      </c>
      <c r="D39" s="41">
        <f t="shared" si="2"/>
        <v>17605.899999999998</v>
      </c>
      <c r="E39" s="45">
        <v>1760.59</v>
      </c>
    </row>
    <row r="40" spans="1:5" ht="45" x14ac:dyDescent="0.2">
      <c r="A40" s="35" t="s">
        <v>90</v>
      </c>
      <c r="B40" s="41">
        <v>4.0000000000000001E-3</v>
      </c>
      <c r="C40" s="21" t="s">
        <v>37</v>
      </c>
      <c r="D40" s="41">
        <f t="shared" si="2"/>
        <v>156142.5</v>
      </c>
      <c r="E40" s="45">
        <v>624.57000000000005</v>
      </c>
    </row>
    <row r="41" spans="1:5" s="37" customFormat="1" ht="14.25" x14ac:dyDescent="0.2">
      <c r="A41" s="36" t="s">
        <v>68</v>
      </c>
      <c r="B41" s="42"/>
      <c r="C41" s="40"/>
      <c r="D41" s="42"/>
      <c r="E41" s="46"/>
    </row>
    <row r="42" spans="1:5" ht="15" x14ac:dyDescent="0.2">
      <c r="A42" s="35" t="s">
        <v>26</v>
      </c>
      <c r="B42" s="41" t="s">
        <v>44</v>
      </c>
      <c r="C42" s="21" t="s">
        <v>28</v>
      </c>
      <c r="D42" s="41">
        <f>E42</f>
        <v>1742.46</v>
      </c>
      <c r="E42" s="45">
        <v>1742.46</v>
      </c>
    </row>
    <row r="43" spans="1:5" s="37" customFormat="1" ht="14.25" x14ac:dyDescent="0.2">
      <c r="A43" s="36" t="s">
        <v>24</v>
      </c>
      <c r="B43" s="42"/>
      <c r="C43" s="40"/>
      <c r="D43" s="42"/>
      <c r="E43" s="46"/>
    </row>
    <row r="44" spans="1:5" ht="15" x14ac:dyDescent="0.2">
      <c r="A44" s="35" t="s">
        <v>24</v>
      </c>
      <c r="B44" s="41" t="s">
        <v>46</v>
      </c>
      <c r="C44" s="21" t="s">
        <v>30</v>
      </c>
      <c r="D44" s="41">
        <f>E44</f>
        <v>55896.959999999999</v>
      </c>
      <c r="E44" s="45">
        <f>Бюджет!B19</f>
        <v>55896.959999999999</v>
      </c>
    </row>
    <row r="45" spans="1:5" s="37" customFormat="1" ht="14.25" x14ac:dyDescent="0.2">
      <c r="A45" s="36" t="s">
        <v>91</v>
      </c>
      <c r="B45" s="42"/>
      <c r="C45" s="40"/>
      <c r="D45" s="42"/>
      <c r="E45" s="46"/>
    </row>
    <row r="46" spans="1:5" ht="15" x14ac:dyDescent="0.2">
      <c r="A46" s="35" t="s">
        <v>92</v>
      </c>
      <c r="B46" s="41">
        <v>133.6</v>
      </c>
      <c r="C46" s="21" t="s">
        <v>30</v>
      </c>
      <c r="D46" s="41"/>
      <c r="E46" s="45">
        <v>941.88</v>
      </c>
    </row>
    <row r="47" spans="1:5" s="37" customFormat="1" ht="14.25" x14ac:dyDescent="0.2">
      <c r="A47" s="36" t="s">
        <v>27</v>
      </c>
      <c r="B47" s="42"/>
      <c r="C47" s="40"/>
      <c r="D47" s="42"/>
      <c r="E47" s="46"/>
    </row>
    <row r="48" spans="1:5" ht="15" x14ac:dyDescent="0.2">
      <c r="A48" s="35" t="s">
        <v>27</v>
      </c>
      <c r="B48" s="41" t="s">
        <v>43</v>
      </c>
      <c r="C48" s="21" t="s">
        <v>28</v>
      </c>
      <c r="D48" s="41">
        <f>E48</f>
        <v>14005.66</v>
      </c>
      <c r="E48" s="45">
        <v>14005.66</v>
      </c>
    </row>
    <row r="49" spans="1:5" s="37" customFormat="1" ht="14.25" x14ac:dyDescent="0.2">
      <c r="A49" s="36" t="s">
        <v>47</v>
      </c>
      <c r="B49" s="39"/>
      <c r="C49" s="40"/>
      <c r="D49" s="39"/>
      <c r="E49" s="46">
        <f>SUM(E7:E48)</f>
        <v>141124.61000000002</v>
      </c>
    </row>
    <row r="51" spans="1:5" ht="15" x14ac:dyDescent="0.2">
      <c r="A51" s="11" t="s">
        <v>53</v>
      </c>
      <c r="B51" s="11"/>
      <c r="C51" s="11"/>
      <c r="D51" s="11"/>
      <c r="E51" s="11"/>
    </row>
    <row r="52" spans="1:5" ht="15" x14ac:dyDescent="0.2">
      <c r="A52" s="11" t="s">
        <v>96</v>
      </c>
      <c r="B52" s="11"/>
      <c r="C52" s="11"/>
      <c r="D52" s="11"/>
      <c r="E52" s="11"/>
    </row>
    <row r="53" spans="1:5" ht="15" x14ac:dyDescent="0.2">
      <c r="A53" s="11" t="s">
        <v>54</v>
      </c>
      <c r="B53" s="11"/>
      <c r="C53" s="11"/>
      <c r="D53" s="11"/>
      <c r="E53" s="11"/>
    </row>
    <row r="54" spans="1:5" ht="15" x14ac:dyDescent="0.2">
      <c r="A54" s="11" t="s">
        <v>55</v>
      </c>
      <c r="B54" s="11"/>
      <c r="C54" s="11"/>
      <c r="D54" s="12"/>
      <c r="E54" s="11"/>
    </row>
    <row r="55" spans="1:5" ht="15" customHeight="1" x14ac:dyDescent="0.2">
      <c r="A55" s="13" t="s">
        <v>81</v>
      </c>
      <c r="B55" s="12"/>
      <c r="C55" s="12"/>
      <c r="E55" s="12"/>
    </row>
    <row r="56" spans="1:5" ht="15" x14ac:dyDescent="0.25">
      <c r="A56" s="13" t="s">
        <v>82</v>
      </c>
      <c r="D56" s="2"/>
    </row>
    <row r="57" spans="1:5" ht="15" x14ac:dyDescent="0.25">
      <c r="A57" s="13"/>
      <c r="D57" s="2"/>
    </row>
    <row r="58" spans="1:5" ht="15" x14ac:dyDescent="0.25">
      <c r="A58" s="30" t="s">
        <v>48</v>
      </c>
      <c r="B58" s="2"/>
      <c r="C58" s="2"/>
      <c r="D58" s="2"/>
      <c r="E58" s="2"/>
    </row>
    <row r="59" spans="1:5" ht="15" x14ac:dyDescent="0.25">
      <c r="A59" s="4"/>
      <c r="B59" s="2"/>
      <c r="C59" s="2"/>
      <c r="D59" s="14"/>
      <c r="E59" s="2"/>
    </row>
    <row r="60" spans="1:5" ht="14.25" x14ac:dyDescent="0.2">
      <c r="A60" s="32" t="s">
        <v>83</v>
      </c>
      <c r="B60" s="32"/>
      <c r="C60" s="32"/>
      <c r="D60" s="28" t="s">
        <v>52</v>
      </c>
      <c r="E60" s="20"/>
    </row>
    <row r="61" spans="1:5" ht="15" x14ac:dyDescent="0.25">
      <c r="A61" s="178" t="s">
        <v>75</v>
      </c>
      <c r="B61" s="178"/>
      <c r="D61" s="20" t="s">
        <v>49</v>
      </c>
      <c r="E61" s="2"/>
    </row>
    <row r="62" spans="1:5" ht="15" x14ac:dyDescent="0.25">
      <c r="A62" s="30"/>
      <c r="B62" s="29"/>
      <c r="C62" s="29"/>
      <c r="D62" s="28"/>
      <c r="E62" s="2"/>
    </row>
    <row r="63" spans="1:5" ht="14.25" x14ac:dyDescent="0.2">
      <c r="A63" s="32" t="s">
        <v>51</v>
      </c>
      <c r="B63" s="32"/>
      <c r="D63" s="28" t="s">
        <v>52</v>
      </c>
      <c r="E63" s="20"/>
    </row>
    <row r="64" spans="1:5" ht="15" x14ac:dyDescent="0.25">
      <c r="A64" s="31" t="s">
        <v>50</v>
      </c>
      <c r="B64" s="32"/>
      <c r="D64" s="20" t="s">
        <v>49</v>
      </c>
      <c r="E64" s="2"/>
    </row>
    <row r="65" spans="1:5" ht="15" x14ac:dyDescent="0.25">
      <c r="A65" s="29"/>
      <c r="B65" s="29"/>
      <c r="C65" s="29"/>
      <c r="D65" s="33"/>
      <c r="E65" s="2"/>
    </row>
  </sheetData>
  <mergeCells count="4">
    <mergeCell ref="A2:E2"/>
    <mergeCell ref="A1:E1"/>
    <mergeCell ref="D3:E3"/>
    <mergeCell ref="A61:B6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="90" zoomScaleNormal="100" zoomScaleSheetLayoutView="90" workbookViewId="0">
      <selection activeCell="B14" sqref="B1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5" width="13.140625" style="2" bestFit="1" customWidth="1"/>
    <col min="6" max="16384" width="9.140625" style="2"/>
  </cols>
  <sheetData>
    <row r="1" spans="1:4" ht="20.25" x14ac:dyDescent="0.3">
      <c r="A1" s="179" t="s">
        <v>94</v>
      </c>
      <c r="B1" s="179"/>
      <c r="C1" s="179"/>
      <c r="D1" s="179"/>
    </row>
    <row r="2" spans="1:4" x14ac:dyDescent="0.25">
      <c r="A2" s="5"/>
      <c r="B2" s="5"/>
      <c r="C2" s="5"/>
      <c r="D2" s="5"/>
    </row>
    <row r="3" spans="1:4" x14ac:dyDescent="0.25">
      <c r="A3" s="6" t="s">
        <v>74</v>
      </c>
      <c r="B3" s="7"/>
      <c r="C3" s="182"/>
      <c r="D3" s="182"/>
    </row>
    <row r="4" spans="1:4" x14ac:dyDescent="0.25">
      <c r="A4" s="6"/>
      <c r="B4" s="7"/>
      <c r="C4" s="10"/>
      <c r="D4" s="10"/>
    </row>
    <row r="5" spans="1:4" x14ac:dyDescent="0.25">
      <c r="A5" s="23" t="s">
        <v>57</v>
      </c>
      <c r="B5" s="23" t="s">
        <v>58</v>
      </c>
      <c r="C5" s="24" t="s">
        <v>59</v>
      </c>
      <c r="D5" s="24" t="s">
        <v>60</v>
      </c>
    </row>
    <row r="6" spans="1:4" x14ac:dyDescent="0.25">
      <c r="A6" s="26" t="s">
        <v>77</v>
      </c>
      <c r="B6" s="180">
        <v>188882.32</v>
      </c>
      <c r="C6" s="180"/>
      <c r="D6" s="180"/>
    </row>
    <row r="7" spans="1:4" ht="15.75" customHeight="1" x14ac:dyDescent="0.25">
      <c r="A7" s="27" t="s">
        <v>73</v>
      </c>
      <c r="B7" s="25" t="s">
        <v>42</v>
      </c>
      <c r="C7" s="25">
        <v>113678.16</v>
      </c>
      <c r="D7" s="25">
        <v>104090.56</v>
      </c>
    </row>
    <row r="8" spans="1:4" x14ac:dyDescent="0.25">
      <c r="A8" s="27" t="s">
        <v>76</v>
      </c>
      <c r="B8" s="25" t="s">
        <v>42</v>
      </c>
      <c r="C8" s="25">
        <v>26378.400000000001</v>
      </c>
      <c r="D8" s="25">
        <v>30034.1</v>
      </c>
    </row>
    <row r="9" spans="1:4" x14ac:dyDescent="0.25">
      <c r="A9" s="27" t="s">
        <v>8</v>
      </c>
      <c r="B9" s="25">
        <v>1285.18</v>
      </c>
      <c r="C9" s="25" t="s">
        <v>42</v>
      </c>
      <c r="D9" s="25" t="s">
        <v>42</v>
      </c>
    </row>
    <row r="10" spans="1:4" x14ac:dyDescent="0.25">
      <c r="A10" s="27" t="s">
        <v>61</v>
      </c>
      <c r="B10" s="25">
        <v>9862.6299999999992</v>
      </c>
      <c r="C10" s="25" t="s">
        <v>42</v>
      </c>
      <c r="D10" s="25" t="s">
        <v>42</v>
      </c>
    </row>
    <row r="11" spans="1:4" x14ac:dyDescent="0.25">
      <c r="A11" s="27" t="s">
        <v>78</v>
      </c>
      <c r="B11" s="25">
        <v>26378.400000000001</v>
      </c>
      <c r="C11" s="25" t="s">
        <v>42</v>
      </c>
      <c r="D11" s="25" t="s">
        <v>42</v>
      </c>
    </row>
    <row r="12" spans="1:4" ht="25.5" x14ac:dyDescent="0.25">
      <c r="A12" s="27" t="s">
        <v>62</v>
      </c>
      <c r="B12" s="25">
        <v>3262.48</v>
      </c>
      <c r="C12" s="25" t="s">
        <v>42</v>
      </c>
      <c r="D12" s="25" t="s">
        <v>42</v>
      </c>
    </row>
    <row r="13" spans="1:4" x14ac:dyDescent="0.25">
      <c r="A13" s="27" t="s">
        <v>63</v>
      </c>
      <c r="B13" s="25">
        <v>19385.5</v>
      </c>
      <c r="C13" s="25" t="s">
        <v>42</v>
      </c>
      <c r="D13" s="25" t="s">
        <v>42</v>
      </c>
    </row>
    <row r="14" spans="1:4" x14ac:dyDescent="0.25">
      <c r="A14" s="27" t="s">
        <v>64</v>
      </c>
      <c r="B14" s="25">
        <v>3190.41</v>
      </c>
      <c r="C14" s="25" t="s">
        <v>42</v>
      </c>
      <c r="D14" s="25" t="s">
        <v>42</v>
      </c>
    </row>
    <row r="15" spans="1:4" ht="25.5" x14ac:dyDescent="0.25">
      <c r="A15" s="27" t="s">
        <v>65</v>
      </c>
      <c r="B15" s="25">
        <v>476.34</v>
      </c>
      <c r="C15" s="25" t="s">
        <v>42</v>
      </c>
      <c r="D15" s="25" t="s">
        <v>42</v>
      </c>
    </row>
    <row r="16" spans="1:4" x14ac:dyDescent="0.25">
      <c r="A16" s="27" t="s">
        <v>66</v>
      </c>
      <c r="B16" s="25">
        <v>1873.8</v>
      </c>
      <c r="C16" s="25" t="s">
        <v>42</v>
      </c>
      <c r="D16" s="25" t="s">
        <v>42</v>
      </c>
    </row>
    <row r="17" spans="1:5" x14ac:dyDescent="0.25">
      <c r="A17" s="27" t="s">
        <v>67</v>
      </c>
      <c r="B17" s="25">
        <v>2822.91</v>
      </c>
      <c r="C17" s="25" t="s">
        <v>42</v>
      </c>
      <c r="D17" s="25" t="s">
        <v>42</v>
      </c>
    </row>
    <row r="18" spans="1:5" x14ac:dyDescent="0.25">
      <c r="A18" s="27" t="s">
        <v>68</v>
      </c>
      <c r="B18" s="25">
        <v>1742.46</v>
      </c>
      <c r="C18" s="25" t="s">
        <v>42</v>
      </c>
      <c r="D18" s="25" t="s">
        <v>42</v>
      </c>
    </row>
    <row r="19" spans="1:5" x14ac:dyDescent="0.25">
      <c r="A19" s="27" t="s">
        <v>24</v>
      </c>
      <c r="B19" s="25">
        <v>55896.959999999999</v>
      </c>
      <c r="C19" s="25" t="s">
        <v>42</v>
      </c>
      <c r="D19" s="25" t="s">
        <v>42</v>
      </c>
    </row>
    <row r="20" spans="1:5" x14ac:dyDescent="0.25">
      <c r="A20" s="27" t="s">
        <v>91</v>
      </c>
      <c r="B20" s="25">
        <v>941.88</v>
      </c>
      <c r="C20" s="25" t="s">
        <v>42</v>
      </c>
      <c r="D20" s="25" t="s">
        <v>42</v>
      </c>
    </row>
    <row r="21" spans="1:5" x14ac:dyDescent="0.25">
      <c r="A21" s="27" t="s">
        <v>27</v>
      </c>
      <c r="B21" s="25">
        <v>14005.66</v>
      </c>
      <c r="C21" s="25" t="s">
        <v>42</v>
      </c>
      <c r="D21" s="25" t="s">
        <v>42</v>
      </c>
    </row>
    <row r="22" spans="1:5" x14ac:dyDescent="0.25">
      <c r="A22" s="47" t="s">
        <v>47</v>
      </c>
      <c r="B22" s="48">
        <f>SUM(B9:B21)</f>
        <v>141124.61000000002</v>
      </c>
      <c r="C22" s="48">
        <v>140056.56</v>
      </c>
      <c r="D22" s="48">
        <v>134124.66</v>
      </c>
      <c r="E22" s="49">
        <f>D22-B22-B6</f>
        <v>-195882.27000000002</v>
      </c>
    </row>
    <row r="23" spans="1:5" s="9" customFormat="1" ht="24.75" customHeight="1" x14ac:dyDescent="0.25">
      <c r="A23" s="181" t="s">
        <v>95</v>
      </c>
      <c r="B23" s="181"/>
      <c r="C23" s="181"/>
      <c r="D23" s="181"/>
    </row>
    <row r="24" spans="1:5" s="9" customFormat="1" ht="24.75" customHeight="1" x14ac:dyDescent="0.25">
      <c r="A24" s="181" t="s">
        <v>93</v>
      </c>
      <c r="B24" s="181"/>
      <c r="C24" s="181"/>
      <c r="D24" s="181"/>
    </row>
    <row r="25" spans="1:5" s="9" customFormat="1" ht="24.75" customHeight="1" x14ac:dyDescent="0.25">
      <c r="A25" s="2"/>
      <c r="B25" s="2"/>
      <c r="C25" s="2"/>
      <c r="D25" s="2"/>
    </row>
    <row r="26" spans="1:5" x14ac:dyDescent="0.25">
      <c r="A26" s="8" t="s">
        <v>71</v>
      </c>
      <c r="B26" s="7"/>
      <c r="C26" s="7"/>
      <c r="D26" s="5"/>
    </row>
    <row r="27" spans="1:5" ht="22.5" customHeight="1" x14ac:dyDescent="0.25">
      <c r="A27" s="7" t="s">
        <v>72</v>
      </c>
      <c r="B27" s="7"/>
      <c r="C27" s="7"/>
      <c r="D27" s="5"/>
    </row>
    <row r="28" spans="1:5" ht="22.5" customHeight="1" x14ac:dyDescent="0.25">
      <c r="A28" s="8" t="s">
        <v>69</v>
      </c>
      <c r="B28" s="7"/>
      <c r="C28" s="7"/>
      <c r="D28" s="5"/>
    </row>
    <row r="29" spans="1:5" ht="22.5" customHeight="1" x14ac:dyDescent="0.25">
      <c r="A29" s="8" t="s">
        <v>70</v>
      </c>
      <c r="B29" s="7"/>
      <c r="C29" s="7"/>
      <c r="D29" s="5"/>
    </row>
    <row r="30" spans="1:5" ht="22.5" customHeight="1" x14ac:dyDescent="0.25">
      <c r="A30" s="1"/>
      <c r="B30" s="1"/>
      <c r="C30" s="1"/>
    </row>
  </sheetData>
  <mergeCells count="5">
    <mergeCell ref="A1:D1"/>
    <mergeCell ref="B6:D6"/>
    <mergeCell ref="A23:D23"/>
    <mergeCell ref="A24:D24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I23" sqref="I2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123</v>
      </c>
      <c r="B1" s="179"/>
      <c r="C1" s="179"/>
      <c r="D1" s="179"/>
      <c r="E1" s="179"/>
      <c r="F1" s="179"/>
    </row>
    <row r="2" spans="1:19" s="2" customFormat="1" x14ac:dyDescent="0.25">
      <c r="A2" s="50"/>
      <c r="B2" s="50"/>
      <c r="C2" s="50"/>
      <c r="D2" s="50"/>
      <c r="E2" s="50"/>
      <c r="F2" s="50"/>
    </row>
    <row r="3" spans="1:19" s="2" customFormat="1" ht="19.5" customHeight="1" x14ac:dyDescent="0.25">
      <c r="A3" s="51" t="s">
        <v>97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2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2" customFormat="1" ht="36.75" customHeight="1" x14ac:dyDescent="0.25">
      <c r="A5" s="186" t="s">
        <v>98</v>
      </c>
      <c r="B5" s="186"/>
      <c r="C5" s="186"/>
      <c r="D5" s="186"/>
      <c r="E5" s="186"/>
      <c r="F5" s="18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106" t="s">
        <v>99</v>
      </c>
      <c r="B6" s="107">
        <v>2</v>
      </c>
      <c r="C6" s="106" t="s">
        <v>100</v>
      </c>
      <c r="D6" s="108">
        <v>872.3</v>
      </c>
      <c r="E6" s="106" t="s">
        <v>101</v>
      </c>
      <c r="F6" s="109">
        <v>810.7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7"/>
      <c r="R6" s="188"/>
      <c r="S6" s="62"/>
    </row>
    <row r="7" spans="1:19" s="65" customFormat="1" ht="32.25" customHeight="1" x14ac:dyDescent="0.25">
      <c r="A7" s="106" t="s">
        <v>102</v>
      </c>
      <c r="B7" s="107">
        <v>2</v>
      </c>
      <c r="C7" s="106" t="s">
        <v>103</v>
      </c>
      <c r="D7" s="108">
        <v>0</v>
      </c>
      <c r="E7" s="106" t="s">
        <v>104</v>
      </c>
      <c r="F7" s="109">
        <v>523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7"/>
      <c r="R7" s="189"/>
      <c r="S7" s="64"/>
    </row>
    <row r="8" spans="1:19" s="65" customFormat="1" ht="33.75" customHeight="1" x14ac:dyDescent="0.25">
      <c r="A8" s="81" t="s">
        <v>105</v>
      </c>
      <c r="B8" s="107">
        <v>12</v>
      </c>
      <c r="C8" s="106" t="s">
        <v>106</v>
      </c>
      <c r="D8" s="109">
        <v>78.8</v>
      </c>
      <c r="E8" s="106" t="s">
        <v>107</v>
      </c>
      <c r="F8" s="109">
        <v>133.6</v>
      </c>
      <c r="G8" s="54"/>
      <c r="H8" s="56"/>
      <c r="I8" s="57"/>
      <c r="J8" s="58"/>
      <c r="K8" s="67"/>
      <c r="L8" s="60"/>
      <c r="M8" s="60"/>
      <c r="N8" s="60"/>
      <c r="O8" s="60"/>
      <c r="P8" s="61"/>
      <c r="Q8" s="187"/>
      <c r="R8" s="188"/>
      <c r="S8" s="64"/>
    </row>
    <row r="9" spans="1:19" s="65" customFormat="1" ht="33.75" customHeight="1" x14ac:dyDescent="0.25">
      <c r="A9" s="66"/>
      <c r="B9" s="58"/>
      <c r="C9" s="55"/>
      <c r="D9" s="68"/>
      <c r="E9" s="69"/>
      <c r="F9" s="70"/>
      <c r="G9" s="54"/>
      <c r="H9" s="56"/>
      <c r="I9" s="57"/>
      <c r="J9" s="58"/>
      <c r="K9" s="67"/>
      <c r="L9" s="60"/>
      <c r="M9" s="60"/>
      <c r="N9" s="60"/>
      <c r="O9" s="60"/>
      <c r="P9" s="54"/>
      <c r="Q9" s="67"/>
      <c r="R9" s="71"/>
      <c r="S9" s="72"/>
    </row>
    <row r="10" spans="1:19" s="75" customFormat="1" ht="15" customHeight="1" thickBot="1" x14ac:dyDescent="0.3">
      <c r="A10" s="73"/>
      <c r="B10" s="73"/>
      <c r="C10" s="73"/>
      <c r="D10" s="73"/>
      <c r="E10" s="73"/>
      <c r="F10" s="7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5" customFormat="1" ht="30" customHeight="1" x14ac:dyDescent="0.25">
      <c r="A11" s="190" t="s">
        <v>108</v>
      </c>
      <c r="B11" s="191"/>
      <c r="C11" s="191"/>
      <c r="D11" s="191"/>
      <c r="E11" s="192"/>
      <c r="F11" s="76" t="s">
        <v>109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1" customFormat="1" ht="30" customHeight="1" x14ac:dyDescent="0.25">
      <c r="A12" s="193" t="s">
        <v>124</v>
      </c>
      <c r="B12" s="194"/>
      <c r="C12" s="194"/>
      <c r="D12" s="194"/>
      <c r="E12" s="195"/>
      <c r="F12" s="99">
        <v>132042.87</v>
      </c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</row>
    <row r="13" spans="1:19" s="101" customFormat="1" ht="30" customHeight="1" x14ac:dyDescent="0.25">
      <c r="A13" s="196" t="s">
        <v>110</v>
      </c>
      <c r="B13" s="197"/>
      <c r="C13" s="197"/>
      <c r="D13" s="197"/>
      <c r="E13" s="198"/>
      <c r="F13" s="102">
        <f>-195882.27+F12</f>
        <v>-63839.399999999994</v>
      </c>
      <c r="G13" s="103"/>
    </row>
    <row r="14" spans="1:19" s="101" customFormat="1" ht="30" customHeight="1" x14ac:dyDescent="0.25">
      <c r="A14" s="196" t="s">
        <v>111</v>
      </c>
      <c r="B14" s="197"/>
      <c r="C14" s="197"/>
      <c r="D14" s="197"/>
      <c r="E14" s="198"/>
      <c r="F14" s="102">
        <v>52791.63</v>
      </c>
    </row>
    <row r="15" spans="1:19" s="101" customFormat="1" ht="30" customHeight="1" x14ac:dyDescent="0.25">
      <c r="A15" s="196" t="s">
        <v>112</v>
      </c>
      <c r="B15" s="197"/>
      <c r="C15" s="197"/>
      <c r="D15" s="197"/>
      <c r="E15" s="198"/>
      <c r="F15" s="104">
        <f>SUM(F16:F18)</f>
        <v>140056.56</v>
      </c>
    </row>
    <row r="16" spans="1:19" s="75" customFormat="1" ht="28.5" customHeight="1" x14ac:dyDescent="0.25">
      <c r="A16" s="183" t="s">
        <v>113</v>
      </c>
      <c r="B16" s="184"/>
      <c r="C16" s="184"/>
      <c r="D16" s="184"/>
      <c r="E16" s="185"/>
      <c r="F16" s="98">
        <v>140056.56</v>
      </c>
    </row>
    <row r="17" spans="1:19" s="75" customFormat="1" ht="24.75" hidden="1" customHeight="1" x14ac:dyDescent="0.25">
      <c r="A17" s="183" t="s">
        <v>114</v>
      </c>
      <c r="B17" s="184"/>
      <c r="C17" s="184"/>
      <c r="D17" s="184"/>
      <c r="E17" s="185"/>
      <c r="F17" s="98"/>
    </row>
    <row r="18" spans="1:19" s="75" customFormat="1" ht="30" hidden="1" customHeight="1" x14ac:dyDescent="0.25">
      <c r="A18" s="183" t="s">
        <v>115</v>
      </c>
      <c r="B18" s="184"/>
      <c r="C18" s="184"/>
      <c r="D18" s="184"/>
      <c r="E18" s="185"/>
      <c r="F18" s="98"/>
    </row>
    <row r="19" spans="1:19" s="101" customFormat="1" ht="30" customHeight="1" x14ac:dyDescent="0.25">
      <c r="A19" s="196" t="s">
        <v>116</v>
      </c>
      <c r="B19" s="197"/>
      <c r="C19" s="197"/>
      <c r="D19" s="197"/>
      <c r="E19" s="198"/>
      <c r="F19" s="104">
        <f>SUM(F20:F22)</f>
        <v>136672.84</v>
      </c>
    </row>
    <row r="20" spans="1:19" s="75" customFormat="1" ht="30" customHeight="1" x14ac:dyDescent="0.25">
      <c r="A20" s="183" t="s">
        <v>113</v>
      </c>
      <c r="B20" s="184"/>
      <c r="C20" s="184"/>
      <c r="D20" s="184"/>
      <c r="E20" s="185"/>
      <c r="F20" s="98">
        <v>136672.84</v>
      </c>
    </row>
    <row r="21" spans="1:19" s="75" customFormat="1" ht="30" hidden="1" customHeight="1" x14ac:dyDescent="0.25">
      <c r="A21" s="183" t="s">
        <v>114</v>
      </c>
      <c r="B21" s="184"/>
      <c r="C21" s="184"/>
      <c r="D21" s="184"/>
      <c r="E21" s="185"/>
      <c r="F21" s="98"/>
    </row>
    <row r="22" spans="1:19" s="78" customFormat="1" ht="30" hidden="1" customHeight="1" x14ac:dyDescent="0.2">
      <c r="A22" s="183" t="s">
        <v>115</v>
      </c>
      <c r="B22" s="184"/>
      <c r="C22" s="184"/>
      <c r="D22" s="184"/>
      <c r="E22" s="185"/>
      <c r="F22" s="98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</row>
    <row r="23" spans="1:19" s="105" customFormat="1" ht="30" customHeight="1" x14ac:dyDescent="0.25">
      <c r="A23" s="196" t="s">
        <v>117</v>
      </c>
      <c r="B23" s="197"/>
      <c r="C23" s="197"/>
      <c r="D23" s="197"/>
      <c r="E23" s="198"/>
      <c r="F23" s="104">
        <f>F13+F19</f>
        <v>72833.440000000002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5" customFormat="1" ht="30" customHeight="1" x14ac:dyDescent="0.25">
      <c r="A24" s="196" t="s">
        <v>118</v>
      </c>
      <c r="B24" s="197"/>
      <c r="C24" s="197"/>
      <c r="D24" s="197"/>
      <c r="E24" s="198"/>
      <c r="F24" s="104">
        <f>'Акт (2)'!E50</f>
        <v>137473.90800000002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5" customFormat="1" ht="30" customHeight="1" x14ac:dyDescent="0.25">
      <c r="A25" s="196" t="s">
        <v>119</v>
      </c>
      <c r="B25" s="197"/>
      <c r="C25" s="197"/>
      <c r="D25" s="197"/>
      <c r="E25" s="198"/>
      <c r="F25" s="104">
        <f>F23-F24</f>
        <v>-64640.468000000023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105" customFormat="1" ht="30" customHeight="1" x14ac:dyDescent="0.25">
      <c r="A26" s="196" t="s">
        <v>120</v>
      </c>
      <c r="B26" s="197"/>
      <c r="C26" s="197"/>
      <c r="D26" s="197"/>
      <c r="E26" s="198"/>
      <c r="F26" s="102">
        <f>F14+F15-F19</f>
        <v>56175.350000000006</v>
      </c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</row>
    <row r="27" spans="1:19" s="78" customFormat="1" ht="11.45" customHeight="1" x14ac:dyDescent="0.25">
      <c r="A27" s="79"/>
      <c r="B27" s="79"/>
      <c r="C27" s="79"/>
      <c r="D27" s="79"/>
      <c r="E27" s="79"/>
      <c r="F27" s="79"/>
    </row>
    <row r="28" spans="1:19" s="80" customFormat="1" ht="64.5" customHeight="1" x14ac:dyDescent="0.2">
      <c r="A28" s="199" t="s">
        <v>121</v>
      </c>
      <c r="B28" s="199"/>
      <c r="C28" s="199"/>
      <c r="D28" s="199"/>
    </row>
    <row r="29" spans="1:19" s="2" customFormat="1" ht="21.75" customHeight="1" x14ac:dyDescent="0.25">
      <c r="A29" s="200" t="s">
        <v>122</v>
      </c>
      <c r="B29" s="200"/>
      <c r="C29" s="200"/>
      <c r="D29" s="200"/>
    </row>
    <row r="30" spans="1:19" s="2" customFormat="1" ht="22.5" customHeight="1" x14ac:dyDescent="0.25">
      <c r="A30" s="199" t="s">
        <v>69</v>
      </c>
      <c r="B30" s="199"/>
      <c r="C30" s="199"/>
      <c r="D30" s="199"/>
    </row>
    <row r="31" spans="1:19" s="2" customFormat="1" ht="22.5" customHeight="1" x14ac:dyDescent="0.25">
      <c r="A31" s="199" t="s">
        <v>70</v>
      </c>
      <c r="B31" s="199"/>
      <c r="C31" s="199"/>
      <c r="D31" s="50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view="pageBreakPreview" topLeftCell="A31" zoomScaleNormal="100" zoomScaleSheetLayoutView="100" workbookViewId="0">
      <selection activeCell="A48" sqref="A48:XFD49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76" t="s">
        <v>164</v>
      </c>
      <c r="B1" s="176"/>
      <c r="C1" s="176"/>
      <c r="D1" s="176"/>
      <c r="E1" s="176"/>
      <c r="I1" s="3"/>
    </row>
    <row r="2" spans="1:9" ht="35.25" customHeight="1" x14ac:dyDescent="0.2">
      <c r="A2" s="175" t="s">
        <v>85</v>
      </c>
      <c r="B2" s="175"/>
      <c r="C2" s="175"/>
      <c r="D2" s="175"/>
      <c r="E2" s="175"/>
      <c r="I2" s="3"/>
    </row>
    <row r="3" spans="1:9" ht="14.25" x14ac:dyDescent="0.2">
      <c r="A3" s="19" t="s">
        <v>6</v>
      </c>
      <c r="B3" s="20"/>
      <c r="C3" s="20"/>
      <c r="D3" s="177" t="s">
        <v>165</v>
      </c>
      <c r="E3" s="177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4" customFormat="1" ht="14.25" x14ac:dyDescent="0.2">
      <c r="A6" s="83" t="s">
        <v>8</v>
      </c>
      <c r="B6" s="86"/>
      <c r="C6" s="86"/>
      <c r="D6" s="86"/>
      <c r="E6" s="86"/>
    </row>
    <row r="7" spans="1:9" s="82" customFormat="1" ht="15" x14ac:dyDescent="0.25">
      <c r="A7" s="85" t="s">
        <v>125</v>
      </c>
      <c r="B7" s="87" t="s">
        <v>43</v>
      </c>
      <c r="C7" s="87" t="s">
        <v>28</v>
      </c>
      <c r="D7" s="88">
        <f>E7</f>
        <v>1360.79</v>
      </c>
      <c r="E7" s="88">
        <v>1360.79</v>
      </c>
    </row>
    <row r="8" spans="1:9" s="84" customFormat="1" ht="14.25" x14ac:dyDescent="0.2">
      <c r="A8" s="83" t="s">
        <v>61</v>
      </c>
      <c r="B8" s="89"/>
      <c r="C8" s="89"/>
      <c r="D8" s="89"/>
      <c r="E8" s="89"/>
    </row>
    <row r="9" spans="1:9" s="82" customFormat="1" ht="45" x14ac:dyDescent="0.25">
      <c r="A9" s="85" t="s">
        <v>126</v>
      </c>
      <c r="B9" s="90">
        <v>1</v>
      </c>
      <c r="C9" s="87" t="s">
        <v>29</v>
      </c>
      <c r="D9" s="93">
        <f>E9/B9</f>
        <v>806.54</v>
      </c>
      <c r="E9" s="88">
        <v>806.54</v>
      </c>
    </row>
    <row r="10" spans="1:9" s="82" customFormat="1" ht="15" x14ac:dyDescent="0.25">
      <c r="A10" s="85" t="s">
        <v>127</v>
      </c>
      <c r="B10" s="87" t="s">
        <v>44</v>
      </c>
      <c r="C10" s="87" t="s">
        <v>28</v>
      </c>
      <c r="D10" s="93">
        <f>E10</f>
        <v>4000</v>
      </c>
      <c r="E10" s="88">
        <v>4000</v>
      </c>
    </row>
    <row r="11" spans="1:9" s="82" customFormat="1" ht="30" x14ac:dyDescent="0.25">
      <c r="A11" s="85" t="s">
        <v>128</v>
      </c>
      <c r="B11" s="90">
        <v>1</v>
      </c>
      <c r="C11" s="87" t="s">
        <v>29</v>
      </c>
      <c r="D11" s="93">
        <f t="shared" ref="D11:D42" si="0">E11/B11</f>
        <v>895.26</v>
      </c>
      <c r="E11" s="88">
        <v>895.26</v>
      </c>
    </row>
    <row r="12" spans="1:9" s="82" customFormat="1" ht="30" x14ac:dyDescent="0.25">
      <c r="A12" s="85" t="s">
        <v>129</v>
      </c>
      <c r="B12" s="91">
        <v>0.29299999999999998</v>
      </c>
      <c r="C12" s="87" t="s">
        <v>37</v>
      </c>
      <c r="D12" s="93">
        <f t="shared" si="0"/>
        <v>4716.3822525597279</v>
      </c>
      <c r="E12" s="88">
        <v>1381.9</v>
      </c>
    </row>
    <row r="13" spans="1:9" s="82" customFormat="1" ht="30" x14ac:dyDescent="0.25">
      <c r="A13" s="85" t="s">
        <v>130</v>
      </c>
      <c r="B13" s="88">
        <v>0.06</v>
      </c>
      <c r="C13" s="87" t="s">
        <v>36</v>
      </c>
      <c r="D13" s="93">
        <f t="shared" si="0"/>
        <v>5212.5</v>
      </c>
      <c r="E13" s="88">
        <v>312.75</v>
      </c>
    </row>
    <row r="14" spans="1:9" s="82" customFormat="1" ht="15" x14ac:dyDescent="0.25">
      <c r="A14" s="85" t="s">
        <v>131</v>
      </c>
      <c r="B14" s="88">
        <v>0.33</v>
      </c>
      <c r="C14" s="87" t="s">
        <v>31</v>
      </c>
      <c r="D14" s="93">
        <f t="shared" si="0"/>
        <v>2098.030303030303</v>
      </c>
      <c r="E14" s="88">
        <v>692.35</v>
      </c>
    </row>
    <row r="15" spans="1:9" s="84" customFormat="1" ht="15" customHeight="1" x14ac:dyDescent="0.25">
      <c r="A15" s="83" t="s">
        <v>78</v>
      </c>
      <c r="B15" s="89"/>
      <c r="C15" s="89"/>
      <c r="D15" s="87"/>
      <c r="E15" s="89"/>
    </row>
    <row r="16" spans="1:9" s="82" customFormat="1" ht="30" x14ac:dyDescent="0.25">
      <c r="A16" s="85" t="s">
        <v>132</v>
      </c>
      <c r="B16" s="87" t="s">
        <v>43</v>
      </c>
      <c r="C16" s="87" t="s">
        <v>28</v>
      </c>
      <c r="D16" s="88">
        <f>E16</f>
        <v>26378.35</v>
      </c>
      <c r="E16" s="88">
        <v>26378.35</v>
      </c>
    </row>
    <row r="17" spans="1:5" s="84" customFormat="1" ht="15" customHeight="1" x14ac:dyDescent="0.25">
      <c r="A17" s="83" t="s">
        <v>62</v>
      </c>
      <c r="B17" s="89"/>
      <c r="C17" s="89"/>
      <c r="D17" s="87"/>
      <c r="E17" s="89"/>
    </row>
    <row r="18" spans="1:5" s="82" customFormat="1" ht="30" x14ac:dyDescent="0.25">
      <c r="A18" s="85" t="s">
        <v>133</v>
      </c>
      <c r="B18" s="87" t="s">
        <v>45</v>
      </c>
      <c r="C18" s="87" t="s">
        <v>28</v>
      </c>
      <c r="D18" s="88">
        <f>E18</f>
        <v>2904.2999999999997</v>
      </c>
      <c r="E18" s="88">
        <f>759.83+2144.47</f>
        <v>2904.2999999999997</v>
      </c>
    </row>
    <row r="19" spans="1:5" s="84" customFormat="1" ht="15" x14ac:dyDescent="0.25">
      <c r="A19" s="83" t="s">
        <v>63</v>
      </c>
      <c r="B19" s="89"/>
      <c r="C19" s="89"/>
      <c r="D19" s="87"/>
      <c r="E19" s="89"/>
    </row>
    <row r="20" spans="1:5" s="82" customFormat="1" ht="15" x14ac:dyDescent="0.25">
      <c r="A20" s="85" t="s">
        <v>134</v>
      </c>
      <c r="B20" s="90">
        <v>1</v>
      </c>
      <c r="C20" s="87" t="s">
        <v>135</v>
      </c>
      <c r="D20" s="93">
        <f t="shared" si="0"/>
        <v>83.75</v>
      </c>
      <c r="E20" s="88">
        <v>83.75</v>
      </c>
    </row>
    <row r="21" spans="1:5" s="82" customFormat="1" ht="15" x14ac:dyDescent="0.25">
      <c r="A21" s="85" t="s">
        <v>136</v>
      </c>
      <c r="B21" s="90">
        <v>1</v>
      </c>
      <c r="C21" s="87" t="s">
        <v>32</v>
      </c>
      <c r="D21" s="93">
        <f t="shared" si="0"/>
        <v>839.52</v>
      </c>
      <c r="E21" s="88">
        <v>839.52</v>
      </c>
    </row>
    <row r="22" spans="1:5" s="82" customFormat="1" ht="15" x14ac:dyDescent="0.25">
      <c r="A22" s="85" t="s">
        <v>137</v>
      </c>
      <c r="B22" s="88">
        <v>7.0000000000000007E-2</v>
      </c>
      <c r="C22" s="87" t="s">
        <v>33</v>
      </c>
      <c r="D22" s="93">
        <f t="shared" si="0"/>
        <v>6095.4285714285706</v>
      </c>
      <c r="E22" s="88">
        <v>426.68</v>
      </c>
    </row>
    <row r="23" spans="1:5" s="82" customFormat="1" ht="30" x14ac:dyDescent="0.25">
      <c r="A23" s="85" t="s">
        <v>138</v>
      </c>
      <c r="B23" s="90">
        <v>1</v>
      </c>
      <c r="C23" s="87" t="s">
        <v>32</v>
      </c>
      <c r="D23" s="93">
        <f t="shared" si="0"/>
        <v>254.67</v>
      </c>
      <c r="E23" s="88">
        <v>254.67</v>
      </c>
    </row>
    <row r="24" spans="1:5" s="82" customFormat="1" ht="30" x14ac:dyDescent="0.25">
      <c r="A24" s="85" t="s">
        <v>139</v>
      </c>
      <c r="B24" s="88">
        <v>0.27</v>
      </c>
      <c r="C24" s="87" t="s">
        <v>34</v>
      </c>
      <c r="D24" s="93">
        <f t="shared" si="0"/>
        <v>1728.7777777777776</v>
      </c>
      <c r="E24" s="88">
        <v>466.77</v>
      </c>
    </row>
    <row r="25" spans="1:5" s="82" customFormat="1" ht="15" x14ac:dyDescent="0.25">
      <c r="A25" s="85" t="s">
        <v>140</v>
      </c>
      <c r="B25" s="88">
        <v>0.01</v>
      </c>
      <c r="C25" s="87" t="s">
        <v>35</v>
      </c>
      <c r="D25" s="93">
        <f t="shared" si="0"/>
        <v>25109</v>
      </c>
      <c r="E25" s="88">
        <v>251.09</v>
      </c>
    </row>
    <row r="26" spans="1:5" s="82" customFormat="1" ht="30" x14ac:dyDescent="0.25">
      <c r="A26" s="85" t="s">
        <v>141</v>
      </c>
      <c r="B26" s="91">
        <v>2.298</v>
      </c>
      <c r="C26" s="87" t="s">
        <v>34</v>
      </c>
      <c r="D26" s="93">
        <f t="shared" si="0"/>
        <v>1679.1079199303742</v>
      </c>
      <c r="E26" s="88">
        <v>3858.59</v>
      </c>
    </row>
    <row r="27" spans="1:5" s="82" customFormat="1" ht="30" x14ac:dyDescent="0.25">
      <c r="A27" s="85" t="s">
        <v>142</v>
      </c>
      <c r="B27" s="90">
        <v>1</v>
      </c>
      <c r="C27" s="87" t="s">
        <v>32</v>
      </c>
      <c r="D27" s="93">
        <f t="shared" si="0"/>
        <v>503.4</v>
      </c>
      <c r="E27" s="88">
        <v>503.4</v>
      </c>
    </row>
    <row r="28" spans="1:5" s="82" customFormat="1" ht="30" x14ac:dyDescent="0.25">
      <c r="A28" s="85" t="s">
        <v>143</v>
      </c>
      <c r="B28" s="90">
        <v>3</v>
      </c>
      <c r="C28" s="87" t="s">
        <v>39</v>
      </c>
      <c r="D28" s="93">
        <f t="shared" si="0"/>
        <v>215.50333333333333</v>
      </c>
      <c r="E28" s="88">
        <v>646.51</v>
      </c>
    </row>
    <row r="29" spans="1:5" s="82" customFormat="1" ht="15" x14ac:dyDescent="0.25">
      <c r="A29" s="85" t="s">
        <v>144</v>
      </c>
      <c r="B29" s="90">
        <v>1</v>
      </c>
      <c r="C29" s="87" t="s">
        <v>135</v>
      </c>
      <c r="D29" s="93">
        <f t="shared" si="0"/>
        <v>67.25</v>
      </c>
      <c r="E29" s="88">
        <v>67.25</v>
      </c>
    </row>
    <row r="30" spans="1:5" s="82" customFormat="1" ht="15" x14ac:dyDescent="0.25">
      <c r="A30" s="85" t="s">
        <v>145</v>
      </c>
      <c r="B30" s="90">
        <v>1</v>
      </c>
      <c r="C30" s="87" t="s">
        <v>31</v>
      </c>
      <c r="D30" s="93">
        <f t="shared" si="0"/>
        <v>3731.3</v>
      </c>
      <c r="E30" s="88">
        <v>3731.3</v>
      </c>
    </row>
    <row r="31" spans="1:5" s="82" customFormat="1" ht="15" x14ac:dyDescent="0.25">
      <c r="A31" s="85" t="s">
        <v>146</v>
      </c>
      <c r="B31" s="90">
        <v>4035</v>
      </c>
      <c r="C31" s="87" t="s">
        <v>40</v>
      </c>
      <c r="D31" s="93">
        <f t="shared" si="0"/>
        <v>1.2219429987608426</v>
      </c>
      <c r="E31" s="88">
        <v>4930.54</v>
      </c>
    </row>
    <row r="32" spans="1:5" s="82" customFormat="1" ht="15" x14ac:dyDescent="0.25">
      <c r="A32" s="85" t="s">
        <v>147</v>
      </c>
      <c r="B32" s="90">
        <v>28</v>
      </c>
      <c r="C32" s="87" t="s">
        <v>41</v>
      </c>
      <c r="D32" s="93">
        <f t="shared" si="0"/>
        <v>254.51214285714286</v>
      </c>
      <c r="E32" s="88">
        <v>7126.34</v>
      </c>
    </row>
    <row r="33" spans="1:5" s="82" customFormat="1" ht="15" x14ac:dyDescent="0.25">
      <c r="A33" s="85" t="s">
        <v>148</v>
      </c>
      <c r="B33" s="90">
        <v>1</v>
      </c>
      <c r="C33" s="87" t="s">
        <v>31</v>
      </c>
      <c r="D33" s="93">
        <f t="shared" si="0"/>
        <v>195.25</v>
      </c>
      <c r="E33" s="88">
        <v>195.25</v>
      </c>
    </row>
    <row r="34" spans="1:5" s="84" customFormat="1" ht="15" x14ac:dyDescent="0.25">
      <c r="A34" s="83" t="s">
        <v>64</v>
      </c>
      <c r="B34" s="89"/>
      <c r="C34" s="89"/>
      <c r="D34" s="87"/>
      <c r="E34" s="89"/>
    </row>
    <row r="35" spans="1:5" s="82" customFormat="1" ht="15" x14ac:dyDescent="0.25">
      <c r="A35" s="85" t="s">
        <v>149</v>
      </c>
      <c r="B35" s="92">
        <v>0.2</v>
      </c>
      <c r="C35" s="87" t="s">
        <v>150</v>
      </c>
      <c r="D35" s="93">
        <f t="shared" si="0"/>
        <v>1888.8999999999999</v>
      </c>
      <c r="E35" s="88">
        <v>377.78</v>
      </c>
    </row>
    <row r="36" spans="1:5" s="82" customFormat="1" ht="30" x14ac:dyDescent="0.25">
      <c r="A36" s="85" t="s">
        <v>151</v>
      </c>
      <c r="B36" s="91">
        <v>0.73399999999999999</v>
      </c>
      <c r="C36" s="87" t="s">
        <v>34</v>
      </c>
      <c r="D36" s="93">
        <f t="shared" si="0"/>
        <v>1651.3079019073568</v>
      </c>
      <c r="E36" s="88">
        <v>1212.06</v>
      </c>
    </row>
    <row r="37" spans="1:5" s="82" customFormat="1" ht="30" x14ac:dyDescent="0.25">
      <c r="A37" s="85" t="s">
        <v>152</v>
      </c>
      <c r="B37" s="87" t="s">
        <v>42</v>
      </c>
      <c r="C37" s="87" t="s">
        <v>30</v>
      </c>
      <c r="D37" s="88">
        <f>E37</f>
        <v>2477.33</v>
      </c>
      <c r="E37" s="88">
        <v>2477.33</v>
      </c>
    </row>
    <row r="38" spans="1:5" s="84" customFormat="1" ht="15" customHeight="1" x14ac:dyDescent="0.25">
      <c r="A38" s="83" t="s">
        <v>65</v>
      </c>
      <c r="B38" s="89"/>
      <c r="C38" s="89"/>
      <c r="D38" s="87"/>
      <c r="E38" s="89"/>
    </row>
    <row r="39" spans="1:5" s="82" customFormat="1" ht="15" x14ac:dyDescent="0.25">
      <c r="A39" s="85" t="s">
        <v>153</v>
      </c>
      <c r="B39" s="87" t="s">
        <v>44</v>
      </c>
      <c r="C39" s="87" t="s">
        <v>28</v>
      </c>
      <c r="D39" s="88">
        <f>E39</f>
        <v>844.33</v>
      </c>
      <c r="E39" s="88">
        <v>844.33</v>
      </c>
    </row>
    <row r="40" spans="1:5" s="84" customFormat="1" ht="15" x14ac:dyDescent="0.25">
      <c r="A40" s="83" t="s">
        <v>66</v>
      </c>
      <c r="B40" s="89"/>
      <c r="C40" s="89"/>
      <c r="D40" s="87"/>
      <c r="E40" s="89"/>
    </row>
    <row r="41" spans="1:5" s="82" customFormat="1" ht="30" x14ac:dyDescent="0.25">
      <c r="A41" s="85" t="s">
        <v>154</v>
      </c>
      <c r="B41" s="90">
        <v>1</v>
      </c>
      <c r="C41" s="87" t="s">
        <v>31</v>
      </c>
      <c r="D41" s="93">
        <f t="shared" si="0"/>
        <v>593.54</v>
      </c>
      <c r="E41" s="88">
        <v>593.54</v>
      </c>
    </row>
    <row r="42" spans="1:5" s="82" customFormat="1" ht="15" x14ac:dyDescent="0.25">
      <c r="A42" s="85" t="s">
        <v>155</v>
      </c>
      <c r="B42" s="88">
        <v>0.01</v>
      </c>
      <c r="C42" s="87" t="s">
        <v>156</v>
      </c>
      <c r="D42" s="93">
        <f t="shared" si="0"/>
        <v>25297</v>
      </c>
      <c r="E42" s="88">
        <v>252.97</v>
      </c>
    </row>
    <row r="43" spans="1:5" s="84" customFormat="1" ht="15" x14ac:dyDescent="0.25">
      <c r="A43" s="83" t="s">
        <v>68</v>
      </c>
      <c r="B43" s="89"/>
      <c r="C43" s="89"/>
      <c r="D43" s="87"/>
      <c r="E43" s="89"/>
    </row>
    <row r="44" spans="1:5" s="82" customFormat="1" ht="15" x14ac:dyDescent="0.25">
      <c r="A44" s="85" t="s">
        <v>157</v>
      </c>
      <c r="B44" s="87" t="s">
        <v>44</v>
      </c>
      <c r="C44" s="87" t="s">
        <v>28</v>
      </c>
      <c r="D44" s="88">
        <f>E44</f>
        <v>310</v>
      </c>
      <c r="E44" s="88">
        <v>310</v>
      </c>
    </row>
    <row r="45" spans="1:5" s="84" customFormat="1" ht="15" x14ac:dyDescent="0.25">
      <c r="A45" s="83" t="s">
        <v>24</v>
      </c>
      <c r="B45" s="89"/>
      <c r="C45" s="89"/>
      <c r="D45" s="88"/>
      <c r="E45" s="89"/>
    </row>
    <row r="46" spans="1:5" s="82" customFormat="1" ht="15" x14ac:dyDescent="0.25">
      <c r="A46" s="85" t="s">
        <v>158</v>
      </c>
      <c r="B46" s="87" t="s">
        <v>160</v>
      </c>
      <c r="C46" s="87" t="s">
        <v>30</v>
      </c>
      <c r="D46" s="88">
        <f t="shared" ref="D46:D47" si="1">E46</f>
        <v>55896.98</v>
      </c>
      <c r="E46" s="88">
        <v>55896.98</v>
      </c>
    </row>
    <row r="47" spans="1:5" s="82" customFormat="1" ht="30" x14ac:dyDescent="0.25">
      <c r="A47" s="85" t="s">
        <v>159</v>
      </c>
      <c r="B47" s="87" t="s">
        <v>44</v>
      </c>
      <c r="C47" s="87" t="s">
        <v>28</v>
      </c>
      <c r="D47" s="88">
        <f t="shared" si="1"/>
        <v>897.39</v>
      </c>
      <c r="E47" s="88">
        <v>897.39</v>
      </c>
    </row>
    <row r="48" spans="1:5" s="37" customFormat="1" ht="14.25" x14ac:dyDescent="0.2">
      <c r="A48" s="36" t="s">
        <v>27</v>
      </c>
      <c r="B48" s="42"/>
      <c r="C48" s="40"/>
      <c r="D48" s="42"/>
      <c r="E48" s="46"/>
    </row>
    <row r="49" spans="1:5" ht="15" x14ac:dyDescent="0.2">
      <c r="A49" s="35" t="s">
        <v>27</v>
      </c>
      <c r="B49" s="41" t="s">
        <v>43</v>
      </c>
      <c r="C49" s="21" t="s">
        <v>28</v>
      </c>
      <c r="D49" s="41">
        <f>E49</f>
        <v>12497.628000000002</v>
      </c>
      <c r="E49" s="45">
        <f>SUM(E7:E47)*10%</f>
        <v>12497.628000000002</v>
      </c>
    </row>
    <row r="50" spans="1:5" s="37" customFormat="1" ht="14.25" x14ac:dyDescent="0.2">
      <c r="A50" s="36" t="s">
        <v>47</v>
      </c>
      <c r="B50" s="39"/>
      <c r="C50" s="40"/>
      <c r="D50" s="39"/>
      <c r="E50" s="39">
        <f>SUM(E7:E49)</f>
        <v>137473.90800000002</v>
      </c>
    </row>
    <row r="52" spans="1:5" ht="15" customHeight="1" x14ac:dyDescent="0.2">
      <c r="A52" s="203" t="s">
        <v>163</v>
      </c>
      <c r="B52" s="203"/>
      <c r="C52" s="203"/>
      <c r="D52" s="203"/>
      <c r="E52" s="203"/>
    </row>
    <row r="53" spans="1:5" ht="15" customHeight="1" x14ac:dyDescent="0.2">
      <c r="A53" s="203"/>
      <c r="B53" s="203"/>
      <c r="C53" s="203"/>
      <c r="D53" s="203"/>
      <c r="E53" s="203"/>
    </row>
    <row r="54" spans="1:5" ht="15" customHeight="1" x14ac:dyDescent="0.2">
      <c r="A54" s="204" t="s">
        <v>54</v>
      </c>
      <c r="B54" s="204"/>
      <c r="C54" s="204"/>
      <c r="D54" s="204"/>
      <c r="E54" s="204"/>
    </row>
    <row r="55" spans="1:5" ht="15" customHeight="1" x14ac:dyDescent="0.2">
      <c r="A55" s="204" t="s">
        <v>55</v>
      </c>
      <c r="B55" s="204"/>
      <c r="C55" s="204"/>
      <c r="D55" s="204"/>
      <c r="E55" s="204"/>
    </row>
    <row r="56" spans="1:5" ht="15" customHeight="1" x14ac:dyDescent="0.2">
      <c r="A56" s="205" t="s">
        <v>161</v>
      </c>
      <c r="B56" s="205"/>
      <c r="C56" s="205"/>
      <c r="D56" s="205"/>
      <c r="E56" s="205"/>
    </row>
    <row r="57" spans="1:5" ht="15" customHeight="1" x14ac:dyDescent="0.2">
      <c r="A57" s="205"/>
      <c r="B57" s="205"/>
      <c r="C57" s="205"/>
      <c r="D57" s="205"/>
      <c r="E57" s="205"/>
    </row>
    <row r="58" spans="1:5" ht="15" customHeight="1" x14ac:dyDescent="0.2">
      <c r="A58" s="206"/>
      <c r="B58" s="206"/>
      <c r="C58" s="206"/>
      <c r="D58" s="206"/>
      <c r="E58" s="206"/>
    </row>
    <row r="59" spans="1:5" ht="15" x14ac:dyDescent="0.2">
      <c r="A59" s="12"/>
      <c r="B59" s="94"/>
      <c r="C59" s="94"/>
      <c r="D59" s="95"/>
      <c r="E59" s="94"/>
    </row>
    <row r="60" spans="1:5" ht="15" customHeight="1" x14ac:dyDescent="0.2">
      <c r="A60" s="4" t="s">
        <v>48</v>
      </c>
      <c r="B60" s="14"/>
      <c r="C60" s="14"/>
      <c r="D60" s="96"/>
      <c r="E60" s="14"/>
    </row>
    <row r="61" spans="1:5" ht="15" x14ac:dyDescent="0.2">
      <c r="A61" s="4"/>
      <c r="B61" s="14"/>
      <c r="C61" s="14" t="s">
        <v>42</v>
      </c>
      <c r="D61" s="96" t="s">
        <v>42</v>
      </c>
      <c r="E61" s="14"/>
    </row>
    <row r="62" spans="1:5" ht="15" customHeight="1" x14ac:dyDescent="0.2">
      <c r="A62" s="201" t="s">
        <v>162</v>
      </c>
      <c r="B62" s="201"/>
      <c r="C62" s="202" t="s">
        <v>52</v>
      </c>
      <c r="D62" s="202"/>
      <c r="E62" s="14"/>
    </row>
    <row r="63" spans="1:5" ht="15" customHeight="1" x14ac:dyDescent="0.2">
      <c r="A63" s="202" t="s">
        <v>75</v>
      </c>
      <c r="B63" s="202"/>
      <c r="C63" s="202" t="s">
        <v>49</v>
      </c>
      <c r="D63" s="202"/>
      <c r="E63" s="14"/>
    </row>
    <row r="64" spans="1:5" ht="15" customHeight="1" x14ac:dyDescent="0.2">
      <c r="A64" s="4"/>
      <c r="B64" s="14"/>
      <c r="C64" s="14"/>
      <c r="D64" s="96"/>
      <c r="E64" s="14"/>
    </row>
    <row r="65" spans="1:5" ht="15" customHeight="1" x14ac:dyDescent="0.2">
      <c r="A65" s="201" t="s">
        <v>51</v>
      </c>
      <c r="B65" s="201"/>
      <c r="C65" s="202" t="s">
        <v>52</v>
      </c>
      <c r="D65" s="202"/>
      <c r="E65" s="14"/>
    </row>
    <row r="66" spans="1:5" ht="15" x14ac:dyDescent="0.2">
      <c r="A66" s="97" t="s">
        <v>50</v>
      </c>
      <c r="B66" s="14"/>
      <c r="C66" s="202" t="s">
        <v>49</v>
      </c>
      <c r="D66" s="202"/>
      <c r="E66" s="14"/>
    </row>
  </sheetData>
  <mergeCells count="15">
    <mergeCell ref="A65:B65"/>
    <mergeCell ref="C65:D65"/>
    <mergeCell ref="C66:D66"/>
    <mergeCell ref="A52:E53"/>
    <mergeCell ref="A54:E54"/>
    <mergeCell ref="A55:E55"/>
    <mergeCell ref="A56:E57"/>
    <mergeCell ref="A58:E58"/>
    <mergeCell ref="C62:D62"/>
    <mergeCell ref="A1:E1"/>
    <mergeCell ref="A2:E2"/>
    <mergeCell ref="D3:E3"/>
    <mergeCell ref="A62:B62"/>
    <mergeCell ref="A63:B63"/>
    <mergeCell ref="C63:D6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218</v>
      </c>
      <c r="B1" s="179"/>
      <c r="C1" s="179"/>
      <c r="D1" s="179"/>
      <c r="E1" s="179"/>
      <c r="F1" s="179"/>
    </row>
    <row r="2" spans="1:19" s="2" customFormat="1" x14ac:dyDescent="0.25">
      <c r="A2" s="50"/>
      <c r="B2" s="50"/>
      <c r="C2" s="50"/>
      <c r="D2" s="50"/>
      <c r="E2" s="50"/>
      <c r="F2" s="50"/>
    </row>
    <row r="3" spans="1:19" s="2" customFormat="1" ht="19.5" customHeight="1" x14ac:dyDescent="0.25">
      <c r="A3" s="51" t="s">
        <v>219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2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2" customFormat="1" ht="36.75" customHeight="1" x14ac:dyDescent="0.25">
      <c r="A5" s="186" t="s">
        <v>98</v>
      </c>
      <c r="B5" s="186"/>
      <c r="C5" s="186"/>
      <c r="D5" s="186"/>
      <c r="E5" s="186"/>
      <c r="F5" s="18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106" t="s">
        <v>99</v>
      </c>
      <c r="B6" s="107">
        <v>2</v>
      </c>
      <c r="C6" s="106" t="s">
        <v>100</v>
      </c>
      <c r="D6" s="134">
        <v>872.3</v>
      </c>
      <c r="E6" s="106" t="s">
        <v>101</v>
      </c>
      <c r="F6" s="109">
        <v>810.7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7"/>
      <c r="R6" s="188"/>
      <c r="S6" s="62"/>
    </row>
    <row r="7" spans="1:19" s="65" customFormat="1" ht="32.25" customHeight="1" x14ac:dyDescent="0.25">
      <c r="A7" s="106" t="s">
        <v>102</v>
      </c>
      <c r="B7" s="107">
        <v>2</v>
      </c>
      <c r="C7" s="106" t="s">
        <v>103</v>
      </c>
      <c r="D7" s="134">
        <v>0</v>
      </c>
      <c r="E7" s="106" t="s">
        <v>104</v>
      </c>
      <c r="F7" s="109">
        <v>523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7"/>
      <c r="R7" s="189"/>
      <c r="S7" s="64"/>
    </row>
    <row r="8" spans="1:19" s="65" customFormat="1" ht="45.75" customHeight="1" x14ac:dyDescent="0.25">
      <c r="A8" s="111" t="s">
        <v>105</v>
      </c>
      <c r="B8" s="107">
        <v>12</v>
      </c>
      <c r="C8" s="106" t="s">
        <v>106</v>
      </c>
      <c r="D8" s="109">
        <v>78.8</v>
      </c>
      <c r="E8" s="106" t="s">
        <v>107</v>
      </c>
      <c r="F8" s="109">
        <v>133.6</v>
      </c>
      <c r="G8" s="54"/>
      <c r="H8" s="56"/>
      <c r="I8" s="57"/>
      <c r="J8" s="58"/>
      <c r="K8" s="110"/>
      <c r="L8" s="60"/>
      <c r="M8" s="60"/>
      <c r="N8" s="60"/>
      <c r="O8" s="60"/>
      <c r="P8" s="61"/>
      <c r="Q8" s="187"/>
      <c r="R8" s="188"/>
      <c r="S8" s="64"/>
    </row>
    <row r="9" spans="1:19" s="65" customFormat="1" ht="33.75" customHeight="1" x14ac:dyDescent="0.25">
      <c r="A9" s="66"/>
      <c r="B9" s="58"/>
      <c r="C9" s="55"/>
      <c r="D9" s="68"/>
      <c r="E9" s="69"/>
      <c r="F9" s="70"/>
      <c r="G9" s="54"/>
      <c r="H9" s="56"/>
      <c r="I9" s="57"/>
      <c r="J9" s="58"/>
      <c r="K9" s="110"/>
      <c r="L9" s="60"/>
      <c r="M9" s="60"/>
      <c r="N9" s="60"/>
      <c r="O9" s="60"/>
      <c r="P9" s="54"/>
      <c r="Q9" s="110"/>
      <c r="R9" s="111"/>
      <c r="S9" s="72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1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5" customFormat="1" ht="30" customHeight="1" x14ac:dyDescent="0.25">
      <c r="A11" s="190" t="s">
        <v>108</v>
      </c>
      <c r="B11" s="191"/>
      <c r="C11" s="191"/>
      <c r="D11" s="191"/>
      <c r="E11" s="192"/>
      <c r="F11" s="76" t="s">
        <v>109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1" customFormat="1" ht="30" customHeight="1" x14ac:dyDescent="0.25">
      <c r="A12" s="196" t="s">
        <v>110</v>
      </c>
      <c r="B12" s="197"/>
      <c r="C12" s="197"/>
      <c r="D12" s="197"/>
      <c r="E12" s="198"/>
      <c r="F12" s="102">
        <v>-64640.468000000023</v>
      </c>
      <c r="G12" s="103"/>
    </row>
    <row r="13" spans="1:19" s="101" customFormat="1" ht="30" customHeight="1" x14ac:dyDescent="0.25">
      <c r="A13" s="196" t="s">
        <v>111</v>
      </c>
      <c r="B13" s="197"/>
      <c r="C13" s="197"/>
      <c r="D13" s="197"/>
      <c r="E13" s="198"/>
      <c r="F13" s="102">
        <v>56175.350000000006</v>
      </c>
    </row>
    <row r="14" spans="1:19" s="101" customFormat="1" ht="30" customHeight="1" x14ac:dyDescent="0.25">
      <c r="A14" s="196" t="s">
        <v>112</v>
      </c>
      <c r="B14" s="197"/>
      <c r="C14" s="197"/>
      <c r="D14" s="197"/>
      <c r="E14" s="198"/>
      <c r="F14" s="104">
        <f>SUM(F15:F17)</f>
        <v>111526.87</v>
      </c>
    </row>
    <row r="15" spans="1:19" s="75" customFormat="1" ht="28.5" customHeight="1" x14ac:dyDescent="0.25">
      <c r="A15" s="183" t="s">
        <v>113</v>
      </c>
      <c r="B15" s="184"/>
      <c r="C15" s="184"/>
      <c r="D15" s="184"/>
      <c r="E15" s="185"/>
      <c r="F15" s="98">
        <f>465.79+111061.08</f>
        <v>111526.87</v>
      </c>
    </row>
    <row r="16" spans="1:19" s="75" customFormat="1" ht="24.75" hidden="1" customHeight="1" x14ac:dyDescent="0.25">
      <c r="A16" s="183" t="s">
        <v>114</v>
      </c>
      <c r="B16" s="184"/>
      <c r="C16" s="184"/>
      <c r="D16" s="184"/>
      <c r="E16" s="185"/>
      <c r="F16" s="98"/>
    </row>
    <row r="17" spans="1:19" s="75" customFormat="1" ht="30" hidden="1" customHeight="1" x14ac:dyDescent="0.25">
      <c r="A17" s="183" t="s">
        <v>115</v>
      </c>
      <c r="B17" s="184"/>
      <c r="C17" s="184"/>
      <c r="D17" s="184"/>
      <c r="E17" s="185"/>
      <c r="F17" s="98"/>
    </row>
    <row r="18" spans="1:19" s="101" customFormat="1" ht="30" customHeight="1" x14ac:dyDescent="0.25">
      <c r="A18" s="196" t="s">
        <v>116</v>
      </c>
      <c r="B18" s="197"/>
      <c r="C18" s="197"/>
      <c r="D18" s="197"/>
      <c r="E18" s="198"/>
      <c r="F18" s="104">
        <f>SUM(F19:F21)</f>
        <v>124990.04999999999</v>
      </c>
    </row>
    <row r="19" spans="1:19" s="75" customFormat="1" ht="30" customHeight="1" x14ac:dyDescent="0.25">
      <c r="A19" s="183" t="s">
        <v>113</v>
      </c>
      <c r="B19" s="184"/>
      <c r="C19" s="184"/>
      <c r="D19" s="184"/>
      <c r="E19" s="185"/>
      <c r="F19" s="98">
        <f>465.79+124524.26</f>
        <v>124990.04999999999</v>
      </c>
    </row>
    <row r="20" spans="1:19" s="75" customFormat="1" ht="30" hidden="1" customHeight="1" x14ac:dyDescent="0.25">
      <c r="A20" s="183" t="s">
        <v>114</v>
      </c>
      <c r="B20" s="184"/>
      <c r="C20" s="184"/>
      <c r="D20" s="184"/>
      <c r="E20" s="185"/>
      <c r="F20" s="98"/>
    </row>
    <row r="21" spans="1:19" s="78" customFormat="1" ht="30" hidden="1" customHeight="1" x14ac:dyDescent="0.2">
      <c r="A21" s="183" t="s">
        <v>115</v>
      </c>
      <c r="B21" s="184"/>
      <c r="C21" s="184"/>
      <c r="D21" s="184"/>
      <c r="E21" s="185"/>
      <c r="F21" s="98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5" customFormat="1" ht="30" customHeight="1" x14ac:dyDescent="0.25">
      <c r="A22" s="196" t="s">
        <v>117</v>
      </c>
      <c r="B22" s="197"/>
      <c r="C22" s="197"/>
      <c r="D22" s="197"/>
      <c r="E22" s="198"/>
      <c r="F22" s="104">
        <f>F12+F18</f>
        <v>60349.581999999966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5" customFormat="1" ht="30" customHeight="1" x14ac:dyDescent="0.25">
      <c r="A23" s="196" t="s">
        <v>118</v>
      </c>
      <c r="B23" s="197"/>
      <c r="C23" s="197"/>
      <c r="D23" s="197"/>
      <c r="E23" s="198"/>
      <c r="F23" s="104">
        <f>Лист3!E60</f>
        <v>120090.98199999996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5" customFormat="1" ht="30" customHeight="1" x14ac:dyDescent="0.25">
      <c r="A24" s="196" t="s">
        <v>119</v>
      </c>
      <c r="B24" s="197"/>
      <c r="C24" s="197"/>
      <c r="D24" s="197"/>
      <c r="E24" s="198"/>
      <c r="F24" s="104">
        <f>F22-F23</f>
        <v>-59741.399999999994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5" customFormat="1" ht="30" customHeight="1" x14ac:dyDescent="0.25">
      <c r="A25" s="196" t="s">
        <v>120</v>
      </c>
      <c r="B25" s="197"/>
      <c r="C25" s="197"/>
      <c r="D25" s="197"/>
      <c r="E25" s="198"/>
      <c r="F25" s="102">
        <f>F13+F14-F18</f>
        <v>42712.170000000013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9" t="s">
        <v>121</v>
      </c>
      <c r="B27" s="199"/>
      <c r="C27" s="199"/>
      <c r="D27" s="199"/>
    </row>
    <row r="28" spans="1:19" s="2" customFormat="1" ht="21.75" customHeight="1" x14ac:dyDescent="0.25">
      <c r="A28" s="200" t="s">
        <v>122</v>
      </c>
      <c r="B28" s="200"/>
      <c r="C28" s="200"/>
      <c r="D28" s="200"/>
    </row>
    <row r="29" spans="1:19" s="2" customFormat="1" ht="22.5" customHeight="1" x14ac:dyDescent="0.25">
      <c r="A29" s="199" t="s">
        <v>69</v>
      </c>
      <c r="B29" s="199"/>
      <c r="C29" s="199"/>
      <c r="D29" s="199"/>
    </row>
    <row r="30" spans="1:19" s="2" customFormat="1" ht="22.5" customHeight="1" x14ac:dyDescent="0.25">
      <c r="A30" s="199" t="s">
        <v>70</v>
      </c>
      <c r="B30" s="199"/>
      <c r="C30" s="199"/>
      <c r="D30" s="50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view="pageBreakPreview" topLeftCell="A42" zoomScale="60" zoomScaleNormal="100" workbookViewId="0">
      <selection activeCell="A58" sqref="A58:XFD59"/>
    </sheetView>
  </sheetViews>
  <sheetFormatPr defaultRowHeight="15" x14ac:dyDescent="0.25"/>
  <cols>
    <col min="1" max="1" width="54.42578125" style="82" customWidth="1"/>
    <col min="2" max="2" width="13.85546875" style="120" customWidth="1"/>
    <col min="3" max="3" width="11.5703125" style="121" customWidth="1"/>
    <col min="4" max="4" width="17.5703125" style="120" customWidth="1"/>
    <col min="5" max="5" width="14.7109375" style="120" customWidth="1"/>
    <col min="6" max="255" width="9.140625" style="82"/>
    <col min="256" max="256" width="8.7109375" style="82" customWidth="1"/>
    <col min="257" max="257" width="31.5703125" style="82" customWidth="1"/>
    <col min="258" max="258" width="13.85546875" style="82" customWidth="1"/>
    <col min="259" max="259" width="19.140625" style="82" customWidth="1"/>
    <col min="260" max="260" width="17.5703125" style="82" customWidth="1"/>
    <col min="261" max="261" width="14.7109375" style="82" customWidth="1"/>
    <col min="262" max="511" width="9.140625" style="82"/>
    <col min="512" max="512" width="8.7109375" style="82" customWidth="1"/>
    <col min="513" max="513" width="31.5703125" style="82" customWidth="1"/>
    <col min="514" max="514" width="13.85546875" style="82" customWidth="1"/>
    <col min="515" max="515" width="19.140625" style="82" customWidth="1"/>
    <col min="516" max="516" width="17.5703125" style="82" customWidth="1"/>
    <col min="517" max="517" width="14.7109375" style="82" customWidth="1"/>
    <col min="518" max="767" width="9.140625" style="82"/>
    <col min="768" max="768" width="8.7109375" style="82" customWidth="1"/>
    <col min="769" max="769" width="31.5703125" style="82" customWidth="1"/>
    <col min="770" max="770" width="13.85546875" style="82" customWidth="1"/>
    <col min="771" max="771" width="19.140625" style="82" customWidth="1"/>
    <col min="772" max="772" width="17.5703125" style="82" customWidth="1"/>
    <col min="773" max="773" width="14.7109375" style="82" customWidth="1"/>
    <col min="774" max="1023" width="9.140625" style="82"/>
    <col min="1024" max="1024" width="8.7109375" style="82" customWidth="1"/>
    <col min="1025" max="1025" width="31.5703125" style="82" customWidth="1"/>
    <col min="1026" max="1026" width="13.85546875" style="82" customWidth="1"/>
    <col min="1027" max="1027" width="19.140625" style="82" customWidth="1"/>
    <col min="1028" max="1028" width="17.5703125" style="82" customWidth="1"/>
    <col min="1029" max="1029" width="14.7109375" style="82" customWidth="1"/>
    <col min="1030" max="1279" width="9.140625" style="82"/>
    <col min="1280" max="1280" width="8.7109375" style="82" customWidth="1"/>
    <col min="1281" max="1281" width="31.5703125" style="82" customWidth="1"/>
    <col min="1282" max="1282" width="13.85546875" style="82" customWidth="1"/>
    <col min="1283" max="1283" width="19.140625" style="82" customWidth="1"/>
    <col min="1284" max="1284" width="17.5703125" style="82" customWidth="1"/>
    <col min="1285" max="1285" width="14.7109375" style="82" customWidth="1"/>
    <col min="1286" max="1535" width="9.140625" style="82"/>
    <col min="1536" max="1536" width="8.7109375" style="82" customWidth="1"/>
    <col min="1537" max="1537" width="31.5703125" style="82" customWidth="1"/>
    <col min="1538" max="1538" width="13.85546875" style="82" customWidth="1"/>
    <col min="1539" max="1539" width="19.140625" style="82" customWidth="1"/>
    <col min="1540" max="1540" width="17.5703125" style="82" customWidth="1"/>
    <col min="1541" max="1541" width="14.7109375" style="82" customWidth="1"/>
    <col min="1542" max="1791" width="9.140625" style="82"/>
    <col min="1792" max="1792" width="8.7109375" style="82" customWidth="1"/>
    <col min="1793" max="1793" width="31.5703125" style="82" customWidth="1"/>
    <col min="1794" max="1794" width="13.85546875" style="82" customWidth="1"/>
    <col min="1795" max="1795" width="19.140625" style="82" customWidth="1"/>
    <col min="1796" max="1796" width="17.5703125" style="82" customWidth="1"/>
    <col min="1797" max="1797" width="14.7109375" style="82" customWidth="1"/>
    <col min="1798" max="2047" width="9.140625" style="82"/>
    <col min="2048" max="2048" width="8.7109375" style="82" customWidth="1"/>
    <col min="2049" max="2049" width="31.5703125" style="82" customWidth="1"/>
    <col min="2050" max="2050" width="13.85546875" style="82" customWidth="1"/>
    <col min="2051" max="2051" width="19.140625" style="82" customWidth="1"/>
    <col min="2052" max="2052" width="17.5703125" style="82" customWidth="1"/>
    <col min="2053" max="2053" width="14.7109375" style="82" customWidth="1"/>
    <col min="2054" max="2303" width="9.140625" style="82"/>
    <col min="2304" max="2304" width="8.7109375" style="82" customWidth="1"/>
    <col min="2305" max="2305" width="31.5703125" style="82" customWidth="1"/>
    <col min="2306" max="2306" width="13.85546875" style="82" customWidth="1"/>
    <col min="2307" max="2307" width="19.140625" style="82" customWidth="1"/>
    <col min="2308" max="2308" width="17.5703125" style="82" customWidth="1"/>
    <col min="2309" max="2309" width="14.7109375" style="82" customWidth="1"/>
    <col min="2310" max="2559" width="9.140625" style="82"/>
    <col min="2560" max="2560" width="8.7109375" style="82" customWidth="1"/>
    <col min="2561" max="2561" width="31.5703125" style="82" customWidth="1"/>
    <col min="2562" max="2562" width="13.85546875" style="82" customWidth="1"/>
    <col min="2563" max="2563" width="19.140625" style="82" customWidth="1"/>
    <col min="2564" max="2564" width="17.5703125" style="82" customWidth="1"/>
    <col min="2565" max="2565" width="14.7109375" style="82" customWidth="1"/>
    <col min="2566" max="2815" width="9.140625" style="82"/>
    <col min="2816" max="2816" width="8.7109375" style="82" customWidth="1"/>
    <col min="2817" max="2817" width="31.5703125" style="82" customWidth="1"/>
    <col min="2818" max="2818" width="13.85546875" style="82" customWidth="1"/>
    <col min="2819" max="2819" width="19.140625" style="82" customWidth="1"/>
    <col min="2820" max="2820" width="17.5703125" style="82" customWidth="1"/>
    <col min="2821" max="2821" width="14.7109375" style="82" customWidth="1"/>
    <col min="2822" max="3071" width="9.140625" style="82"/>
    <col min="3072" max="3072" width="8.7109375" style="82" customWidth="1"/>
    <col min="3073" max="3073" width="31.5703125" style="82" customWidth="1"/>
    <col min="3074" max="3074" width="13.85546875" style="82" customWidth="1"/>
    <col min="3075" max="3075" width="19.140625" style="82" customWidth="1"/>
    <col min="3076" max="3076" width="17.5703125" style="82" customWidth="1"/>
    <col min="3077" max="3077" width="14.7109375" style="82" customWidth="1"/>
    <col min="3078" max="3327" width="9.140625" style="82"/>
    <col min="3328" max="3328" width="8.7109375" style="82" customWidth="1"/>
    <col min="3329" max="3329" width="31.5703125" style="82" customWidth="1"/>
    <col min="3330" max="3330" width="13.85546875" style="82" customWidth="1"/>
    <col min="3331" max="3331" width="19.140625" style="82" customWidth="1"/>
    <col min="3332" max="3332" width="17.5703125" style="82" customWidth="1"/>
    <col min="3333" max="3333" width="14.7109375" style="82" customWidth="1"/>
    <col min="3334" max="3583" width="9.140625" style="82"/>
    <col min="3584" max="3584" width="8.7109375" style="82" customWidth="1"/>
    <col min="3585" max="3585" width="31.5703125" style="82" customWidth="1"/>
    <col min="3586" max="3586" width="13.85546875" style="82" customWidth="1"/>
    <col min="3587" max="3587" width="19.140625" style="82" customWidth="1"/>
    <col min="3588" max="3588" width="17.5703125" style="82" customWidth="1"/>
    <col min="3589" max="3589" width="14.7109375" style="82" customWidth="1"/>
    <col min="3590" max="3839" width="9.140625" style="82"/>
    <col min="3840" max="3840" width="8.7109375" style="82" customWidth="1"/>
    <col min="3841" max="3841" width="31.5703125" style="82" customWidth="1"/>
    <col min="3842" max="3842" width="13.85546875" style="82" customWidth="1"/>
    <col min="3843" max="3843" width="19.140625" style="82" customWidth="1"/>
    <col min="3844" max="3844" width="17.5703125" style="82" customWidth="1"/>
    <col min="3845" max="3845" width="14.7109375" style="82" customWidth="1"/>
    <col min="3846" max="4095" width="9.140625" style="82"/>
    <col min="4096" max="4096" width="8.7109375" style="82" customWidth="1"/>
    <col min="4097" max="4097" width="31.5703125" style="82" customWidth="1"/>
    <col min="4098" max="4098" width="13.85546875" style="82" customWidth="1"/>
    <col min="4099" max="4099" width="19.140625" style="82" customWidth="1"/>
    <col min="4100" max="4100" width="17.5703125" style="82" customWidth="1"/>
    <col min="4101" max="4101" width="14.7109375" style="82" customWidth="1"/>
    <col min="4102" max="4351" width="9.140625" style="82"/>
    <col min="4352" max="4352" width="8.7109375" style="82" customWidth="1"/>
    <col min="4353" max="4353" width="31.5703125" style="82" customWidth="1"/>
    <col min="4354" max="4354" width="13.85546875" style="82" customWidth="1"/>
    <col min="4355" max="4355" width="19.140625" style="82" customWidth="1"/>
    <col min="4356" max="4356" width="17.5703125" style="82" customWidth="1"/>
    <col min="4357" max="4357" width="14.7109375" style="82" customWidth="1"/>
    <col min="4358" max="4607" width="9.140625" style="82"/>
    <col min="4608" max="4608" width="8.7109375" style="82" customWidth="1"/>
    <col min="4609" max="4609" width="31.5703125" style="82" customWidth="1"/>
    <col min="4610" max="4610" width="13.85546875" style="82" customWidth="1"/>
    <col min="4611" max="4611" width="19.140625" style="82" customWidth="1"/>
    <col min="4612" max="4612" width="17.5703125" style="82" customWidth="1"/>
    <col min="4613" max="4613" width="14.7109375" style="82" customWidth="1"/>
    <col min="4614" max="4863" width="9.140625" style="82"/>
    <col min="4864" max="4864" width="8.7109375" style="82" customWidth="1"/>
    <col min="4865" max="4865" width="31.5703125" style="82" customWidth="1"/>
    <col min="4866" max="4866" width="13.85546875" style="82" customWidth="1"/>
    <col min="4867" max="4867" width="19.140625" style="82" customWidth="1"/>
    <col min="4868" max="4868" width="17.5703125" style="82" customWidth="1"/>
    <col min="4869" max="4869" width="14.7109375" style="82" customWidth="1"/>
    <col min="4870" max="5119" width="9.140625" style="82"/>
    <col min="5120" max="5120" width="8.7109375" style="82" customWidth="1"/>
    <col min="5121" max="5121" width="31.5703125" style="82" customWidth="1"/>
    <col min="5122" max="5122" width="13.85546875" style="82" customWidth="1"/>
    <col min="5123" max="5123" width="19.140625" style="82" customWidth="1"/>
    <col min="5124" max="5124" width="17.5703125" style="82" customWidth="1"/>
    <col min="5125" max="5125" width="14.7109375" style="82" customWidth="1"/>
    <col min="5126" max="5375" width="9.140625" style="82"/>
    <col min="5376" max="5376" width="8.7109375" style="82" customWidth="1"/>
    <col min="5377" max="5377" width="31.5703125" style="82" customWidth="1"/>
    <col min="5378" max="5378" width="13.85546875" style="82" customWidth="1"/>
    <col min="5379" max="5379" width="19.140625" style="82" customWidth="1"/>
    <col min="5380" max="5380" width="17.5703125" style="82" customWidth="1"/>
    <col min="5381" max="5381" width="14.7109375" style="82" customWidth="1"/>
    <col min="5382" max="5631" width="9.140625" style="82"/>
    <col min="5632" max="5632" width="8.7109375" style="82" customWidth="1"/>
    <col min="5633" max="5633" width="31.5703125" style="82" customWidth="1"/>
    <col min="5634" max="5634" width="13.85546875" style="82" customWidth="1"/>
    <col min="5635" max="5635" width="19.140625" style="82" customWidth="1"/>
    <col min="5636" max="5636" width="17.5703125" style="82" customWidth="1"/>
    <col min="5637" max="5637" width="14.7109375" style="82" customWidth="1"/>
    <col min="5638" max="5887" width="9.140625" style="82"/>
    <col min="5888" max="5888" width="8.7109375" style="82" customWidth="1"/>
    <col min="5889" max="5889" width="31.5703125" style="82" customWidth="1"/>
    <col min="5890" max="5890" width="13.85546875" style="82" customWidth="1"/>
    <col min="5891" max="5891" width="19.140625" style="82" customWidth="1"/>
    <col min="5892" max="5892" width="17.5703125" style="82" customWidth="1"/>
    <col min="5893" max="5893" width="14.7109375" style="82" customWidth="1"/>
    <col min="5894" max="6143" width="9.140625" style="82"/>
    <col min="6144" max="6144" width="8.7109375" style="82" customWidth="1"/>
    <col min="6145" max="6145" width="31.5703125" style="82" customWidth="1"/>
    <col min="6146" max="6146" width="13.85546875" style="82" customWidth="1"/>
    <col min="6147" max="6147" width="19.140625" style="82" customWidth="1"/>
    <col min="6148" max="6148" width="17.5703125" style="82" customWidth="1"/>
    <col min="6149" max="6149" width="14.7109375" style="82" customWidth="1"/>
    <col min="6150" max="6399" width="9.140625" style="82"/>
    <col min="6400" max="6400" width="8.7109375" style="82" customWidth="1"/>
    <col min="6401" max="6401" width="31.5703125" style="82" customWidth="1"/>
    <col min="6402" max="6402" width="13.85546875" style="82" customWidth="1"/>
    <col min="6403" max="6403" width="19.140625" style="82" customWidth="1"/>
    <col min="6404" max="6404" width="17.5703125" style="82" customWidth="1"/>
    <col min="6405" max="6405" width="14.7109375" style="82" customWidth="1"/>
    <col min="6406" max="6655" width="9.140625" style="82"/>
    <col min="6656" max="6656" width="8.7109375" style="82" customWidth="1"/>
    <col min="6657" max="6657" width="31.5703125" style="82" customWidth="1"/>
    <col min="6658" max="6658" width="13.85546875" style="82" customWidth="1"/>
    <col min="6659" max="6659" width="19.140625" style="82" customWidth="1"/>
    <col min="6660" max="6660" width="17.5703125" style="82" customWidth="1"/>
    <col min="6661" max="6661" width="14.7109375" style="82" customWidth="1"/>
    <col min="6662" max="6911" width="9.140625" style="82"/>
    <col min="6912" max="6912" width="8.7109375" style="82" customWidth="1"/>
    <col min="6913" max="6913" width="31.5703125" style="82" customWidth="1"/>
    <col min="6914" max="6914" width="13.85546875" style="82" customWidth="1"/>
    <col min="6915" max="6915" width="19.140625" style="82" customWidth="1"/>
    <col min="6916" max="6916" width="17.5703125" style="82" customWidth="1"/>
    <col min="6917" max="6917" width="14.7109375" style="82" customWidth="1"/>
    <col min="6918" max="7167" width="9.140625" style="82"/>
    <col min="7168" max="7168" width="8.7109375" style="82" customWidth="1"/>
    <col min="7169" max="7169" width="31.5703125" style="82" customWidth="1"/>
    <col min="7170" max="7170" width="13.85546875" style="82" customWidth="1"/>
    <col min="7171" max="7171" width="19.140625" style="82" customWidth="1"/>
    <col min="7172" max="7172" width="17.5703125" style="82" customWidth="1"/>
    <col min="7173" max="7173" width="14.7109375" style="82" customWidth="1"/>
    <col min="7174" max="7423" width="9.140625" style="82"/>
    <col min="7424" max="7424" width="8.7109375" style="82" customWidth="1"/>
    <col min="7425" max="7425" width="31.5703125" style="82" customWidth="1"/>
    <col min="7426" max="7426" width="13.85546875" style="82" customWidth="1"/>
    <col min="7427" max="7427" width="19.140625" style="82" customWidth="1"/>
    <col min="7428" max="7428" width="17.5703125" style="82" customWidth="1"/>
    <col min="7429" max="7429" width="14.7109375" style="82" customWidth="1"/>
    <col min="7430" max="7679" width="9.140625" style="82"/>
    <col min="7680" max="7680" width="8.7109375" style="82" customWidth="1"/>
    <col min="7681" max="7681" width="31.5703125" style="82" customWidth="1"/>
    <col min="7682" max="7682" width="13.85546875" style="82" customWidth="1"/>
    <col min="7683" max="7683" width="19.140625" style="82" customWidth="1"/>
    <col min="7684" max="7684" width="17.5703125" style="82" customWidth="1"/>
    <col min="7685" max="7685" width="14.7109375" style="82" customWidth="1"/>
    <col min="7686" max="7935" width="9.140625" style="82"/>
    <col min="7936" max="7936" width="8.7109375" style="82" customWidth="1"/>
    <col min="7937" max="7937" width="31.5703125" style="82" customWidth="1"/>
    <col min="7938" max="7938" width="13.85546875" style="82" customWidth="1"/>
    <col min="7939" max="7939" width="19.140625" style="82" customWidth="1"/>
    <col min="7940" max="7940" width="17.5703125" style="82" customWidth="1"/>
    <col min="7941" max="7941" width="14.7109375" style="82" customWidth="1"/>
    <col min="7942" max="8191" width="9.140625" style="82"/>
    <col min="8192" max="8192" width="8.7109375" style="82" customWidth="1"/>
    <col min="8193" max="8193" width="31.5703125" style="82" customWidth="1"/>
    <col min="8194" max="8194" width="13.85546875" style="82" customWidth="1"/>
    <col min="8195" max="8195" width="19.140625" style="82" customWidth="1"/>
    <col min="8196" max="8196" width="17.5703125" style="82" customWidth="1"/>
    <col min="8197" max="8197" width="14.7109375" style="82" customWidth="1"/>
    <col min="8198" max="8447" width="9.140625" style="82"/>
    <col min="8448" max="8448" width="8.7109375" style="82" customWidth="1"/>
    <col min="8449" max="8449" width="31.5703125" style="82" customWidth="1"/>
    <col min="8450" max="8450" width="13.85546875" style="82" customWidth="1"/>
    <col min="8451" max="8451" width="19.140625" style="82" customWidth="1"/>
    <col min="8452" max="8452" width="17.5703125" style="82" customWidth="1"/>
    <col min="8453" max="8453" width="14.7109375" style="82" customWidth="1"/>
    <col min="8454" max="8703" width="9.140625" style="82"/>
    <col min="8704" max="8704" width="8.7109375" style="82" customWidth="1"/>
    <col min="8705" max="8705" width="31.5703125" style="82" customWidth="1"/>
    <col min="8706" max="8706" width="13.85546875" style="82" customWidth="1"/>
    <col min="8707" max="8707" width="19.140625" style="82" customWidth="1"/>
    <col min="8708" max="8708" width="17.5703125" style="82" customWidth="1"/>
    <col min="8709" max="8709" width="14.7109375" style="82" customWidth="1"/>
    <col min="8710" max="8959" width="9.140625" style="82"/>
    <col min="8960" max="8960" width="8.7109375" style="82" customWidth="1"/>
    <col min="8961" max="8961" width="31.5703125" style="82" customWidth="1"/>
    <col min="8962" max="8962" width="13.85546875" style="82" customWidth="1"/>
    <col min="8963" max="8963" width="19.140625" style="82" customWidth="1"/>
    <col min="8964" max="8964" width="17.5703125" style="82" customWidth="1"/>
    <col min="8965" max="8965" width="14.7109375" style="82" customWidth="1"/>
    <col min="8966" max="9215" width="9.140625" style="82"/>
    <col min="9216" max="9216" width="8.7109375" style="82" customWidth="1"/>
    <col min="9217" max="9217" width="31.5703125" style="82" customWidth="1"/>
    <col min="9218" max="9218" width="13.85546875" style="82" customWidth="1"/>
    <col min="9219" max="9219" width="19.140625" style="82" customWidth="1"/>
    <col min="9220" max="9220" width="17.5703125" style="82" customWidth="1"/>
    <col min="9221" max="9221" width="14.7109375" style="82" customWidth="1"/>
    <col min="9222" max="9471" width="9.140625" style="82"/>
    <col min="9472" max="9472" width="8.7109375" style="82" customWidth="1"/>
    <col min="9473" max="9473" width="31.5703125" style="82" customWidth="1"/>
    <col min="9474" max="9474" width="13.85546875" style="82" customWidth="1"/>
    <col min="9475" max="9475" width="19.140625" style="82" customWidth="1"/>
    <col min="9476" max="9476" width="17.5703125" style="82" customWidth="1"/>
    <col min="9477" max="9477" width="14.7109375" style="82" customWidth="1"/>
    <col min="9478" max="9727" width="9.140625" style="82"/>
    <col min="9728" max="9728" width="8.7109375" style="82" customWidth="1"/>
    <col min="9729" max="9729" width="31.5703125" style="82" customWidth="1"/>
    <col min="9730" max="9730" width="13.85546875" style="82" customWidth="1"/>
    <col min="9731" max="9731" width="19.140625" style="82" customWidth="1"/>
    <col min="9732" max="9732" width="17.5703125" style="82" customWidth="1"/>
    <col min="9733" max="9733" width="14.7109375" style="82" customWidth="1"/>
    <col min="9734" max="9983" width="9.140625" style="82"/>
    <col min="9984" max="9984" width="8.7109375" style="82" customWidth="1"/>
    <col min="9985" max="9985" width="31.5703125" style="82" customWidth="1"/>
    <col min="9986" max="9986" width="13.85546875" style="82" customWidth="1"/>
    <col min="9987" max="9987" width="19.140625" style="82" customWidth="1"/>
    <col min="9988" max="9988" width="17.5703125" style="82" customWidth="1"/>
    <col min="9989" max="9989" width="14.7109375" style="82" customWidth="1"/>
    <col min="9990" max="10239" width="9.140625" style="82"/>
    <col min="10240" max="10240" width="8.7109375" style="82" customWidth="1"/>
    <col min="10241" max="10241" width="31.5703125" style="82" customWidth="1"/>
    <col min="10242" max="10242" width="13.85546875" style="82" customWidth="1"/>
    <col min="10243" max="10243" width="19.140625" style="82" customWidth="1"/>
    <col min="10244" max="10244" width="17.5703125" style="82" customWidth="1"/>
    <col min="10245" max="10245" width="14.7109375" style="82" customWidth="1"/>
    <col min="10246" max="10495" width="9.140625" style="82"/>
    <col min="10496" max="10496" width="8.7109375" style="82" customWidth="1"/>
    <col min="10497" max="10497" width="31.5703125" style="82" customWidth="1"/>
    <col min="10498" max="10498" width="13.85546875" style="82" customWidth="1"/>
    <col min="10499" max="10499" width="19.140625" style="82" customWidth="1"/>
    <col min="10500" max="10500" width="17.5703125" style="82" customWidth="1"/>
    <col min="10501" max="10501" width="14.7109375" style="82" customWidth="1"/>
    <col min="10502" max="10751" width="9.140625" style="82"/>
    <col min="10752" max="10752" width="8.7109375" style="82" customWidth="1"/>
    <col min="10753" max="10753" width="31.5703125" style="82" customWidth="1"/>
    <col min="10754" max="10754" width="13.85546875" style="82" customWidth="1"/>
    <col min="10755" max="10755" width="19.140625" style="82" customWidth="1"/>
    <col min="10756" max="10756" width="17.5703125" style="82" customWidth="1"/>
    <col min="10757" max="10757" width="14.7109375" style="82" customWidth="1"/>
    <col min="10758" max="11007" width="9.140625" style="82"/>
    <col min="11008" max="11008" width="8.7109375" style="82" customWidth="1"/>
    <col min="11009" max="11009" width="31.5703125" style="82" customWidth="1"/>
    <col min="11010" max="11010" width="13.85546875" style="82" customWidth="1"/>
    <col min="11011" max="11011" width="19.140625" style="82" customWidth="1"/>
    <col min="11012" max="11012" width="17.5703125" style="82" customWidth="1"/>
    <col min="11013" max="11013" width="14.7109375" style="82" customWidth="1"/>
    <col min="11014" max="11263" width="9.140625" style="82"/>
    <col min="11264" max="11264" width="8.7109375" style="82" customWidth="1"/>
    <col min="11265" max="11265" width="31.5703125" style="82" customWidth="1"/>
    <col min="11266" max="11266" width="13.85546875" style="82" customWidth="1"/>
    <col min="11267" max="11267" width="19.140625" style="82" customWidth="1"/>
    <col min="11268" max="11268" width="17.5703125" style="82" customWidth="1"/>
    <col min="11269" max="11269" width="14.7109375" style="82" customWidth="1"/>
    <col min="11270" max="11519" width="9.140625" style="82"/>
    <col min="11520" max="11520" width="8.7109375" style="82" customWidth="1"/>
    <col min="11521" max="11521" width="31.5703125" style="82" customWidth="1"/>
    <col min="11522" max="11522" width="13.85546875" style="82" customWidth="1"/>
    <col min="11523" max="11523" width="19.140625" style="82" customWidth="1"/>
    <col min="11524" max="11524" width="17.5703125" style="82" customWidth="1"/>
    <col min="11525" max="11525" width="14.7109375" style="82" customWidth="1"/>
    <col min="11526" max="11775" width="9.140625" style="82"/>
    <col min="11776" max="11776" width="8.7109375" style="82" customWidth="1"/>
    <col min="11777" max="11777" width="31.5703125" style="82" customWidth="1"/>
    <col min="11778" max="11778" width="13.85546875" style="82" customWidth="1"/>
    <col min="11779" max="11779" width="19.140625" style="82" customWidth="1"/>
    <col min="11780" max="11780" width="17.5703125" style="82" customWidth="1"/>
    <col min="11781" max="11781" width="14.7109375" style="82" customWidth="1"/>
    <col min="11782" max="12031" width="9.140625" style="82"/>
    <col min="12032" max="12032" width="8.7109375" style="82" customWidth="1"/>
    <col min="12033" max="12033" width="31.5703125" style="82" customWidth="1"/>
    <col min="12034" max="12034" width="13.85546875" style="82" customWidth="1"/>
    <col min="12035" max="12035" width="19.140625" style="82" customWidth="1"/>
    <col min="12036" max="12036" width="17.5703125" style="82" customWidth="1"/>
    <col min="12037" max="12037" width="14.7109375" style="82" customWidth="1"/>
    <col min="12038" max="12287" width="9.140625" style="82"/>
    <col min="12288" max="12288" width="8.7109375" style="82" customWidth="1"/>
    <col min="12289" max="12289" width="31.5703125" style="82" customWidth="1"/>
    <col min="12290" max="12290" width="13.85546875" style="82" customWidth="1"/>
    <col min="12291" max="12291" width="19.140625" style="82" customWidth="1"/>
    <col min="12292" max="12292" width="17.5703125" style="82" customWidth="1"/>
    <col min="12293" max="12293" width="14.7109375" style="82" customWidth="1"/>
    <col min="12294" max="12543" width="9.140625" style="82"/>
    <col min="12544" max="12544" width="8.7109375" style="82" customWidth="1"/>
    <col min="12545" max="12545" width="31.5703125" style="82" customWidth="1"/>
    <col min="12546" max="12546" width="13.85546875" style="82" customWidth="1"/>
    <col min="12547" max="12547" width="19.140625" style="82" customWidth="1"/>
    <col min="12548" max="12548" width="17.5703125" style="82" customWidth="1"/>
    <col min="12549" max="12549" width="14.7109375" style="82" customWidth="1"/>
    <col min="12550" max="12799" width="9.140625" style="82"/>
    <col min="12800" max="12800" width="8.7109375" style="82" customWidth="1"/>
    <col min="12801" max="12801" width="31.5703125" style="82" customWidth="1"/>
    <col min="12802" max="12802" width="13.85546875" style="82" customWidth="1"/>
    <col min="12803" max="12803" width="19.140625" style="82" customWidth="1"/>
    <col min="12804" max="12804" width="17.5703125" style="82" customWidth="1"/>
    <col min="12805" max="12805" width="14.7109375" style="82" customWidth="1"/>
    <col min="12806" max="13055" width="9.140625" style="82"/>
    <col min="13056" max="13056" width="8.7109375" style="82" customWidth="1"/>
    <col min="13057" max="13057" width="31.5703125" style="82" customWidth="1"/>
    <col min="13058" max="13058" width="13.85546875" style="82" customWidth="1"/>
    <col min="13059" max="13059" width="19.140625" style="82" customWidth="1"/>
    <col min="13060" max="13060" width="17.5703125" style="82" customWidth="1"/>
    <col min="13061" max="13061" width="14.7109375" style="82" customWidth="1"/>
    <col min="13062" max="13311" width="9.140625" style="82"/>
    <col min="13312" max="13312" width="8.7109375" style="82" customWidth="1"/>
    <col min="13313" max="13313" width="31.5703125" style="82" customWidth="1"/>
    <col min="13314" max="13314" width="13.85546875" style="82" customWidth="1"/>
    <col min="13315" max="13315" width="19.140625" style="82" customWidth="1"/>
    <col min="13316" max="13316" width="17.5703125" style="82" customWidth="1"/>
    <col min="13317" max="13317" width="14.7109375" style="82" customWidth="1"/>
    <col min="13318" max="13567" width="9.140625" style="82"/>
    <col min="13568" max="13568" width="8.7109375" style="82" customWidth="1"/>
    <col min="13569" max="13569" width="31.5703125" style="82" customWidth="1"/>
    <col min="13570" max="13570" width="13.85546875" style="82" customWidth="1"/>
    <col min="13571" max="13571" width="19.140625" style="82" customWidth="1"/>
    <col min="13572" max="13572" width="17.5703125" style="82" customWidth="1"/>
    <col min="13573" max="13573" width="14.7109375" style="82" customWidth="1"/>
    <col min="13574" max="13823" width="9.140625" style="82"/>
    <col min="13824" max="13824" width="8.7109375" style="82" customWidth="1"/>
    <col min="13825" max="13825" width="31.5703125" style="82" customWidth="1"/>
    <col min="13826" max="13826" width="13.85546875" style="82" customWidth="1"/>
    <col min="13827" max="13827" width="19.140625" style="82" customWidth="1"/>
    <col min="13828" max="13828" width="17.5703125" style="82" customWidth="1"/>
    <col min="13829" max="13829" width="14.7109375" style="82" customWidth="1"/>
    <col min="13830" max="14079" width="9.140625" style="82"/>
    <col min="14080" max="14080" width="8.7109375" style="82" customWidth="1"/>
    <col min="14081" max="14081" width="31.5703125" style="82" customWidth="1"/>
    <col min="14082" max="14082" width="13.85546875" style="82" customWidth="1"/>
    <col min="14083" max="14083" width="19.140625" style="82" customWidth="1"/>
    <col min="14084" max="14084" width="17.5703125" style="82" customWidth="1"/>
    <col min="14085" max="14085" width="14.7109375" style="82" customWidth="1"/>
    <col min="14086" max="14335" width="9.140625" style="82"/>
    <col min="14336" max="14336" width="8.7109375" style="82" customWidth="1"/>
    <col min="14337" max="14337" width="31.5703125" style="82" customWidth="1"/>
    <col min="14338" max="14338" width="13.85546875" style="82" customWidth="1"/>
    <col min="14339" max="14339" width="19.140625" style="82" customWidth="1"/>
    <col min="14340" max="14340" width="17.5703125" style="82" customWidth="1"/>
    <col min="14341" max="14341" width="14.7109375" style="82" customWidth="1"/>
    <col min="14342" max="14591" width="9.140625" style="82"/>
    <col min="14592" max="14592" width="8.7109375" style="82" customWidth="1"/>
    <col min="14593" max="14593" width="31.5703125" style="82" customWidth="1"/>
    <col min="14594" max="14594" width="13.85546875" style="82" customWidth="1"/>
    <col min="14595" max="14595" width="19.140625" style="82" customWidth="1"/>
    <col min="14596" max="14596" width="17.5703125" style="82" customWidth="1"/>
    <col min="14597" max="14597" width="14.7109375" style="82" customWidth="1"/>
    <col min="14598" max="14847" width="9.140625" style="82"/>
    <col min="14848" max="14848" width="8.7109375" style="82" customWidth="1"/>
    <col min="14849" max="14849" width="31.5703125" style="82" customWidth="1"/>
    <col min="14850" max="14850" width="13.85546875" style="82" customWidth="1"/>
    <col min="14851" max="14851" width="19.140625" style="82" customWidth="1"/>
    <col min="14852" max="14852" width="17.5703125" style="82" customWidth="1"/>
    <col min="14853" max="14853" width="14.7109375" style="82" customWidth="1"/>
    <col min="14854" max="15103" width="9.140625" style="82"/>
    <col min="15104" max="15104" width="8.7109375" style="82" customWidth="1"/>
    <col min="15105" max="15105" width="31.5703125" style="82" customWidth="1"/>
    <col min="15106" max="15106" width="13.85546875" style="82" customWidth="1"/>
    <col min="15107" max="15107" width="19.140625" style="82" customWidth="1"/>
    <col min="15108" max="15108" width="17.5703125" style="82" customWidth="1"/>
    <col min="15109" max="15109" width="14.7109375" style="82" customWidth="1"/>
    <col min="15110" max="15359" width="9.140625" style="82"/>
    <col min="15360" max="15360" width="8.7109375" style="82" customWidth="1"/>
    <col min="15361" max="15361" width="31.5703125" style="82" customWidth="1"/>
    <col min="15362" max="15362" width="13.85546875" style="82" customWidth="1"/>
    <col min="15363" max="15363" width="19.140625" style="82" customWidth="1"/>
    <col min="15364" max="15364" width="17.5703125" style="82" customWidth="1"/>
    <col min="15365" max="15365" width="14.7109375" style="82" customWidth="1"/>
    <col min="15366" max="15615" width="9.140625" style="82"/>
    <col min="15616" max="15616" width="8.7109375" style="82" customWidth="1"/>
    <col min="15617" max="15617" width="31.5703125" style="82" customWidth="1"/>
    <col min="15618" max="15618" width="13.85546875" style="82" customWidth="1"/>
    <col min="15619" max="15619" width="19.140625" style="82" customWidth="1"/>
    <col min="15620" max="15620" width="17.5703125" style="82" customWidth="1"/>
    <col min="15621" max="15621" width="14.7109375" style="82" customWidth="1"/>
    <col min="15622" max="15871" width="9.140625" style="82"/>
    <col min="15872" max="15872" width="8.7109375" style="82" customWidth="1"/>
    <col min="15873" max="15873" width="31.5703125" style="82" customWidth="1"/>
    <col min="15874" max="15874" width="13.85546875" style="82" customWidth="1"/>
    <col min="15875" max="15875" width="19.140625" style="82" customWidth="1"/>
    <col min="15876" max="15876" width="17.5703125" style="82" customWidth="1"/>
    <col min="15877" max="15877" width="14.7109375" style="82" customWidth="1"/>
    <col min="15878" max="16127" width="9.140625" style="82"/>
    <col min="16128" max="16128" width="8.7109375" style="82" customWidth="1"/>
    <col min="16129" max="16129" width="31.5703125" style="82" customWidth="1"/>
    <col min="16130" max="16130" width="13.85546875" style="82" customWidth="1"/>
    <col min="16131" max="16131" width="19.140625" style="82" customWidth="1"/>
    <col min="16132" max="16132" width="17.5703125" style="82" customWidth="1"/>
    <col min="16133" max="16133" width="14.7109375" style="82" customWidth="1"/>
    <col min="16134" max="16384" width="9.140625" style="82"/>
  </cols>
  <sheetData>
    <row r="1" spans="1:5" ht="23.25" customHeight="1" x14ac:dyDescent="0.25">
      <c r="E1" s="121"/>
    </row>
    <row r="2" spans="1:5" x14ac:dyDescent="0.25">
      <c r="A2" s="82" t="s">
        <v>166</v>
      </c>
    </row>
    <row r="3" spans="1:5" ht="15.75" customHeight="1" x14ac:dyDescent="0.25">
      <c r="B3" s="114" t="s">
        <v>213</v>
      </c>
    </row>
    <row r="4" spans="1:5" x14ac:dyDescent="0.25">
      <c r="B4" s="114" t="s">
        <v>167</v>
      </c>
      <c r="C4" s="123"/>
      <c r="D4" s="114"/>
    </row>
    <row r="5" spans="1:5" x14ac:dyDescent="0.25">
      <c r="B5" s="114" t="s">
        <v>168</v>
      </c>
      <c r="C5" s="123"/>
      <c r="D5" s="114"/>
    </row>
    <row r="6" spans="1:5" ht="26.25" customHeight="1" x14ac:dyDescent="0.25">
      <c r="A6" s="113" t="s">
        <v>169</v>
      </c>
      <c r="E6" s="114" t="s">
        <v>170</v>
      </c>
    </row>
    <row r="8" spans="1:5" ht="28.5" customHeight="1" x14ac:dyDescent="0.25">
      <c r="A8" s="207" t="s">
        <v>214</v>
      </c>
      <c r="B8" s="207"/>
      <c r="C8" s="207"/>
      <c r="D8" s="207"/>
      <c r="E8" s="207"/>
    </row>
    <row r="9" spans="1:5" ht="31.5" customHeight="1" x14ac:dyDescent="0.25">
      <c r="A9" s="207" t="s">
        <v>171</v>
      </c>
      <c r="B9" s="207"/>
      <c r="C9" s="207"/>
      <c r="D9" s="207"/>
      <c r="E9" s="207"/>
    </row>
    <row r="10" spans="1:5" ht="30.75" customHeight="1" x14ac:dyDescent="0.25">
      <c r="A10" s="207" t="s">
        <v>172</v>
      </c>
      <c r="B10" s="207"/>
      <c r="C10" s="207"/>
      <c r="D10" s="207"/>
      <c r="E10" s="207"/>
    </row>
    <row r="11" spans="1:5" ht="30" customHeight="1" x14ac:dyDescent="0.25">
      <c r="A11" s="207" t="s">
        <v>173</v>
      </c>
      <c r="B11" s="207"/>
      <c r="C11" s="207"/>
      <c r="D11" s="207"/>
      <c r="E11" s="207"/>
    </row>
    <row r="12" spans="1:5" ht="29.25" customHeight="1" x14ac:dyDescent="0.25">
      <c r="A12" s="207" t="s">
        <v>174</v>
      </c>
      <c r="B12" s="207"/>
      <c r="C12" s="207"/>
      <c r="D12" s="207"/>
      <c r="E12" s="207"/>
    </row>
    <row r="13" spans="1:5" ht="28.5" customHeight="1" x14ac:dyDescent="0.25">
      <c r="A13" s="207" t="s">
        <v>175</v>
      </c>
      <c r="B13" s="207"/>
      <c r="C13" s="207"/>
      <c r="D13" s="207"/>
      <c r="E13" s="207"/>
    </row>
    <row r="14" spans="1:5" ht="15.75" customHeight="1" x14ac:dyDescent="0.25"/>
    <row r="15" spans="1:5" ht="150" x14ac:dyDescent="0.25">
      <c r="A15" s="117" t="s">
        <v>2</v>
      </c>
      <c r="B15" s="118" t="s">
        <v>177</v>
      </c>
      <c r="C15" s="118" t="s">
        <v>0</v>
      </c>
      <c r="D15" s="118" t="s">
        <v>176</v>
      </c>
      <c r="E15" s="118" t="s">
        <v>1</v>
      </c>
    </row>
    <row r="16" spans="1:5" s="84" customFormat="1" ht="14.25" x14ac:dyDescent="0.2">
      <c r="A16" s="124" t="s">
        <v>8</v>
      </c>
      <c r="B16" s="125"/>
      <c r="C16" s="125"/>
      <c r="D16" s="125"/>
      <c r="E16" s="125"/>
    </row>
    <row r="17" spans="1:5" x14ac:dyDescent="0.25">
      <c r="A17" s="119" t="s">
        <v>125</v>
      </c>
      <c r="B17" s="122" t="s">
        <v>43</v>
      </c>
      <c r="C17" s="118" t="s">
        <v>28</v>
      </c>
      <c r="D17" s="122">
        <v>0.13</v>
      </c>
      <c r="E17" s="122">
        <v>1360.79</v>
      </c>
    </row>
    <row r="18" spans="1:5" s="84" customFormat="1" ht="28.5" x14ac:dyDescent="0.2">
      <c r="A18" s="124" t="s">
        <v>178</v>
      </c>
      <c r="B18" s="125"/>
      <c r="C18" s="125"/>
      <c r="D18" s="125"/>
      <c r="E18" s="125"/>
    </row>
    <row r="19" spans="1:5" x14ac:dyDescent="0.25">
      <c r="A19" s="119" t="s">
        <v>179</v>
      </c>
      <c r="B19" s="122" t="s">
        <v>160</v>
      </c>
      <c r="C19" s="118" t="s">
        <v>30</v>
      </c>
      <c r="D19" s="122">
        <f>E19</f>
        <v>55896.98</v>
      </c>
      <c r="E19" s="122">
        <v>55896.98</v>
      </c>
    </row>
    <row r="20" spans="1:5" ht="30" x14ac:dyDescent="0.25">
      <c r="A20" s="119" t="s">
        <v>180</v>
      </c>
      <c r="B20" s="122" t="s">
        <v>44</v>
      </c>
      <c r="C20" s="118" t="s">
        <v>28</v>
      </c>
      <c r="D20" s="122">
        <f>E20</f>
        <v>178.19</v>
      </c>
      <c r="E20" s="122">
        <v>178.19</v>
      </c>
    </row>
    <row r="21" spans="1:5" s="84" customFormat="1" ht="28.5" x14ac:dyDescent="0.2">
      <c r="A21" s="124" t="s">
        <v>181</v>
      </c>
      <c r="B21" s="125"/>
      <c r="C21" s="125"/>
      <c r="D21" s="125"/>
      <c r="E21" s="125"/>
    </row>
    <row r="22" spans="1:5" ht="30" x14ac:dyDescent="0.25">
      <c r="A22" s="119" t="s">
        <v>182</v>
      </c>
      <c r="B22" s="122">
        <v>9.7000000000000003E-2</v>
      </c>
      <c r="C22" s="118" t="s">
        <v>183</v>
      </c>
      <c r="D22" s="122">
        <f>E22/B22</f>
        <v>21800.309278350516</v>
      </c>
      <c r="E22" s="122">
        <v>2114.63</v>
      </c>
    </row>
    <row r="23" spans="1:5" ht="30" x14ac:dyDescent="0.25">
      <c r="A23" s="119" t="s">
        <v>184</v>
      </c>
      <c r="B23" s="122">
        <v>1</v>
      </c>
      <c r="C23" s="118" t="s">
        <v>31</v>
      </c>
      <c r="D23" s="122">
        <f t="shared" ref="D23:D53" si="0">E23/B23</f>
        <v>303.61</v>
      </c>
      <c r="E23" s="122">
        <v>303.61</v>
      </c>
    </row>
    <row r="24" spans="1:5" x14ac:dyDescent="0.25">
      <c r="A24" s="119" t="s">
        <v>134</v>
      </c>
      <c r="B24" s="122">
        <v>1</v>
      </c>
      <c r="C24" s="118" t="s">
        <v>135</v>
      </c>
      <c r="D24" s="122">
        <f t="shared" si="0"/>
        <v>91.38</v>
      </c>
      <c r="E24" s="122">
        <v>91.38</v>
      </c>
    </row>
    <row r="25" spans="1:5" x14ac:dyDescent="0.25">
      <c r="A25" s="119" t="s">
        <v>136</v>
      </c>
      <c r="B25" s="122">
        <v>1</v>
      </c>
      <c r="C25" s="118" t="s">
        <v>32</v>
      </c>
      <c r="D25" s="122">
        <f t="shared" si="0"/>
        <v>907.5</v>
      </c>
      <c r="E25" s="122">
        <v>907.5</v>
      </c>
    </row>
    <row r="26" spans="1:5" ht="30" x14ac:dyDescent="0.25">
      <c r="A26" s="119" t="s">
        <v>185</v>
      </c>
      <c r="B26" s="122">
        <v>1</v>
      </c>
      <c r="C26" s="118" t="s">
        <v>186</v>
      </c>
      <c r="D26" s="122">
        <f t="shared" si="0"/>
        <v>665.19</v>
      </c>
      <c r="E26" s="122">
        <v>665.19</v>
      </c>
    </row>
    <row r="27" spans="1:5" x14ac:dyDescent="0.25">
      <c r="A27" s="119" t="s">
        <v>187</v>
      </c>
      <c r="B27" s="122">
        <v>1</v>
      </c>
      <c r="C27" s="118" t="s">
        <v>31</v>
      </c>
      <c r="D27" s="122">
        <f t="shared" si="0"/>
        <v>150.94</v>
      </c>
      <c r="E27" s="122">
        <v>150.94</v>
      </c>
    </row>
    <row r="28" spans="1:5" ht="30" x14ac:dyDescent="0.25">
      <c r="A28" s="119" t="s">
        <v>188</v>
      </c>
      <c r="B28" s="122">
        <v>0.1</v>
      </c>
      <c r="C28" s="118" t="s">
        <v>34</v>
      </c>
      <c r="D28" s="122">
        <f t="shared" si="0"/>
        <v>1791.3</v>
      </c>
      <c r="E28" s="122">
        <v>179.13</v>
      </c>
    </row>
    <row r="29" spans="1:5" ht="30" x14ac:dyDescent="0.25">
      <c r="A29" s="119" t="s">
        <v>140</v>
      </c>
      <c r="B29" s="122">
        <v>0.01</v>
      </c>
      <c r="C29" s="118" t="s">
        <v>35</v>
      </c>
      <c r="D29" s="122">
        <f t="shared" si="0"/>
        <v>27300</v>
      </c>
      <c r="E29" s="122">
        <v>273</v>
      </c>
    </row>
    <row r="30" spans="1:5" ht="30" x14ac:dyDescent="0.25">
      <c r="A30" s="119" t="s">
        <v>141</v>
      </c>
      <c r="B30" s="122">
        <v>1.4650000000000001</v>
      </c>
      <c r="C30" s="118" t="s">
        <v>34</v>
      </c>
      <c r="D30" s="122">
        <f t="shared" si="0"/>
        <v>1821.3378839590443</v>
      </c>
      <c r="E30" s="122">
        <v>2668.26</v>
      </c>
    </row>
    <row r="31" spans="1:5" ht="30" x14ac:dyDescent="0.25">
      <c r="A31" s="119" t="s">
        <v>142</v>
      </c>
      <c r="B31" s="122">
        <v>1</v>
      </c>
      <c r="C31" s="118" t="s">
        <v>32</v>
      </c>
      <c r="D31" s="122">
        <f t="shared" si="0"/>
        <v>549.39</v>
      </c>
      <c r="E31" s="122">
        <v>549.39</v>
      </c>
    </row>
    <row r="32" spans="1:5" ht="30" x14ac:dyDescent="0.25">
      <c r="A32" s="119" t="s">
        <v>143</v>
      </c>
      <c r="B32" s="122">
        <v>5</v>
      </c>
      <c r="C32" s="118" t="s">
        <v>39</v>
      </c>
      <c r="D32" s="122">
        <f t="shared" si="0"/>
        <v>225.858</v>
      </c>
      <c r="E32" s="122">
        <v>1129.29</v>
      </c>
    </row>
    <row r="33" spans="1:5" x14ac:dyDescent="0.25">
      <c r="A33" s="119" t="s">
        <v>144</v>
      </c>
      <c r="B33" s="122">
        <v>2</v>
      </c>
      <c r="C33" s="118" t="s">
        <v>135</v>
      </c>
      <c r="D33" s="122">
        <f t="shared" si="0"/>
        <v>73.19</v>
      </c>
      <c r="E33" s="122">
        <v>146.38</v>
      </c>
    </row>
    <row r="34" spans="1:5" x14ac:dyDescent="0.25">
      <c r="A34" s="119" t="s">
        <v>145</v>
      </c>
      <c r="B34" s="122">
        <v>1</v>
      </c>
      <c r="C34" s="118" t="s">
        <v>31</v>
      </c>
      <c r="D34" s="122">
        <f t="shared" si="0"/>
        <v>3894.78</v>
      </c>
      <c r="E34" s="122">
        <v>3894.78</v>
      </c>
    </row>
    <row r="35" spans="1:5" x14ac:dyDescent="0.25">
      <c r="A35" s="119" t="s">
        <v>146</v>
      </c>
      <c r="B35" s="122">
        <v>4035</v>
      </c>
      <c r="C35" s="118" t="s">
        <v>40</v>
      </c>
      <c r="D35" s="122">
        <f t="shared" si="0"/>
        <v>1.2958389095415117</v>
      </c>
      <c r="E35" s="122">
        <v>5228.71</v>
      </c>
    </row>
    <row r="36" spans="1:5" ht="30" x14ac:dyDescent="0.25">
      <c r="A36" s="119" t="s">
        <v>189</v>
      </c>
      <c r="B36" s="122">
        <v>1</v>
      </c>
      <c r="C36" s="118" t="s">
        <v>41</v>
      </c>
      <c r="D36" s="122">
        <f t="shared" si="0"/>
        <v>1174.1099999999999</v>
      </c>
      <c r="E36" s="122">
        <v>1174.1099999999999</v>
      </c>
    </row>
    <row r="37" spans="1:5" ht="30" x14ac:dyDescent="0.25">
      <c r="A37" s="119" t="s">
        <v>190</v>
      </c>
      <c r="B37" s="122">
        <v>1</v>
      </c>
      <c r="C37" s="118" t="s">
        <v>41</v>
      </c>
      <c r="D37" s="122">
        <f t="shared" si="0"/>
        <v>604.44000000000005</v>
      </c>
      <c r="E37" s="122">
        <v>604.44000000000005</v>
      </c>
    </row>
    <row r="38" spans="1:5" x14ac:dyDescent="0.25">
      <c r="A38" s="119" t="s">
        <v>147</v>
      </c>
      <c r="B38" s="122">
        <v>30</v>
      </c>
      <c r="C38" s="118" t="s">
        <v>41</v>
      </c>
      <c r="D38" s="122">
        <f t="shared" si="0"/>
        <v>271.38200000000001</v>
      </c>
      <c r="E38" s="122">
        <v>8141.46</v>
      </c>
    </row>
    <row r="39" spans="1:5" s="84" customFormat="1" ht="28.5" x14ac:dyDescent="0.2">
      <c r="A39" s="124" t="s">
        <v>191</v>
      </c>
      <c r="B39" s="125"/>
      <c r="C39" s="125"/>
      <c r="D39" s="122"/>
      <c r="E39" s="125"/>
    </row>
    <row r="40" spans="1:5" x14ac:dyDescent="0.25">
      <c r="A40" s="119" t="s">
        <v>192</v>
      </c>
      <c r="B40" s="122">
        <v>2.8000000000000001E-2</v>
      </c>
      <c r="C40" s="118" t="s">
        <v>37</v>
      </c>
      <c r="D40" s="122">
        <f t="shared" si="0"/>
        <v>19946.785714285714</v>
      </c>
      <c r="E40" s="122">
        <v>558.51</v>
      </c>
    </row>
    <row r="41" spans="1:5" ht="30" x14ac:dyDescent="0.25">
      <c r="A41" s="119" t="s">
        <v>193</v>
      </c>
      <c r="B41" s="122">
        <v>8.0000000000000002E-3</v>
      </c>
      <c r="C41" s="118" t="s">
        <v>37</v>
      </c>
      <c r="D41" s="122">
        <f t="shared" si="0"/>
        <v>172931.25</v>
      </c>
      <c r="E41" s="122">
        <v>1383.45</v>
      </c>
    </row>
    <row r="42" spans="1:5" ht="30" x14ac:dyDescent="0.25">
      <c r="A42" s="119" t="s">
        <v>194</v>
      </c>
      <c r="B42" s="122">
        <v>7.56</v>
      </c>
      <c r="C42" s="118" t="s">
        <v>30</v>
      </c>
      <c r="D42" s="122">
        <f t="shared" si="0"/>
        <v>285.34126984126982</v>
      </c>
      <c r="E42" s="122">
        <v>2157.1799999999998</v>
      </c>
    </row>
    <row r="43" spans="1:5" x14ac:dyDescent="0.25">
      <c r="A43" s="119" t="s">
        <v>195</v>
      </c>
      <c r="B43" s="122">
        <v>0.76</v>
      </c>
      <c r="C43" s="118" t="s">
        <v>37</v>
      </c>
      <c r="D43" s="122">
        <f t="shared" si="0"/>
        <v>4877.0394736842109</v>
      </c>
      <c r="E43" s="122">
        <v>3706.55</v>
      </c>
    </row>
    <row r="44" spans="1:5" ht="30" x14ac:dyDescent="0.25">
      <c r="A44" s="119" t="s">
        <v>196</v>
      </c>
      <c r="B44" s="122">
        <v>8.9999999999999993E-3</v>
      </c>
      <c r="C44" s="118" t="s">
        <v>33</v>
      </c>
      <c r="D44" s="122">
        <f t="shared" si="0"/>
        <v>104928.88888888891</v>
      </c>
      <c r="E44" s="122">
        <v>944.36</v>
      </c>
    </row>
    <row r="45" spans="1:5" x14ac:dyDescent="0.25">
      <c r="A45" s="119" t="s">
        <v>197</v>
      </c>
      <c r="B45" s="122">
        <v>5.5E-2</v>
      </c>
      <c r="C45" s="118" t="s">
        <v>33</v>
      </c>
      <c r="D45" s="122">
        <f t="shared" si="0"/>
        <v>83714.909090909088</v>
      </c>
      <c r="E45" s="122">
        <v>4604.32</v>
      </c>
    </row>
    <row r="46" spans="1:5" ht="30" x14ac:dyDescent="0.25">
      <c r="A46" s="119" t="s">
        <v>198</v>
      </c>
      <c r="B46" s="122">
        <v>0.01</v>
      </c>
      <c r="C46" s="118" t="s">
        <v>35</v>
      </c>
      <c r="D46" s="122">
        <f t="shared" si="0"/>
        <v>28516.000000000004</v>
      </c>
      <c r="E46" s="122">
        <v>285.16000000000003</v>
      </c>
    </row>
    <row r="47" spans="1:5" x14ac:dyDescent="0.25">
      <c r="A47" s="119" t="s">
        <v>199</v>
      </c>
      <c r="B47" s="122">
        <v>0.17</v>
      </c>
      <c r="C47" s="118" t="s">
        <v>34</v>
      </c>
      <c r="D47" s="122">
        <f t="shared" si="0"/>
        <v>1901.5882352941173</v>
      </c>
      <c r="E47" s="122">
        <v>323.27</v>
      </c>
    </row>
    <row r="48" spans="1:5" ht="30" x14ac:dyDescent="0.25">
      <c r="A48" s="119" t="s">
        <v>200</v>
      </c>
      <c r="B48" s="122">
        <v>0.73</v>
      </c>
      <c r="C48" s="118" t="s">
        <v>34</v>
      </c>
      <c r="D48" s="122">
        <f t="shared" si="0"/>
        <v>1849.9726027397262</v>
      </c>
      <c r="E48" s="122">
        <v>1350.48</v>
      </c>
    </row>
    <row r="49" spans="1:5" ht="30" x14ac:dyDescent="0.25">
      <c r="A49" s="119" t="s">
        <v>151</v>
      </c>
      <c r="B49" s="122">
        <v>0.73399999999999999</v>
      </c>
      <c r="C49" s="118" t="s">
        <v>34</v>
      </c>
      <c r="D49" s="122">
        <f t="shared" si="0"/>
        <v>1834.3732970027249</v>
      </c>
      <c r="E49" s="122">
        <v>1346.43</v>
      </c>
    </row>
    <row r="50" spans="1:5" ht="30" x14ac:dyDescent="0.25">
      <c r="A50" s="119" t="s">
        <v>201</v>
      </c>
      <c r="B50" s="122">
        <v>35</v>
      </c>
      <c r="C50" s="118" t="s">
        <v>202</v>
      </c>
      <c r="D50" s="122">
        <f t="shared" si="0"/>
        <v>73.864285714285714</v>
      </c>
      <c r="E50" s="122">
        <v>2585.25</v>
      </c>
    </row>
    <row r="51" spans="1:5" x14ac:dyDescent="0.25">
      <c r="A51" s="119" t="s">
        <v>203</v>
      </c>
      <c r="B51" s="122">
        <v>3</v>
      </c>
      <c r="C51" s="118" t="s">
        <v>204</v>
      </c>
      <c r="D51" s="122">
        <f t="shared" si="0"/>
        <v>228.39333333333332</v>
      </c>
      <c r="E51" s="122">
        <v>685.18</v>
      </c>
    </row>
    <row r="52" spans="1:5" ht="30" x14ac:dyDescent="0.25">
      <c r="A52" s="119" t="s">
        <v>205</v>
      </c>
      <c r="B52" s="122">
        <v>0.01</v>
      </c>
      <c r="C52" s="118" t="s">
        <v>206</v>
      </c>
      <c r="D52" s="122">
        <f t="shared" si="0"/>
        <v>35398</v>
      </c>
      <c r="E52" s="122">
        <v>353.98</v>
      </c>
    </row>
    <row r="53" spans="1:5" ht="30" x14ac:dyDescent="0.25">
      <c r="A53" s="119" t="s">
        <v>207</v>
      </c>
      <c r="B53" s="122">
        <v>2.8000000000000001E-2</v>
      </c>
      <c r="C53" s="118" t="s">
        <v>37</v>
      </c>
      <c r="D53" s="122">
        <f t="shared" si="0"/>
        <v>9197.8571428571431</v>
      </c>
      <c r="E53" s="122">
        <v>257.54000000000002</v>
      </c>
    </row>
    <row r="54" spans="1:5" s="84" customFormat="1" ht="28.5" x14ac:dyDescent="0.2">
      <c r="A54" s="124" t="s">
        <v>62</v>
      </c>
      <c r="B54" s="125"/>
      <c r="C54" s="125"/>
      <c r="D54" s="125"/>
      <c r="E54" s="125"/>
    </row>
    <row r="55" spans="1:5" ht="30" x14ac:dyDescent="0.25">
      <c r="A55" s="119" t="s">
        <v>133</v>
      </c>
      <c r="B55" s="122" t="s">
        <v>215</v>
      </c>
      <c r="C55" s="118" t="s">
        <v>28</v>
      </c>
      <c r="D55" s="122">
        <f>E55</f>
        <v>2720.01</v>
      </c>
      <c r="E55" s="122">
        <v>2720.01</v>
      </c>
    </row>
    <row r="56" spans="1:5" s="84" customFormat="1" ht="28.5" x14ac:dyDescent="0.2">
      <c r="A56" s="124" t="s">
        <v>65</v>
      </c>
      <c r="B56" s="125"/>
      <c r="C56" s="125"/>
      <c r="D56" s="125"/>
      <c r="E56" s="125"/>
    </row>
    <row r="57" spans="1:5" x14ac:dyDescent="0.25">
      <c r="A57" s="119" t="s">
        <v>153</v>
      </c>
      <c r="B57" s="122" t="s">
        <v>44</v>
      </c>
      <c r="C57" s="118" t="s">
        <v>28</v>
      </c>
      <c r="D57" s="122">
        <f>E57</f>
        <v>253.79</v>
      </c>
      <c r="E57" s="122">
        <v>253.79</v>
      </c>
    </row>
    <row r="58" spans="1:5" s="37" customFormat="1" ht="14.25" x14ac:dyDescent="0.2">
      <c r="A58" s="130" t="s">
        <v>27</v>
      </c>
      <c r="B58" s="131"/>
      <c r="C58" s="132"/>
      <c r="D58" s="131"/>
      <c r="E58" s="133"/>
    </row>
    <row r="59" spans="1:5" s="1" customFormat="1" x14ac:dyDescent="0.2">
      <c r="A59" s="35" t="s">
        <v>27</v>
      </c>
      <c r="B59" s="41" t="s">
        <v>43</v>
      </c>
      <c r="C59" s="21" t="s">
        <v>28</v>
      </c>
      <c r="D59" s="41">
        <f>E59</f>
        <v>10917.361999999997</v>
      </c>
      <c r="E59" s="45">
        <f>SUM(E17:E57)*10%</f>
        <v>10917.361999999997</v>
      </c>
    </row>
    <row r="60" spans="1:5" s="84" customFormat="1" ht="14.25" x14ac:dyDescent="0.2">
      <c r="A60" s="126" t="s">
        <v>47</v>
      </c>
      <c r="B60" s="127"/>
      <c r="C60" s="128"/>
      <c r="D60" s="129"/>
      <c r="E60" s="127">
        <f>SUM(E17:E59)</f>
        <v>120090.98199999996</v>
      </c>
    </row>
    <row r="63" spans="1:5" ht="39.75" customHeight="1" x14ac:dyDescent="0.25">
      <c r="A63" s="207" t="s">
        <v>216</v>
      </c>
      <c r="B63" s="207"/>
      <c r="C63" s="207"/>
      <c r="D63" s="207"/>
      <c r="E63" s="207"/>
    </row>
    <row r="64" spans="1:5" ht="27.75" customHeight="1" x14ac:dyDescent="0.25">
      <c r="A64" s="207" t="s">
        <v>208</v>
      </c>
      <c r="B64" s="207"/>
      <c r="C64" s="207"/>
      <c r="D64" s="207"/>
      <c r="E64" s="207"/>
    </row>
    <row r="65" spans="1:5" ht="24" customHeight="1" x14ac:dyDescent="0.25">
      <c r="A65" s="207" t="s">
        <v>209</v>
      </c>
      <c r="B65" s="207"/>
      <c r="C65" s="207"/>
      <c r="D65" s="207"/>
      <c r="E65" s="207"/>
    </row>
    <row r="66" spans="1:5" ht="30.75" customHeight="1" x14ac:dyDescent="0.25">
      <c r="A66" s="207" t="s">
        <v>210</v>
      </c>
      <c r="B66" s="207"/>
      <c r="C66" s="207"/>
      <c r="D66" s="207"/>
      <c r="E66" s="207"/>
    </row>
    <row r="68" spans="1:5" ht="24.75" customHeight="1" x14ac:dyDescent="0.25"/>
    <row r="69" spans="1:5" ht="18.75" customHeight="1" x14ac:dyDescent="0.25">
      <c r="A69" s="115" t="s">
        <v>211</v>
      </c>
    </row>
    <row r="70" spans="1:5" ht="15.75" customHeight="1" x14ac:dyDescent="0.25">
      <c r="A70" s="116" t="s">
        <v>217</v>
      </c>
    </row>
    <row r="71" spans="1:5" ht="10.5" customHeight="1" x14ac:dyDescent="0.25">
      <c r="B71" s="114"/>
      <c r="D71" s="114" t="s">
        <v>49</v>
      </c>
    </row>
    <row r="73" spans="1:5" x14ac:dyDescent="0.25">
      <c r="A73" s="115" t="s">
        <v>212</v>
      </c>
    </row>
    <row r="74" spans="1:5" ht="10.5" customHeight="1" x14ac:dyDescent="0.25">
      <c r="B74" s="114"/>
      <c r="D74" s="114" t="s">
        <v>49</v>
      </c>
    </row>
    <row r="75" spans="1:5" ht="11.25" customHeight="1" x14ac:dyDescent="0.25"/>
  </sheetData>
  <mergeCells count="10">
    <mergeCell ref="A64:E64"/>
    <mergeCell ref="A65:E65"/>
    <mergeCell ref="A66:E66"/>
    <mergeCell ref="A63:E6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220</v>
      </c>
      <c r="B1" s="179"/>
      <c r="C1" s="179"/>
      <c r="D1" s="179"/>
      <c r="E1" s="179"/>
      <c r="F1" s="179"/>
    </row>
    <row r="2" spans="1:19" s="2" customFormat="1" x14ac:dyDescent="0.25">
      <c r="A2" s="50"/>
      <c r="B2" s="50"/>
      <c r="C2" s="50"/>
      <c r="D2" s="50"/>
      <c r="E2" s="50"/>
      <c r="F2" s="50"/>
    </row>
    <row r="3" spans="1:19" s="2" customFormat="1" ht="19.5" customHeight="1" x14ac:dyDescent="0.25">
      <c r="A3" s="51" t="s">
        <v>221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2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2" customFormat="1" ht="36.75" customHeight="1" x14ac:dyDescent="0.25">
      <c r="A5" s="186" t="s">
        <v>98</v>
      </c>
      <c r="B5" s="186"/>
      <c r="C5" s="186"/>
      <c r="D5" s="186"/>
      <c r="E5" s="186"/>
      <c r="F5" s="18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106" t="s">
        <v>99</v>
      </c>
      <c r="B6" s="107">
        <v>2</v>
      </c>
      <c r="C6" s="106" t="s">
        <v>100</v>
      </c>
      <c r="D6" s="134">
        <v>872.3</v>
      </c>
      <c r="E6" s="106" t="s">
        <v>101</v>
      </c>
      <c r="F6" s="109">
        <v>810.7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7"/>
      <c r="R6" s="188"/>
      <c r="S6" s="62"/>
    </row>
    <row r="7" spans="1:19" s="65" customFormat="1" ht="32.25" customHeight="1" x14ac:dyDescent="0.25">
      <c r="A7" s="106" t="s">
        <v>102</v>
      </c>
      <c r="B7" s="107">
        <v>2</v>
      </c>
      <c r="C7" s="106" t="s">
        <v>103</v>
      </c>
      <c r="D7" s="134">
        <v>0</v>
      </c>
      <c r="E7" s="106" t="s">
        <v>104</v>
      </c>
      <c r="F7" s="109">
        <v>523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7"/>
      <c r="R7" s="189"/>
      <c r="S7" s="64"/>
    </row>
    <row r="8" spans="1:19" s="65" customFormat="1" ht="45.75" customHeight="1" x14ac:dyDescent="0.25">
      <c r="A8" s="136" t="s">
        <v>105</v>
      </c>
      <c r="B8" s="107">
        <v>12</v>
      </c>
      <c r="C8" s="106" t="s">
        <v>106</v>
      </c>
      <c r="D8" s="109">
        <v>78.8</v>
      </c>
      <c r="E8" s="106" t="s">
        <v>107</v>
      </c>
      <c r="F8" s="109">
        <v>133.6</v>
      </c>
      <c r="G8" s="54"/>
      <c r="H8" s="56"/>
      <c r="I8" s="57"/>
      <c r="J8" s="58"/>
      <c r="K8" s="135"/>
      <c r="L8" s="60"/>
      <c r="M8" s="60"/>
      <c r="N8" s="60"/>
      <c r="O8" s="60"/>
      <c r="P8" s="61"/>
      <c r="Q8" s="187"/>
      <c r="R8" s="188"/>
      <c r="S8" s="64"/>
    </row>
    <row r="9" spans="1:19" s="65" customFormat="1" ht="33.75" customHeight="1" x14ac:dyDescent="0.25">
      <c r="A9" s="66"/>
      <c r="B9" s="58"/>
      <c r="C9" s="55"/>
      <c r="D9" s="68"/>
      <c r="E9" s="69"/>
      <c r="F9" s="70"/>
      <c r="G9" s="54"/>
      <c r="H9" s="56"/>
      <c r="I9" s="57"/>
      <c r="J9" s="58"/>
      <c r="K9" s="135"/>
      <c r="L9" s="60"/>
      <c r="M9" s="60"/>
      <c r="N9" s="60"/>
      <c r="O9" s="60"/>
      <c r="P9" s="54"/>
      <c r="Q9" s="135"/>
      <c r="R9" s="136"/>
      <c r="S9" s="72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3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5" customFormat="1" ht="30" customHeight="1" x14ac:dyDescent="0.25">
      <c r="A11" s="190" t="s">
        <v>108</v>
      </c>
      <c r="B11" s="191"/>
      <c r="C11" s="191"/>
      <c r="D11" s="191"/>
      <c r="E11" s="192"/>
      <c r="F11" s="76" t="s">
        <v>109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1" customFormat="1" ht="30" customHeight="1" x14ac:dyDescent="0.25">
      <c r="A12" s="196" t="s">
        <v>110</v>
      </c>
      <c r="B12" s="197"/>
      <c r="C12" s="197"/>
      <c r="D12" s="197"/>
      <c r="E12" s="198"/>
      <c r="F12" s="102">
        <v>-59741.399999999994</v>
      </c>
      <c r="G12" s="103"/>
    </row>
    <row r="13" spans="1:19" s="101" customFormat="1" ht="30" customHeight="1" x14ac:dyDescent="0.25">
      <c r="A13" s="196" t="s">
        <v>111</v>
      </c>
      <c r="B13" s="197"/>
      <c r="C13" s="197"/>
      <c r="D13" s="197"/>
      <c r="E13" s="198"/>
      <c r="F13" s="102">
        <v>42712.170000000013</v>
      </c>
    </row>
    <row r="14" spans="1:19" s="101" customFormat="1" ht="30" customHeight="1" x14ac:dyDescent="0.25">
      <c r="A14" s="196" t="s">
        <v>112</v>
      </c>
      <c r="B14" s="197"/>
      <c r="C14" s="197"/>
      <c r="D14" s="197"/>
      <c r="E14" s="198"/>
      <c r="F14" s="104">
        <f>SUM(F15:F17)</f>
        <v>111061.08</v>
      </c>
    </row>
    <row r="15" spans="1:19" s="75" customFormat="1" ht="28.5" customHeight="1" x14ac:dyDescent="0.25">
      <c r="A15" s="183" t="s">
        <v>113</v>
      </c>
      <c r="B15" s="184"/>
      <c r="C15" s="184"/>
      <c r="D15" s="184"/>
      <c r="E15" s="185"/>
      <c r="F15" s="98">
        <v>111061.08</v>
      </c>
    </row>
    <row r="16" spans="1:19" s="75" customFormat="1" ht="24.75" hidden="1" customHeight="1" x14ac:dyDescent="0.25">
      <c r="A16" s="183" t="s">
        <v>114</v>
      </c>
      <c r="B16" s="184"/>
      <c r="C16" s="184"/>
      <c r="D16" s="184"/>
      <c r="E16" s="185"/>
      <c r="F16" s="98"/>
    </row>
    <row r="17" spans="1:19" s="75" customFormat="1" ht="30" hidden="1" customHeight="1" x14ac:dyDescent="0.25">
      <c r="A17" s="183" t="s">
        <v>115</v>
      </c>
      <c r="B17" s="184"/>
      <c r="C17" s="184"/>
      <c r="D17" s="184"/>
      <c r="E17" s="185"/>
      <c r="F17" s="98"/>
    </row>
    <row r="18" spans="1:19" s="101" customFormat="1" ht="30" customHeight="1" x14ac:dyDescent="0.25">
      <c r="A18" s="196" t="s">
        <v>116</v>
      </c>
      <c r="B18" s="197"/>
      <c r="C18" s="197"/>
      <c r="D18" s="197"/>
      <c r="E18" s="198"/>
      <c r="F18" s="104">
        <f>SUM(F19:F21)</f>
        <v>102158.01</v>
      </c>
    </row>
    <row r="19" spans="1:19" s="75" customFormat="1" ht="30" customHeight="1" x14ac:dyDescent="0.25">
      <c r="A19" s="183" t="s">
        <v>113</v>
      </c>
      <c r="B19" s="184"/>
      <c r="C19" s="184"/>
      <c r="D19" s="184"/>
      <c r="E19" s="185"/>
      <c r="F19" s="98">
        <v>102158.01</v>
      </c>
    </row>
    <row r="20" spans="1:19" s="75" customFormat="1" ht="30" hidden="1" customHeight="1" x14ac:dyDescent="0.25">
      <c r="A20" s="183" t="s">
        <v>114</v>
      </c>
      <c r="B20" s="184"/>
      <c r="C20" s="184"/>
      <c r="D20" s="184"/>
      <c r="E20" s="185"/>
      <c r="F20" s="98"/>
    </row>
    <row r="21" spans="1:19" s="78" customFormat="1" ht="30" hidden="1" customHeight="1" x14ac:dyDescent="0.2">
      <c r="A21" s="183" t="s">
        <v>115</v>
      </c>
      <c r="B21" s="184"/>
      <c r="C21" s="184"/>
      <c r="D21" s="184"/>
      <c r="E21" s="185"/>
      <c r="F21" s="98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5" customFormat="1" ht="30" customHeight="1" x14ac:dyDescent="0.25">
      <c r="A22" s="196" t="s">
        <v>117</v>
      </c>
      <c r="B22" s="197"/>
      <c r="C22" s="197"/>
      <c r="D22" s="197"/>
      <c r="E22" s="198"/>
      <c r="F22" s="104">
        <f>F12+F18</f>
        <v>42416.61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5" customFormat="1" ht="30" customHeight="1" x14ac:dyDescent="0.25">
      <c r="A23" s="196" t="s">
        <v>118</v>
      </c>
      <c r="B23" s="197"/>
      <c r="C23" s="197"/>
      <c r="D23" s="197"/>
      <c r="E23" s="198"/>
      <c r="F23" s="104">
        <f>Лист1!E63</f>
        <v>121129.97600000001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5" customFormat="1" ht="30" customHeight="1" x14ac:dyDescent="0.25">
      <c r="A24" s="196" t="s">
        <v>222</v>
      </c>
      <c r="B24" s="197"/>
      <c r="C24" s="197"/>
      <c r="D24" s="197"/>
      <c r="E24" s="198"/>
      <c r="F24" s="104">
        <f>F22-F23</f>
        <v>-78713.366000000009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5" customFormat="1" ht="30" customHeight="1" x14ac:dyDescent="0.25">
      <c r="A25" s="196" t="s">
        <v>120</v>
      </c>
      <c r="B25" s="197"/>
      <c r="C25" s="197"/>
      <c r="D25" s="197"/>
      <c r="E25" s="198"/>
      <c r="F25" s="102">
        <f>F13+F14-F18</f>
        <v>51615.240000000005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9" t="s">
        <v>121</v>
      </c>
      <c r="B27" s="199"/>
      <c r="C27" s="199"/>
      <c r="D27" s="199"/>
    </row>
    <row r="28" spans="1:19" s="2" customFormat="1" ht="21.75" customHeight="1" x14ac:dyDescent="0.25">
      <c r="A28" s="200" t="s">
        <v>122</v>
      </c>
      <c r="B28" s="200"/>
      <c r="C28" s="200"/>
      <c r="D28" s="200"/>
    </row>
    <row r="29" spans="1:19" s="2" customFormat="1" ht="22.5" customHeight="1" x14ac:dyDescent="0.25">
      <c r="A29" s="199" t="s">
        <v>69</v>
      </c>
      <c r="B29" s="199"/>
      <c r="C29" s="199"/>
      <c r="D29" s="199"/>
    </row>
    <row r="30" spans="1:19" s="2" customFormat="1" ht="22.5" customHeight="1" x14ac:dyDescent="0.25">
      <c r="A30" s="199" t="s">
        <v>70</v>
      </c>
      <c r="B30" s="199"/>
      <c r="C30" s="199"/>
      <c r="D30" s="50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7109375" style="138" customWidth="1"/>
    <col min="2" max="2" width="13.85546875" style="138" customWidth="1"/>
    <col min="3" max="4" width="13.28515625" style="138" customWidth="1"/>
    <col min="5" max="5" width="14.7109375" style="138" customWidth="1"/>
    <col min="6" max="255" width="8.140625" style="138" customWidth="1"/>
    <col min="256" max="256" width="8.7109375" style="9" customWidth="1"/>
    <col min="257" max="257" width="31.5703125" style="9" customWidth="1"/>
    <col min="258" max="258" width="13.85546875" style="9" customWidth="1"/>
    <col min="259" max="259" width="19.140625" style="9" customWidth="1"/>
    <col min="260" max="260" width="17.5703125" style="9" customWidth="1"/>
    <col min="261" max="261" width="14.7109375" style="9" customWidth="1"/>
    <col min="262" max="511" width="8.140625" style="9" customWidth="1"/>
    <col min="512" max="512" width="8.7109375" style="9" customWidth="1"/>
    <col min="513" max="513" width="31.5703125" style="9" customWidth="1"/>
    <col min="514" max="514" width="13.85546875" style="9" customWidth="1"/>
    <col min="515" max="515" width="19.140625" style="9" customWidth="1"/>
    <col min="516" max="516" width="17.5703125" style="9" customWidth="1"/>
    <col min="517" max="517" width="14.7109375" style="9" customWidth="1"/>
    <col min="518" max="767" width="8.140625" style="9" customWidth="1"/>
    <col min="768" max="768" width="8.7109375" style="9" customWidth="1"/>
    <col min="769" max="769" width="31.5703125" style="9" customWidth="1"/>
    <col min="770" max="770" width="13.85546875" style="9" customWidth="1"/>
    <col min="771" max="771" width="19.140625" style="9" customWidth="1"/>
    <col min="772" max="772" width="17.5703125" style="9" customWidth="1"/>
    <col min="773" max="773" width="14.7109375" style="9" customWidth="1"/>
    <col min="774" max="1023" width="8.140625" style="9" customWidth="1"/>
    <col min="1024" max="1024" width="8.7109375" style="9" customWidth="1"/>
    <col min="1025" max="1025" width="31.5703125" style="9" customWidth="1"/>
    <col min="1026" max="1026" width="13.85546875" style="9" customWidth="1"/>
    <col min="1027" max="1027" width="19.140625" style="9" customWidth="1"/>
    <col min="1028" max="1028" width="17.5703125" style="9" customWidth="1"/>
    <col min="1029" max="1029" width="14.7109375" style="9" customWidth="1"/>
    <col min="1030" max="1279" width="8.140625" style="9" customWidth="1"/>
    <col min="1280" max="1280" width="8.7109375" style="9" customWidth="1"/>
    <col min="1281" max="1281" width="31.5703125" style="9" customWidth="1"/>
    <col min="1282" max="1282" width="13.85546875" style="9" customWidth="1"/>
    <col min="1283" max="1283" width="19.140625" style="9" customWidth="1"/>
    <col min="1284" max="1284" width="17.5703125" style="9" customWidth="1"/>
    <col min="1285" max="1285" width="14.7109375" style="9" customWidth="1"/>
    <col min="1286" max="1535" width="8.140625" style="9" customWidth="1"/>
    <col min="1536" max="1536" width="8.7109375" style="9" customWidth="1"/>
    <col min="1537" max="1537" width="31.5703125" style="9" customWidth="1"/>
    <col min="1538" max="1538" width="13.85546875" style="9" customWidth="1"/>
    <col min="1539" max="1539" width="19.140625" style="9" customWidth="1"/>
    <col min="1540" max="1540" width="17.5703125" style="9" customWidth="1"/>
    <col min="1541" max="1541" width="14.7109375" style="9" customWidth="1"/>
    <col min="1542" max="1791" width="8.140625" style="9" customWidth="1"/>
    <col min="1792" max="1792" width="8.7109375" style="9" customWidth="1"/>
    <col min="1793" max="1793" width="31.5703125" style="9" customWidth="1"/>
    <col min="1794" max="1794" width="13.85546875" style="9" customWidth="1"/>
    <col min="1795" max="1795" width="19.140625" style="9" customWidth="1"/>
    <col min="1796" max="1796" width="17.5703125" style="9" customWidth="1"/>
    <col min="1797" max="1797" width="14.7109375" style="9" customWidth="1"/>
    <col min="1798" max="2047" width="8.140625" style="9" customWidth="1"/>
    <col min="2048" max="2048" width="8.7109375" style="9" customWidth="1"/>
    <col min="2049" max="2049" width="31.5703125" style="9" customWidth="1"/>
    <col min="2050" max="2050" width="13.85546875" style="9" customWidth="1"/>
    <col min="2051" max="2051" width="19.140625" style="9" customWidth="1"/>
    <col min="2052" max="2052" width="17.5703125" style="9" customWidth="1"/>
    <col min="2053" max="2053" width="14.7109375" style="9" customWidth="1"/>
    <col min="2054" max="2303" width="8.140625" style="9" customWidth="1"/>
    <col min="2304" max="2304" width="8.7109375" style="9" customWidth="1"/>
    <col min="2305" max="2305" width="31.5703125" style="9" customWidth="1"/>
    <col min="2306" max="2306" width="13.85546875" style="9" customWidth="1"/>
    <col min="2307" max="2307" width="19.140625" style="9" customWidth="1"/>
    <col min="2308" max="2308" width="17.5703125" style="9" customWidth="1"/>
    <col min="2309" max="2309" width="14.7109375" style="9" customWidth="1"/>
    <col min="2310" max="2559" width="8.140625" style="9" customWidth="1"/>
    <col min="2560" max="2560" width="8.7109375" style="9" customWidth="1"/>
    <col min="2561" max="2561" width="31.5703125" style="9" customWidth="1"/>
    <col min="2562" max="2562" width="13.85546875" style="9" customWidth="1"/>
    <col min="2563" max="2563" width="19.140625" style="9" customWidth="1"/>
    <col min="2564" max="2564" width="17.5703125" style="9" customWidth="1"/>
    <col min="2565" max="2565" width="14.7109375" style="9" customWidth="1"/>
    <col min="2566" max="2815" width="8.140625" style="9" customWidth="1"/>
    <col min="2816" max="2816" width="8.7109375" style="9" customWidth="1"/>
    <col min="2817" max="2817" width="31.5703125" style="9" customWidth="1"/>
    <col min="2818" max="2818" width="13.85546875" style="9" customWidth="1"/>
    <col min="2819" max="2819" width="19.140625" style="9" customWidth="1"/>
    <col min="2820" max="2820" width="17.5703125" style="9" customWidth="1"/>
    <col min="2821" max="2821" width="14.7109375" style="9" customWidth="1"/>
    <col min="2822" max="3071" width="8.140625" style="9" customWidth="1"/>
    <col min="3072" max="3072" width="8.7109375" style="9" customWidth="1"/>
    <col min="3073" max="3073" width="31.5703125" style="9" customWidth="1"/>
    <col min="3074" max="3074" width="13.85546875" style="9" customWidth="1"/>
    <col min="3075" max="3075" width="19.140625" style="9" customWidth="1"/>
    <col min="3076" max="3076" width="17.5703125" style="9" customWidth="1"/>
    <col min="3077" max="3077" width="14.7109375" style="9" customWidth="1"/>
    <col min="3078" max="3327" width="8.140625" style="9" customWidth="1"/>
    <col min="3328" max="3328" width="8.7109375" style="9" customWidth="1"/>
    <col min="3329" max="3329" width="31.5703125" style="9" customWidth="1"/>
    <col min="3330" max="3330" width="13.85546875" style="9" customWidth="1"/>
    <col min="3331" max="3331" width="19.140625" style="9" customWidth="1"/>
    <col min="3332" max="3332" width="17.5703125" style="9" customWidth="1"/>
    <col min="3333" max="3333" width="14.7109375" style="9" customWidth="1"/>
    <col min="3334" max="3583" width="8.140625" style="9" customWidth="1"/>
    <col min="3584" max="3584" width="8.7109375" style="9" customWidth="1"/>
    <col min="3585" max="3585" width="31.5703125" style="9" customWidth="1"/>
    <col min="3586" max="3586" width="13.85546875" style="9" customWidth="1"/>
    <col min="3587" max="3587" width="19.140625" style="9" customWidth="1"/>
    <col min="3588" max="3588" width="17.5703125" style="9" customWidth="1"/>
    <col min="3589" max="3589" width="14.7109375" style="9" customWidth="1"/>
    <col min="3590" max="3839" width="8.140625" style="9" customWidth="1"/>
    <col min="3840" max="3840" width="8.7109375" style="9" customWidth="1"/>
    <col min="3841" max="3841" width="31.5703125" style="9" customWidth="1"/>
    <col min="3842" max="3842" width="13.85546875" style="9" customWidth="1"/>
    <col min="3843" max="3843" width="19.140625" style="9" customWidth="1"/>
    <col min="3844" max="3844" width="17.5703125" style="9" customWidth="1"/>
    <col min="3845" max="3845" width="14.7109375" style="9" customWidth="1"/>
    <col min="3846" max="4095" width="8.140625" style="9" customWidth="1"/>
    <col min="4096" max="4096" width="8.7109375" style="9" customWidth="1"/>
    <col min="4097" max="4097" width="31.5703125" style="9" customWidth="1"/>
    <col min="4098" max="4098" width="13.85546875" style="9" customWidth="1"/>
    <col min="4099" max="4099" width="19.140625" style="9" customWidth="1"/>
    <col min="4100" max="4100" width="17.5703125" style="9" customWidth="1"/>
    <col min="4101" max="4101" width="14.7109375" style="9" customWidth="1"/>
    <col min="4102" max="4351" width="8.140625" style="9" customWidth="1"/>
    <col min="4352" max="4352" width="8.7109375" style="9" customWidth="1"/>
    <col min="4353" max="4353" width="31.5703125" style="9" customWidth="1"/>
    <col min="4354" max="4354" width="13.85546875" style="9" customWidth="1"/>
    <col min="4355" max="4355" width="19.140625" style="9" customWidth="1"/>
    <col min="4356" max="4356" width="17.5703125" style="9" customWidth="1"/>
    <col min="4357" max="4357" width="14.7109375" style="9" customWidth="1"/>
    <col min="4358" max="4607" width="8.140625" style="9" customWidth="1"/>
    <col min="4608" max="4608" width="8.7109375" style="9" customWidth="1"/>
    <col min="4609" max="4609" width="31.5703125" style="9" customWidth="1"/>
    <col min="4610" max="4610" width="13.85546875" style="9" customWidth="1"/>
    <col min="4611" max="4611" width="19.140625" style="9" customWidth="1"/>
    <col min="4612" max="4612" width="17.5703125" style="9" customWidth="1"/>
    <col min="4613" max="4613" width="14.7109375" style="9" customWidth="1"/>
    <col min="4614" max="4863" width="8.140625" style="9" customWidth="1"/>
    <col min="4864" max="4864" width="8.7109375" style="9" customWidth="1"/>
    <col min="4865" max="4865" width="31.5703125" style="9" customWidth="1"/>
    <col min="4866" max="4866" width="13.85546875" style="9" customWidth="1"/>
    <col min="4867" max="4867" width="19.140625" style="9" customWidth="1"/>
    <col min="4868" max="4868" width="17.5703125" style="9" customWidth="1"/>
    <col min="4869" max="4869" width="14.7109375" style="9" customWidth="1"/>
    <col min="4870" max="5119" width="8.140625" style="9" customWidth="1"/>
    <col min="5120" max="5120" width="8.7109375" style="9" customWidth="1"/>
    <col min="5121" max="5121" width="31.5703125" style="9" customWidth="1"/>
    <col min="5122" max="5122" width="13.85546875" style="9" customWidth="1"/>
    <col min="5123" max="5123" width="19.140625" style="9" customWidth="1"/>
    <col min="5124" max="5124" width="17.5703125" style="9" customWidth="1"/>
    <col min="5125" max="5125" width="14.7109375" style="9" customWidth="1"/>
    <col min="5126" max="5375" width="8.140625" style="9" customWidth="1"/>
    <col min="5376" max="5376" width="8.7109375" style="9" customWidth="1"/>
    <col min="5377" max="5377" width="31.5703125" style="9" customWidth="1"/>
    <col min="5378" max="5378" width="13.85546875" style="9" customWidth="1"/>
    <col min="5379" max="5379" width="19.140625" style="9" customWidth="1"/>
    <col min="5380" max="5380" width="17.5703125" style="9" customWidth="1"/>
    <col min="5381" max="5381" width="14.7109375" style="9" customWidth="1"/>
    <col min="5382" max="5631" width="8.140625" style="9" customWidth="1"/>
    <col min="5632" max="5632" width="8.7109375" style="9" customWidth="1"/>
    <col min="5633" max="5633" width="31.5703125" style="9" customWidth="1"/>
    <col min="5634" max="5634" width="13.85546875" style="9" customWidth="1"/>
    <col min="5635" max="5635" width="19.140625" style="9" customWidth="1"/>
    <col min="5636" max="5636" width="17.5703125" style="9" customWidth="1"/>
    <col min="5637" max="5637" width="14.7109375" style="9" customWidth="1"/>
    <col min="5638" max="5887" width="8.140625" style="9" customWidth="1"/>
    <col min="5888" max="5888" width="8.7109375" style="9" customWidth="1"/>
    <col min="5889" max="5889" width="31.5703125" style="9" customWidth="1"/>
    <col min="5890" max="5890" width="13.85546875" style="9" customWidth="1"/>
    <col min="5891" max="5891" width="19.140625" style="9" customWidth="1"/>
    <col min="5892" max="5892" width="17.5703125" style="9" customWidth="1"/>
    <col min="5893" max="5893" width="14.7109375" style="9" customWidth="1"/>
    <col min="5894" max="6143" width="8.140625" style="9" customWidth="1"/>
    <col min="6144" max="6144" width="8.7109375" style="9" customWidth="1"/>
    <col min="6145" max="6145" width="31.5703125" style="9" customWidth="1"/>
    <col min="6146" max="6146" width="13.85546875" style="9" customWidth="1"/>
    <col min="6147" max="6147" width="19.140625" style="9" customWidth="1"/>
    <col min="6148" max="6148" width="17.5703125" style="9" customWidth="1"/>
    <col min="6149" max="6149" width="14.7109375" style="9" customWidth="1"/>
    <col min="6150" max="6399" width="8.140625" style="9" customWidth="1"/>
    <col min="6400" max="6400" width="8.7109375" style="9" customWidth="1"/>
    <col min="6401" max="6401" width="31.5703125" style="9" customWidth="1"/>
    <col min="6402" max="6402" width="13.85546875" style="9" customWidth="1"/>
    <col min="6403" max="6403" width="19.140625" style="9" customWidth="1"/>
    <col min="6404" max="6404" width="17.5703125" style="9" customWidth="1"/>
    <col min="6405" max="6405" width="14.7109375" style="9" customWidth="1"/>
    <col min="6406" max="6655" width="8.140625" style="9" customWidth="1"/>
    <col min="6656" max="6656" width="8.7109375" style="9" customWidth="1"/>
    <col min="6657" max="6657" width="31.5703125" style="9" customWidth="1"/>
    <col min="6658" max="6658" width="13.85546875" style="9" customWidth="1"/>
    <col min="6659" max="6659" width="19.140625" style="9" customWidth="1"/>
    <col min="6660" max="6660" width="17.5703125" style="9" customWidth="1"/>
    <col min="6661" max="6661" width="14.7109375" style="9" customWidth="1"/>
    <col min="6662" max="6911" width="8.140625" style="9" customWidth="1"/>
    <col min="6912" max="6912" width="8.7109375" style="9" customWidth="1"/>
    <col min="6913" max="6913" width="31.5703125" style="9" customWidth="1"/>
    <col min="6914" max="6914" width="13.85546875" style="9" customWidth="1"/>
    <col min="6915" max="6915" width="19.140625" style="9" customWidth="1"/>
    <col min="6916" max="6916" width="17.5703125" style="9" customWidth="1"/>
    <col min="6917" max="6917" width="14.7109375" style="9" customWidth="1"/>
    <col min="6918" max="7167" width="8.140625" style="9" customWidth="1"/>
    <col min="7168" max="7168" width="8.7109375" style="9" customWidth="1"/>
    <col min="7169" max="7169" width="31.5703125" style="9" customWidth="1"/>
    <col min="7170" max="7170" width="13.85546875" style="9" customWidth="1"/>
    <col min="7171" max="7171" width="19.140625" style="9" customWidth="1"/>
    <col min="7172" max="7172" width="17.5703125" style="9" customWidth="1"/>
    <col min="7173" max="7173" width="14.7109375" style="9" customWidth="1"/>
    <col min="7174" max="7423" width="8.140625" style="9" customWidth="1"/>
    <col min="7424" max="7424" width="8.7109375" style="9" customWidth="1"/>
    <col min="7425" max="7425" width="31.5703125" style="9" customWidth="1"/>
    <col min="7426" max="7426" width="13.85546875" style="9" customWidth="1"/>
    <col min="7427" max="7427" width="19.140625" style="9" customWidth="1"/>
    <col min="7428" max="7428" width="17.5703125" style="9" customWidth="1"/>
    <col min="7429" max="7429" width="14.7109375" style="9" customWidth="1"/>
    <col min="7430" max="7679" width="8.140625" style="9" customWidth="1"/>
    <col min="7680" max="7680" width="8.7109375" style="9" customWidth="1"/>
    <col min="7681" max="7681" width="31.5703125" style="9" customWidth="1"/>
    <col min="7682" max="7682" width="13.85546875" style="9" customWidth="1"/>
    <col min="7683" max="7683" width="19.140625" style="9" customWidth="1"/>
    <col min="7684" max="7684" width="17.5703125" style="9" customWidth="1"/>
    <col min="7685" max="7685" width="14.7109375" style="9" customWidth="1"/>
    <col min="7686" max="7935" width="8.140625" style="9" customWidth="1"/>
    <col min="7936" max="7936" width="8.7109375" style="9" customWidth="1"/>
    <col min="7937" max="7937" width="31.5703125" style="9" customWidth="1"/>
    <col min="7938" max="7938" width="13.85546875" style="9" customWidth="1"/>
    <col min="7939" max="7939" width="19.140625" style="9" customWidth="1"/>
    <col min="7940" max="7940" width="17.5703125" style="9" customWidth="1"/>
    <col min="7941" max="7941" width="14.7109375" style="9" customWidth="1"/>
    <col min="7942" max="8191" width="8.140625" style="9" customWidth="1"/>
    <col min="8192" max="8192" width="8.7109375" style="9" customWidth="1"/>
    <col min="8193" max="8193" width="31.5703125" style="9" customWidth="1"/>
    <col min="8194" max="8194" width="13.85546875" style="9" customWidth="1"/>
    <col min="8195" max="8195" width="19.140625" style="9" customWidth="1"/>
    <col min="8196" max="8196" width="17.5703125" style="9" customWidth="1"/>
    <col min="8197" max="8197" width="14.7109375" style="9" customWidth="1"/>
    <col min="8198" max="8447" width="8.140625" style="9" customWidth="1"/>
    <col min="8448" max="8448" width="8.7109375" style="9" customWidth="1"/>
    <col min="8449" max="8449" width="31.5703125" style="9" customWidth="1"/>
    <col min="8450" max="8450" width="13.85546875" style="9" customWidth="1"/>
    <col min="8451" max="8451" width="19.140625" style="9" customWidth="1"/>
    <col min="8452" max="8452" width="17.5703125" style="9" customWidth="1"/>
    <col min="8453" max="8453" width="14.7109375" style="9" customWidth="1"/>
    <col min="8454" max="8703" width="8.140625" style="9" customWidth="1"/>
    <col min="8704" max="8704" width="8.7109375" style="9" customWidth="1"/>
    <col min="8705" max="8705" width="31.5703125" style="9" customWidth="1"/>
    <col min="8706" max="8706" width="13.85546875" style="9" customWidth="1"/>
    <col min="8707" max="8707" width="19.140625" style="9" customWidth="1"/>
    <col min="8708" max="8708" width="17.5703125" style="9" customWidth="1"/>
    <col min="8709" max="8709" width="14.7109375" style="9" customWidth="1"/>
    <col min="8710" max="8959" width="8.140625" style="9" customWidth="1"/>
    <col min="8960" max="8960" width="8.7109375" style="9" customWidth="1"/>
    <col min="8961" max="8961" width="31.5703125" style="9" customWidth="1"/>
    <col min="8962" max="8962" width="13.85546875" style="9" customWidth="1"/>
    <col min="8963" max="8963" width="19.140625" style="9" customWidth="1"/>
    <col min="8964" max="8964" width="17.5703125" style="9" customWidth="1"/>
    <col min="8965" max="8965" width="14.7109375" style="9" customWidth="1"/>
    <col min="8966" max="9215" width="8.140625" style="9" customWidth="1"/>
    <col min="9216" max="9216" width="8.7109375" style="9" customWidth="1"/>
    <col min="9217" max="9217" width="31.5703125" style="9" customWidth="1"/>
    <col min="9218" max="9218" width="13.85546875" style="9" customWidth="1"/>
    <col min="9219" max="9219" width="19.140625" style="9" customWidth="1"/>
    <col min="9220" max="9220" width="17.5703125" style="9" customWidth="1"/>
    <col min="9221" max="9221" width="14.7109375" style="9" customWidth="1"/>
    <col min="9222" max="9471" width="8.140625" style="9" customWidth="1"/>
    <col min="9472" max="9472" width="8.7109375" style="9" customWidth="1"/>
    <col min="9473" max="9473" width="31.5703125" style="9" customWidth="1"/>
    <col min="9474" max="9474" width="13.85546875" style="9" customWidth="1"/>
    <col min="9475" max="9475" width="19.140625" style="9" customWidth="1"/>
    <col min="9476" max="9476" width="17.5703125" style="9" customWidth="1"/>
    <col min="9477" max="9477" width="14.7109375" style="9" customWidth="1"/>
    <col min="9478" max="9727" width="8.140625" style="9" customWidth="1"/>
    <col min="9728" max="9728" width="8.7109375" style="9" customWidth="1"/>
    <col min="9729" max="9729" width="31.5703125" style="9" customWidth="1"/>
    <col min="9730" max="9730" width="13.85546875" style="9" customWidth="1"/>
    <col min="9731" max="9731" width="19.140625" style="9" customWidth="1"/>
    <col min="9732" max="9732" width="17.5703125" style="9" customWidth="1"/>
    <col min="9733" max="9733" width="14.7109375" style="9" customWidth="1"/>
    <col min="9734" max="9983" width="8.140625" style="9" customWidth="1"/>
    <col min="9984" max="9984" width="8.7109375" style="9" customWidth="1"/>
    <col min="9985" max="9985" width="31.5703125" style="9" customWidth="1"/>
    <col min="9986" max="9986" width="13.85546875" style="9" customWidth="1"/>
    <col min="9987" max="9987" width="19.140625" style="9" customWidth="1"/>
    <col min="9988" max="9988" width="17.5703125" style="9" customWidth="1"/>
    <col min="9989" max="9989" width="14.7109375" style="9" customWidth="1"/>
    <col min="9990" max="10239" width="8.140625" style="9" customWidth="1"/>
    <col min="10240" max="10240" width="8.7109375" style="9" customWidth="1"/>
    <col min="10241" max="10241" width="31.5703125" style="9" customWidth="1"/>
    <col min="10242" max="10242" width="13.85546875" style="9" customWidth="1"/>
    <col min="10243" max="10243" width="19.140625" style="9" customWidth="1"/>
    <col min="10244" max="10244" width="17.5703125" style="9" customWidth="1"/>
    <col min="10245" max="10245" width="14.7109375" style="9" customWidth="1"/>
    <col min="10246" max="10495" width="8.140625" style="9" customWidth="1"/>
    <col min="10496" max="10496" width="8.7109375" style="9" customWidth="1"/>
    <col min="10497" max="10497" width="31.5703125" style="9" customWidth="1"/>
    <col min="10498" max="10498" width="13.85546875" style="9" customWidth="1"/>
    <col min="10499" max="10499" width="19.140625" style="9" customWidth="1"/>
    <col min="10500" max="10500" width="17.5703125" style="9" customWidth="1"/>
    <col min="10501" max="10501" width="14.7109375" style="9" customWidth="1"/>
    <col min="10502" max="10751" width="8.140625" style="9" customWidth="1"/>
    <col min="10752" max="10752" width="8.7109375" style="9" customWidth="1"/>
    <col min="10753" max="10753" width="31.5703125" style="9" customWidth="1"/>
    <col min="10754" max="10754" width="13.85546875" style="9" customWidth="1"/>
    <col min="10755" max="10755" width="19.140625" style="9" customWidth="1"/>
    <col min="10756" max="10756" width="17.5703125" style="9" customWidth="1"/>
    <col min="10757" max="10757" width="14.7109375" style="9" customWidth="1"/>
    <col min="10758" max="11007" width="8.140625" style="9" customWidth="1"/>
    <col min="11008" max="11008" width="8.7109375" style="9" customWidth="1"/>
    <col min="11009" max="11009" width="31.5703125" style="9" customWidth="1"/>
    <col min="11010" max="11010" width="13.85546875" style="9" customWidth="1"/>
    <col min="11011" max="11011" width="19.140625" style="9" customWidth="1"/>
    <col min="11012" max="11012" width="17.5703125" style="9" customWidth="1"/>
    <col min="11013" max="11013" width="14.7109375" style="9" customWidth="1"/>
    <col min="11014" max="11263" width="8.140625" style="9" customWidth="1"/>
    <col min="11264" max="11264" width="8.7109375" style="9" customWidth="1"/>
    <col min="11265" max="11265" width="31.5703125" style="9" customWidth="1"/>
    <col min="11266" max="11266" width="13.85546875" style="9" customWidth="1"/>
    <col min="11267" max="11267" width="19.140625" style="9" customWidth="1"/>
    <col min="11268" max="11268" width="17.5703125" style="9" customWidth="1"/>
    <col min="11269" max="11269" width="14.7109375" style="9" customWidth="1"/>
    <col min="11270" max="11519" width="8.140625" style="9" customWidth="1"/>
    <col min="11520" max="11520" width="8.7109375" style="9" customWidth="1"/>
    <col min="11521" max="11521" width="31.5703125" style="9" customWidth="1"/>
    <col min="11522" max="11522" width="13.85546875" style="9" customWidth="1"/>
    <col min="11523" max="11523" width="19.140625" style="9" customWidth="1"/>
    <col min="11524" max="11524" width="17.5703125" style="9" customWidth="1"/>
    <col min="11525" max="11525" width="14.7109375" style="9" customWidth="1"/>
    <col min="11526" max="11775" width="8.140625" style="9" customWidth="1"/>
    <col min="11776" max="11776" width="8.7109375" style="9" customWidth="1"/>
    <col min="11777" max="11777" width="31.5703125" style="9" customWidth="1"/>
    <col min="11778" max="11778" width="13.85546875" style="9" customWidth="1"/>
    <col min="11779" max="11779" width="19.140625" style="9" customWidth="1"/>
    <col min="11780" max="11780" width="17.5703125" style="9" customWidth="1"/>
    <col min="11781" max="11781" width="14.7109375" style="9" customWidth="1"/>
    <col min="11782" max="12031" width="8.140625" style="9" customWidth="1"/>
    <col min="12032" max="12032" width="8.7109375" style="9" customWidth="1"/>
    <col min="12033" max="12033" width="31.5703125" style="9" customWidth="1"/>
    <col min="12034" max="12034" width="13.85546875" style="9" customWidth="1"/>
    <col min="12035" max="12035" width="19.140625" style="9" customWidth="1"/>
    <col min="12036" max="12036" width="17.5703125" style="9" customWidth="1"/>
    <col min="12037" max="12037" width="14.7109375" style="9" customWidth="1"/>
    <col min="12038" max="12287" width="8.140625" style="9" customWidth="1"/>
    <col min="12288" max="12288" width="8.7109375" style="9" customWidth="1"/>
    <col min="12289" max="12289" width="31.5703125" style="9" customWidth="1"/>
    <col min="12290" max="12290" width="13.85546875" style="9" customWidth="1"/>
    <col min="12291" max="12291" width="19.140625" style="9" customWidth="1"/>
    <col min="12292" max="12292" width="17.5703125" style="9" customWidth="1"/>
    <col min="12293" max="12293" width="14.7109375" style="9" customWidth="1"/>
    <col min="12294" max="12543" width="8.140625" style="9" customWidth="1"/>
    <col min="12544" max="12544" width="8.7109375" style="9" customWidth="1"/>
    <col min="12545" max="12545" width="31.5703125" style="9" customWidth="1"/>
    <col min="12546" max="12546" width="13.85546875" style="9" customWidth="1"/>
    <col min="12547" max="12547" width="19.140625" style="9" customWidth="1"/>
    <col min="12548" max="12548" width="17.5703125" style="9" customWidth="1"/>
    <col min="12549" max="12549" width="14.7109375" style="9" customWidth="1"/>
    <col min="12550" max="12799" width="8.140625" style="9" customWidth="1"/>
    <col min="12800" max="12800" width="8.7109375" style="9" customWidth="1"/>
    <col min="12801" max="12801" width="31.5703125" style="9" customWidth="1"/>
    <col min="12802" max="12802" width="13.85546875" style="9" customWidth="1"/>
    <col min="12803" max="12803" width="19.140625" style="9" customWidth="1"/>
    <col min="12804" max="12804" width="17.5703125" style="9" customWidth="1"/>
    <col min="12805" max="12805" width="14.7109375" style="9" customWidth="1"/>
    <col min="12806" max="13055" width="8.140625" style="9" customWidth="1"/>
    <col min="13056" max="13056" width="8.7109375" style="9" customWidth="1"/>
    <col min="13057" max="13057" width="31.5703125" style="9" customWidth="1"/>
    <col min="13058" max="13058" width="13.85546875" style="9" customWidth="1"/>
    <col min="13059" max="13059" width="19.140625" style="9" customWidth="1"/>
    <col min="13060" max="13060" width="17.5703125" style="9" customWidth="1"/>
    <col min="13061" max="13061" width="14.7109375" style="9" customWidth="1"/>
    <col min="13062" max="13311" width="8.140625" style="9" customWidth="1"/>
    <col min="13312" max="13312" width="8.7109375" style="9" customWidth="1"/>
    <col min="13313" max="13313" width="31.5703125" style="9" customWidth="1"/>
    <col min="13314" max="13314" width="13.85546875" style="9" customWidth="1"/>
    <col min="13315" max="13315" width="19.140625" style="9" customWidth="1"/>
    <col min="13316" max="13316" width="17.5703125" style="9" customWidth="1"/>
    <col min="13317" max="13317" width="14.7109375" style="9" customWidth="1"/>
    <col min="13318" max="13567" width="8.140625" style="9" customWidth="1"/>
    <col min="13568" max="13568" width="8.7109375" style="9" customWidth="1"/>
    <col min="13569" max="13569" width="31.5703125" style="9" customWidth="1"/>
    <col min="13570" max="13570" width="13.85546875" style="9" customWidth="1"/>
    <col min="13571" max="13571" width="19.140625" style="9" customWidth="1"/>
    <col min="13572" max="13572" width="17.5703125" style="9" customWidth="1"/>
    <col min="13573" max="13573" width="14.7109375" style="9" customWidth="1"/>
    <col min="13574" max="13823" width="8.140625" style="9" customWidth="1"/>
    <col min="13824" max="13824" width="8.7109375" style="9" customWidth="1"/>
    <col min="13825" max="13825" width="31.5703125" style="9" customWidth="1"/>
    <col min="13826" max="13826" width="13.85546875" style="9" customWidth="1"/>
    <col min="13827" max="13827" width="19.140625" style="9" customWidth="1"/>
    <col min="13828" max="13828" width="17.5703125" style="9" customWidth="1"/>
    <col min="13829" max="13829" width="14.7109375" style="9" customWidth="1"/>
    <col min="13830" max="14079" width="8.140625" style="9" customWidth="1"/>
    <col min="14080" max="14080" width="8.7109375" style="9" customWidth="1"/>
    <col min="14081" max="14081" width="31.5703125" style="9" customWidth="1"/>
    <col min="14082" max="14082" width="13.85546875" style="9" customWidth="1"/>
    <col min="14083" max="14083" width="19.140625" style="9" customWidth="1"/>
    <col min="14084" max="14084" width="17.5703125" style="9" customWidth="1"/>
    <col min="14085" max="14085" width="14.7109375" style="9" customWidth="1"/>
    <col min="14086" max="14335" width="8.140625" style="9" customWidth="1"/>
    <col min="14336" max="14336" width="8.7109375" style="9" customWidth="1"/>
    <col min="14337" max="14337" width="31.5703125" style="9" customWidth="1"/>
    <col min="14338" max="14338" width="13.85546875" style="9" customWidth="1"/>
    <col min="14339" max="14339" width="19.140625" style="9" customWidth="1"/>
    <col min="14340" max="14340" width="17.5703125" style="9" customWidth="1"/>
    <col min="14341" max="14341" width="14.7109375" style="9" customWidth="1"/>
    <col min="14342" max="14591" width="8.140625" style="9" customWidth="1"/>
    <col min="14592" max="14592" width="8.7109375" style="9" customWidth="1"/>
    <col min="14593" max="14593" width="31.5703125" style="9" customWidth="1"/>
    <col min="14594" max="14594" width="13.85546875" style="9" customWidth="1"/>
    <col min="14595" max="14595" width="19.140625" style="9" customWidth="1"/>
    <col min="14596" max="14596" width="17.5703125" style="9" customWidth="1"/>
    <col min="14597" max="14597" width="14.7109375" style="9" customWidth="1"/>
    <col min="14598" max="14847" width="8.140625" style="9" customWidth="1"/>
    <col min="14848" max="14848" width="8.7109375" style="9" customWidth="1"/>
    <col min="14849" max="14849" width="31.5703125" style="9" customWidth="1"/>
    <col min="14850" max="14850" width="13.85546875" style="9" customWidth="1"/>
    <col min="14851" max="14851" width="19.140625" style="9" customWidth="1"/>
    <col min="14852" max="14852" width="17.5703125" style="9" customWidth="1"/>
    <col min="14853" max="14853" width="14.7109375" style="9" customWidth="1"/>
    <col min="14854" max="15103" width="8.140625" style="9" customWidth="1"/>
    <col min="15104" max="15104" width="8.7109375" style="9" customWidth="1"/>
    <col min="15105" max="15105" width="31.5703125" style="9" customWidth="1"/>
    <col min="15106" max="15106" width="13.85546875" style="9" customWidth="1"/>
    <col min="15107" max="15107" width="19.140625" style="9" customWidth="1"/>
    <col min="15108" max="15108" width="17.5703125" style="9" customWidth="1"/>
    <col min="15109" max="15109" width="14.7109375" style="9" customWidth="1"/>
    <col min="15110" max="15359" width="8.140625" style="9" customWidth="1"/>
    <col min="15360" max="15360" width="8.7109375" style="9" customWidth="1"/>
    <col min="15361" max="15361" width="31.5703125" style="9" customWidth="1"/>
    <col min="15362" max="15362" width="13.85546875" style="9" customWidth="1"/>
    <col min="15363" max="15363" width="19.140625" style="9" customWidth="1"/>
    <col min="15364" max="15364" width="17.5703125" style="9" customWidth="1"/>
    <col min="15365" max="15365" width="14.7109375" style="9" customWidth="1"/>
    <col min="15366" max="15615" width="8.140625" style="9" customWidth="1"/>
    <col min="15616" max="15616" width="8.7109375" style="9" customWidth="1"/>
    <col min="15617" max="15617" width="31.5703125" style="9" customWidth="1"/>
    <col min="15618" max="15618" width="13.85546875" style="9" customWidth="1"/>
    <col min="15619" max="15619" width="19.140625" style="9" customWidth="1"/>
    <col min="15620" max="15620" width="17.5703125" style="9" customWidth="1"/>
    <col min="15621" max="15621" width="14.7109375" style="9" customWidth="1"/>
    <col min="15622" max="15871" width="8.140625" style="9" customWidth="1"/>
    <col min="15872" max="15872" width="8.7109375" style="9" customWidth="1"/>
    <col min="15873" max="15873" width="31.5703125" style="9" customWidth="1"/>
    <col min="15874" max="15874" width="13.85546875" style="9" customWidth="1"/>
    <col min="15875" max="15875" width="19.140625" style="9" customWidth="1"/>
    <col min="15876" max="15876" width="17.5703125" style="9" customWidth="1"/>
    <col min="15877" max="15877" width="14.7109375" style="9" customWidth="1"/>
    <col min="15878" max="16127" width="8.140625" style="9" customWidth="1"/>
    <col min="16128" max="16128" width="8.7109375" style="9" customWidth="1"/>
    <col min="16129" max="16129" width="31.5703125" style="9" customWidth="1"/>
    <col min="16130" max="16130" width="13.85546875" style="9" customWidth="1"/>
    <col min="16131" max="16131" width="19.140625" style="9" customWidth="1"/>
    <col min="16132" max="16132" width="17.5703125" style="9" customWidth="1"/>
    <col min="16133" max="16133" width="14.7109375" style="9" customWidth="1"/>
    <col min="16134" max="16384" width="8.140625" style="9" customWidth="1"/>
  </cols>
  <sheetData>
    <row r="1" spans="1:5" s="138" customFormat="1" ht="23.25" customHeight="1" x14ac:dyDescent="0.25">
      <c r="A1" s="208"/>
      <c r="B1" s="208"/>
      <c r="C1" s="208"/>
      <c r="D1" s="208"/>
      <c r="E1" s="208"/>
    </row>
    <row r="2" spans="1:5" s="138" customFormat="1" x14ac:dyDescent="0.25">
      <c r="A2" s="208" t="s">
        <v>166</v>
      </c>
      <c r="B2" s="208"/>
      <c r="C2" s="208"/>
      <c r="D2" s="208"/>
      <c r="E2" s="208"/>
    </row>
    <row r="3" spans="1:5" s="138" customFormat="1" ht="15.75" customHeight="1" x14ac:dyDescent="0.25">
      <c r="B3" s="208" t="s">
        <v>213</v>
      </c>
      <c r="C3" s="208"/>
      <c r="D3" s="208"/>
      <c r="E3" s="208"/>
    </row>
    <row r="4" spans="1:5" s="138" customFormat="1" x14ac:dyDescent="0.25">
      <c r="A4" s="209" t="s">
        <v>167</v>
      </c>
      <c r="B4" s="209"/>
      <c r="C4" s="209"/>
      <c r="D4" s="209"/>
      <c r="E4" s="209"/>
    </row>
    <row r="5" spans="1:5" s="138" customFormat="1" x14ac:dyDescent="0.25">
      <c r="A5" s="209" t="s">
        <v>168</v>
      </c>
      <c r="B5" s="209"/>
      <c r="C5" s="209"/>
      <c r="D5" s="209"/>
      <c r="E5" s="209"/>
    </row>
    <row r="6" spans="1:5" s="138" customFormat="1" ht="26.25" customHeight="1" x14ac:dyDescent="0.25">
      <c r="A6" s="208" t="s">
        <v>169</v>
      </c>
      <c r="B6" s="208"/>
      <c r="C6" s="208"/>
      <c r="D6" s="208"/>
      <c r="E6" s="138" t="s">
        <v>223</v>
      </c>
    </row>
    <row r="7" spans="1:5" s="138" customFormat="1" x14ac:dyDescent="0.25">
      <c r="A7" s="208"/>
      <c r="B7" s="208"/>
      <c r="C7" s="208"/>
      <c r="D7" s="208"/>
      <c r="E7" s="208"/>
    </row>
    <row r="8" spans="1:5" s="138" customFormat="1" ht="28.5" customHeight="1" x14ac:dyDescent="0.25">
      <c r="A8" s="210" t="s">
        <v>214</v>
      </c>
      <c r="B8" s="210"/>
      <c r="C8" s="210"/>
      <c r="D8" s="210"/>
      <c r="E8" s="210"/>
    </row>
    <row r="9" spans="1:5" s="138" customFormat="1" ht="29.25" customHeight="1" x14ac:dyDescent="0.25">
      <c r="A9" s="210" t="s">
        <v>171</v>
      </c>
      <c r="B9" s="210"/>
      <c r="C9" s="210"/>
      <c r="D9" s="210"/>
      <c r="E9" s="210"/>
    </row>
    <row r="10" spans="1:5" s="138" customFormat="1" ht="30" customHeight="1" x14ac:dyDescent="0.25">
      <c r="A10" s="210" t="s">
        <v>172</v>
      </c>
      <c r="B10" s="210"/>
      <c r="C10" s="210"/>
      <c r="D10" s="210"/>
      <c r="E10" s="210"/>
    </row>
    <row r="11" spans="1:5" s="138" customFormat="1" ht="30" customHeight="1" x14ac:dyDescent="0.25">
      <c r="A11" s="210" t="s">
        <v>173</v>
      </c>
      <c r="B11" s="210"/>
      <c r="C11" s="210"/>
      <c r="D11" s="210"/>
      <c r="E11" s="210"/>
    </row>
    <row r="12" spans="1:5" s="138" customFormat="1" ht="29.25" customHeight="1" x14ac:dyDescent="0.25">
      <c r="A12" s="210" t="s">
        <v>174</v>
      </c>
      <c r="B12" s="210"/>
      <c r="C12" s="210"/>
      <c r="D12" s="210"/>
      <c r="E12" s="210"/>
    </row>
    <row r="13" spans="1:5" s="138" customFormat="1" ht="28.5" customHeight="1" x14ac:dyDescent="0.25">
      <c r="A13" s="210" t="s">
        <v>175</v>
      </c>
      <c r="B13" s="210"/>
      <c r="C13" s="210"/>
      <c r="D13" s="210"/>
      <c r="E13" s="210"/>
    </row>
    <row r="14" spans="1:5" s="138" customFormat="1" ht="15.75" customHeight="1" x14ac:dyDescent="0.25">
      <c r="A14" s="208"/>
      <c r="B14" s="208"/>
      <c r="C14" s="208"/>
      <c r="D14" s="208"/>
      <c r="E14" s="208"/>
    </row>
    <row r="15" spans="1:5" s="138" customFormat="1" ht="135" x14ac:dyDescent="0.25">
      <c r="A15" s="139" t="s">
        <v>2</v>
      </c>
      <c r="B15" s="140" t="s">
        <v>177</v>
      </c>
      <c r="C15" s="140" t="s">
        <v>0</v>
      </c>
      <c r="D15" s="140" t="s">
        <v>176</v>
      </c>
      <c r="E15" s="140" t="s">
        <v>1</v>
      </c>
    </row>
    <row r="16" spans="1:5" s="138" customFormat="1" x14ac:dyDescent="0.25">
      <c r="A16" s="151" t="s">
        <v>8</v>
      </c>
      <c r="B16" s="145"/>
      <c r="C16" s="145"/>
      <c r="D16" s="145"/>
      <c r="E16" s="145"/>
    </row>
    <row r="17" spans="1:5" s="138" customFormat="1" x14ac:dyDescent="0.25">
      <c r="A17" s="139" t="s">
        <v>125</v>
      </c>
      <c r="B17" s="146" t="s">
        <v>43</v>
      </c>
      <c r="C17" s="146" t="s">
        <v>28</v>
      </c>
      <c r="D17" s="146">
        <v>0.13</v>
      </c>
      <c r="E17" s="146">
        <v>1360.79</v>
      </c>
    </row>
    <row r="18" spans="1:5" s="138" customFormat="1" ht="28.5" x14ac:dyDescent="0.25">
      <c r="A18" s="151" t="s">
        <v>178</v>
      </c>
      <c r="B18" s="145"/>
      <c r="C18" s="145"/>
      <c r="D18" s="145"/>
      <c r="E18" s="145"/>
    </row>
    <row r="19" spans="1:5" s="138" customFormat="1" x14ac:dyDescent="0.25">
      <c r="A19" s="139" t="s">
        <v>224</v>
      </c>
      <c r="B19" s="146" t="s">
        <v>44</v>
      </c>
      <c r="C19" s="146" t="s">
        <v>30</v>
      </c>
      <c r="D19" s="146">
        <f>E19</f>
        <v>69.209999999999994</v>
      </c>
      <c r="E19" s="146">
        <v>69.209999999999994</v>
      </c>
    </row>
    <row r="20" spans="1:5" s="138" customFormat="1" x14ac:dyDescent="0.25">
      <c r="A20" s="139" t="s">
        <v>225</v>
      </c>
      <c r="B20" s="146" t="s">
        <v>44</v>
      </c>
      <c r="C20" s="146" t="s">
        <v>30</v>
      </c>
      <c r="D20" s="146">
        <f t="shared" ref="D20:D23" si="0">E20</f>
        <v>945.6</v>
      </c>
      <c r="E20" s="146">
        <v>945.6</v>
      </c>
    </row>
    <row r="21" spans="1:5" s="138" customFormat="1" ht="30" x14ac:dyDescent="0.25">
      <c r="A21" s="139" t="s">
        <v>129</v>
      </c>
      <c r="B21" s="146" t="s">
        <v>44</v>
      </c>
      <c r="C21" s="146" t="s">
        <v>37</v>
      </c>
      <c r="D21" s="146">
        <f t="shared" si="0"/>
        <v>1630.85</v>
      </c>
      <c r="E21" s="146">
        <v>1630.85</v>
      </c>
    </row>
    <row r="22" spans="1:5" s="138" customFormat="1" ht="30" x14ac:dyDescent="0.25">
      <c r="A22" s="139" t="s">
        <v>226</v>
      </c>
      <c r="B22" s="146">
        <v>0.05</v>
      </c>
      <c r="C22" s="146" t="s">
        <v>36</v>
      </c>
      <c r="D22" s="146">
        <f>E22/B22</f>
        <v>11220.999999999998</v>
      </c>
      <c r="E22" s="146">
        <v>561.04999999999995</v>
      </c>
    </row>
    <row r="23" spans="1:5" s="138" customFormat="1" x14ac:dyDescent="0.25">
      <c r="A23" s="139" t="s">
        <v>179</v>
      </c>
      <c r="B23" s="146" t="s">
        <v>160</v>
      </c>
      <c r="C23" s="146" t="s">
        <v>30</v>
      </c>
      <c r="D23" s="146">
        <f t="shared" si="0"/>
        <v>55896.98</v>
      </c>
      <c r="E23" s="146">
        <v>55896.98</v>
      </c>
    </row>
    <row r="24" spans="1:5" s="138" customFormat="1" ht="28.5" x14ac:dyDescent="0.25">
      <c r="A24" s="151" t="s">
        <v>181</v>
      </c>
      <c r="B24" s="145"/>
      <c r="C24" s="145"/>
      <c r="D24" s="145"/>
      <c r="E24" s="145"/>
    </row>
    <row r="25" spans="1:5" s="138" customFormat="1" x14ac:dyDescent="0.25">
      <c r="A25" s="139" t="s">
        <v>227</v>
      </c>
      <c r="B25" s="146">
        <v>1</v>
      </c>
      <c r="C25" s="146" t="s">
        <v>33</v>
      </c>
      <c r="D25" s="146">
        <f>E25/B25</f>
        <v>724.61</v>
      </c>
      <c r="E25" s="146">
        <v>724.61</v>
      </c>
    </row>
    <row r="26" spans="1:5" s="138" customFormat="1" ht="30" x14ac:dyDescent="0.25">
      <c r="A26" s="139" t="s">
        <v>228</v>
      </c>
      <c r="B26" s="146" t="s">
        <v>44</v>
      </c>
      <c r="C26" s="146" t="s">
        <v>34</v>
      </c>
      <c r="D26" s="146">
        <f>E26</f>
        <v>1474.06</v>
      </c>
      <c r="E26" s="146">
        <v>1474.06</v>
      </c>
    </row>
    <row r="27" spans="1:5" s="138" customFormat="1" ht="30" x14ac:dyDescent="0.25">
      <c r="A27" s="139" t="s">
        <v>229</v>
      </c>
      <c r="B27" s="146">
        <v>0.01</v>
      </c>
      <c r="C27" s="146" t="s">
        <v>36</v>
      </c>
      <c r="D27" s="146">
        <f t="shared" ref="D27:D56" si="1">E27/B27</f>
        <v>30407</v>
      </c>
      <c r="E27" s="146">
        <v>304.07</v>
      </c>
    </row>
    <row r="28" spans="1:5" s="138" customFormat="1" x14ac:dyDescent="0.25">
      <c r="A28" s="139" t="s">
        <v>230</v>
      </c>
      <c r="B28" s="146">
        <v>5</v>
      </c>
      <c r="C28" s="146" t="s">
        <v>135</v>
      </c>
      <c r="D28" s="146">
        <f t="shared" si="1"/>
        <v>101.15</v>
      </c>
      <c r="E28" s="146">
        <v>505.75</v>
      </c>
    </row>
    <row r="29" spans="1:5" s="138" customFormat="1" x14ac:dyDescent="0.25">
      <c r="A29" s="139" t="s">
        <v>136</v>
      </c>
      <c r="B29" s="146">
        <v>1</v>
      </c>
      <c r="C29" s="146" t="s">
        <v>32</v>
      </c>
      <c r="D29" s="146">
        <f t="shared" si="1"/>
        <v>1012.36</v>
      </c>
      <c r="E29" s="146">
        <v>1012.36</v>
      </c>
    </row>
    <row r="30" spans="1:5" s="138" customFormat="1" x14ac:dyDescent="0.25">
      <c r="A30" s="139" t="s">
        <v>231</v>
      </c>
      <c r="B30" s="146">
        <v>0.17</v>
      </c>
      <c r="C30" s="146" t="s">
        <v>34</v>
      </c>
      <c r="D30" s="146">
        <f t="shared" si="1"/>
        <v>1813.705882352941</v>
      </c>
      <c r="E30" s="146">
        <v>308.33</v>
      </c>
    </row>
    <row r="31" spans="1:5" s="138" customFormat="1" x14ac:dyDescent="0.25">
      <c r="A31" s="139" t="s">
        <v>140</v>
      </c>
      <c r="B31" s="146">
        <v>0.06</v>
      </c>
      <c r="C31" s="146" t="s">
        <v>35</v>
      </c>
      <c r="D31" s="146">
        <f t="shared" si="1"/>
        <v>30178.666666666668</v>
      </c>
      <c r="E31" s="146">
        <v>1810.72</v>
      </c>
    </row>
    <row r="32" spans="1:5" s="138" customFormat="1" ht="30" x14ac:dyDescent="0.25">
      <c r="A32" s="139" t="s">
        <v>141</v>
      </c>
      <c r="B32" s="146">
        <v>1.4650000000000001</v>
      </c>
      <c r="C32" s="146" t="s">
        <v>34</v>
      </c>
      <c r="D32" s="146">
        <f t="shared" si="1"/>
        <v>2009.5153583617746</v>
      </c>
      <c r="E32" s="146">
        <v>2943.94</v>
      </c>
    </row>
    <row r="33" spans="1:5" s="138" customFormat="1" ht="30" x14ac:dyDescent="0.25">
      <c r="A33" s="139" t="s">
        <v>232</v>
      </c>
      <c r="B33" s="146">
        <v>0.02</v>
      </c>
      <c r="C33" s="146" t="s">
        <v>36</v>
      </c>
      <c r="D33" s="146">
        <f t="shared" si="1"/>
        <v>30112.5</v>
      </c>
      <c r="E33" s="146">
        <v>602.25</v>
      </c>
    </row>
    <row r="34" spans="1:5" s="138" customFormat="1" x14ac:dyDescent="0.25">
      <c r="A34" s="139" t="s">
        <v>233</v>
      </c>
      <c r="B34" s="146">
        <v>0.01</v>
      </c>
      <c r="C34" s="146" t="s">
        <v>36</v>
      </c>
      <c r="D34" s="146">
        <f t="shared" si="1"/>
        <v>30101.999999999996</v>
      </c>
      <c r="E34" s="146">
        <v>301.02</v>
      </c>
    </row>
    <row r="35" spans="1:5" s="138" customFormat="1" ht="30" x14ac:dyDescent="0.25">
      <c r="A35" s="139" t="s">
        <v>143</v>
      </c>
      <c r="B35" s="146">
        <v>4</v>
      </c>
      <c r="C35" s="146" t="s">
        <v>39</v>
      </c>
      <c r="D35" s="146">
        <f t="shared" si="1"/>
        <v>252.17250000000001</v>
      </c>
      <c r="E35" s="146">
        <v>1008.69</v>
      </c>
    </row>
    <row r="36" spans="1:5" s="138" customFormat="1" x14ac:dyDescent="0.25">
      <c r="A36" s="139" t="s">
        <v>234</v>
      </c>
      <c r="B36" s="146">
        <v>5</v>
      </c>
      <c r="C36" s="146" t="s">
        <v>135</v>
      </c>
      <c r="D36" s="146">
        <f t="shared" si="1"/>
        <v>80.95</v>
      </c>
      <c r="E36" s="146">
        <v>404.75</v>
      </c>
    </row>
    <row r="37" spans="1:5" s="138" customFormat="1" x14ac:dyDescent="0.25">
      <c r="A37" s="139" t="s">
        <v>235</v>
      </c>
      <c r="B37" s="146">
        <v>1</v>
      </c>
      <c r="C37" s="146" t="s">
        <v>31</v>
      </c>
      <c r="D37" s="146">
        <f t="shared" si="1"/>
        <v>4397.99</v>
      </c>
      <c r="E37" s="146">
        <v>4397.99</v>
      </c>
    </row>
    <row r="38" spans="1:5" s="138" customFormat="1" x14ac:dyDescent="0.25">
      <c r="A38" s="139" t="s">
        <v>146</v>
      </c>
      <c r="B38" s="146">
        <v>1</v>
      </c>
      <c r="C38" s="146" t="s">
        <v>32</v>
      </c>
      <c r="D38" s="146">
        <f>E38</f>
        <v>4407.03</v>
      </c>
      <c r="E38" s="146">
        <v>4407.03</v>
      </c>
    </row>
    <row r="39" spans="1:5" s="138" customFormat="1" ht="30" x14ac:dyDescent="0.25">
      <c r="A39" s="139" t="s">
        <v>189</v>
      </c>
      <c r="B39" s="146">
        <v>1</v>
      </c>
      <c r="C39" s="146" t="s">
        <v>41</v>
      </c>
      <c r="D39" s="146">
        <f t="shared" si="1"/>
        <v>868.12</v>
      </c>
      <c r="E39" s="146">
        <v>868.12</v>
      </c>
    </row>
    <row r="40" spans="1:5" s="138" customFormat="1" ht="30" x14ac:dyDescent="0.25">
      <c r="A40" s="139" t="s">
        <v>190</v>
      </c>
      <c r="B40" s="146">
        <v>0.01</v>
      </c>
      <c r="C40" s="146" t="s">
        <v>41</v>
      </c>
      <c r="D40" s="146">
        <f t="shared" si="1"/>
        <v>30424</v>
      </c>
      <c r="E40" s="146">
        <v>304.24</v>
      </c>
    </row>
    <row r="41" spans="1:5" s="138" customFormat="1" x14ac:dyDescent="0.25">
      <c r="A41" s="139" t="s">
        <v>147</v>
      </c>
      <c r="B41" s="146">
        <v>30</v>
      </c>
      <c r="C41" s="146" t="s">
        <v>41</v>
      </c>
      <c r="D41" s="146">
        <f t="shared" si="1"/>
        <v>299.62399999999997</v>
      </c>
      <c r="E41" s="146">
        <v>8988.7199999999993</v>
      </c>
    </row>
    <row r="42" spans="1:5" s="138" customFormat="1" ht="28.5" x14ac:dyDescent="0.25">
      <c r="A42" s="151" t="s">
        <v>191</v>
      </c>
      <c r="B42" s="145"/>
      <c r="C42" s="145"/>
      <c r="D42" s="146"/>
      <c r="E42" s="145"/>
    </row>
    <row r="43" spans="1:5" s="138" customFormat="1" x14ac:dyDescent="0.25">
      <c r="A43" s="139" t="s">
        <v>236</v>
      </c>
      <c r="B43" s="146">
        <v>0.01</v>
      </c>
      <c r="C43" s="146" t="s">
        <v>36</v>
      </c>
      <c r="D43" s="146">
        <f t="shared" si="1"/>
        <v>34929</v>
      </c>
      <c r="E43" s="146">
        <v>349.29</v>
      </c>
    </row>
    <row r="44" spans="1:5" s="138" customFormat="1" x14ac:dyDescent="0.25">
      <c r="A44" s="139" t="s">
        <v>237</v>
      </c>
      <c r="B44" s="146">
        <v>0.14399999999999999</v>
      </c>
      <c r="C44" s="146" t="s">
        <v>37</v>
      </c>
      <c r="D44" s="146">
        <f t="shared" si="1"/>
        <v>34906.041666666672</v>
      </c>
      <c r="E44" s="146">
        <v>5026.47</v>
      </c>
    </row>
    <row r="45" spans="1:5" s="138" customFormat="1" ht="30" x14ac:dyDescent="0.25">
      <c r="A45" s="139" t="s">
        <v>228</v>
      </c>
      <c r="B45" s="146" t="s">
        <v>44</v>
      </c>
      <c r="C45" s="146" t="s">
        <v>34</v>
      </c>
      <c r="D45" s="146">
        <f>E45</f>
        <v>1782.93</v>
      </c>
      <c r="E45" s="146">
        <v>1782.93</v>
      </c>
    </row>
    <row r="46" spans="1:5" s="138" customFormat="1" x14ac:dyDescent="0.25">
      <c r="A46" s="139" t="s">
        <v>238</v>
      </c>
      <c r="B46" s="146">
        <v>0.01</v>
      </c>
      <c r="C46" s="146" t="s">
        <v>36</v>
      </c>
      <c r="D46" s="146">
        <f t="shared" si="1"/>
        <v>25623</v>
      </c>
      <c r="E46" s="146">
        <v>256.23</v>
      </c>
    </row>
    <row r="47" spans="1:5" s="138" customFormat="1" x14ac:dyDescent="0.25">
      <c r="A47" s="139" t="s">
        <v>239</v>
      </c>
      <c r="B47" s="146">
        <v>4.7E-2</v>
      </c>
      <c r="C47" s="146" t="s">
        <v>183</v>
      </c>
      <c r="D47" s="146">
        <f t="shared" si="1"/>
        <v>20013.191489361703</v>
      </c>
      <c r="E47" s="146">
        <v>940.62</v>
      </c>
    </row>
    <row r="48" spans="1:5" s="138" customFormat="1" x14ac:dyDescent="0.25">
      <c r="A48" s="139" t="s">
        <v>240</v>
      </c>
      <c r="B48" s="146">
        <v>1.2E-2</v>
      </c>
      <c r="C48" s="146" t="s">
        <v>33</v>
      </c>
      <c r="D48" s="146">
        <f t="shared" si="1"/>
        <v>25100.833333333332</v>
      </c>
      <c r="E48" s="146">
        <v>301.20999999999998</v>
      </c>
    </row>
    <row r="49" spans="1:5" s="138" customFormat="1" ht="30" x14ac:dyDescent="0.25">
      <c r="A49" s="139" t="s">
        <v>241</v>
      </c>
      <c r="B49" s="146">
        <v>0.6</v>
      </c>
      <c r="C49" s="146" t="s">
        <v>242</v>
      </c>
      <c r="D49" s="146">
        <f t="shared" si="1"/>
        <v>2247.8833333333337</v>
      </c>
      <c r="E49" s="146">
        <v>1348.73</v>
      </c>
    </row>
    <row r="50" spans="1:5" s="138" customFormat="1" x14ac:dyDescent="0.25">
      <c r="A50" s="139" t="s">
        <v>243</v>
      </c>
      <c r="B50" s="146">
        <v>1.4E-2</v>
      </c>
      <c r="C50" s="146" t="s">
        <v>37</v>
      </c>
      <c r="D50" s="146">
        <f t="shared" si="1"/>
        <v>17380.714285714286</v>
      </c>
      <c r="E50" s="146">
        <v>243.33</v>
      </c>
    </row>
    <row r="51" spans="1:5" s="138" customFormat="1" x14ac:dyDescent="0.25">
      <c r="A51" s="139" t="s">
        <v>149</v>
      </c>
      <c r="B51" s="146">
        <v>0.3</v>
      </c>
      <c r="C51" s="146" t="s">
        <v>150</v>
      </c>
      <c r="D51" s="146">
        <f t="shared" si="1"/>
        <v>2366.4333333333334</v>
      </c>
      <c r="E51" s="146">
        <v>709.93</v>
      </c>
    </row>
    <row r="52" spans="1:5" s="138" customFormat="1" ht="30" x14ac:dyDescent="0.25">
      <c r="A52" s="139" t="s">
        <v>200</v>
      </c>
      <c r="B52" s="146">
        <v>0.73499999999999999</v>
      </c>
      <c r="C52" s="146" t="s">
        <v>34</v>
      </c>
      <c r="D52" s="146">
        <f t="shared" si="1"/>
        <v>2021.7278911564626</v>
      </c>
      <c r="E52" s="146">
        <v>1485.97</v>
      </c>
    </row>
    <row r="53" spans="1:5" s="138" customFormat="1" ht="30" x14ac:dyDescent="0.25">
      <c r="A53" s="139" t="s">
        <v>151</v>
      </c>
      <c r="B53" s="146">
        <v>0.73399999999999999</v>
      </c>
      <c r="C53" s="146" t="s">
        <v>34</v>
      </c>
      <c r="D53" s="146">
        <f t="shared" si="1"/>
        <v>2008.0517711171663</v>
      </c>
      <c r="E53" s="146">
        <v>1473.91</v>
      </c>
    </row>
    <row r="54" spans="1:5" s="138" customFormat="1" ht="30" x14ac:dyDescent="0.25">
      <c r="A54" s="139" t="s">
        <v>244</v>
      </c>
      <c r="B54" s="146">
        <v>6</v>
      </c>
      <c r="C54" s="146" t="s">
        <v>245</v>
      </c>
      <c r="D54" s="146">
        <f t="shared" si="1"/>
        <v>101.13333333333333</v>
      </c>
      <c r="E54" s="146">
        <v>606.79999999999995</v>
      </c>
    </row>
    <row r="55" spans="1:5" s="138" customFormat="1" x14ac:dyDescent="0.25">
      <c r="A55" s="139" t="s">
        <v>152</v>
      </c>
      <c r="B55" s="146" t="s">
        <v>45</v>
      </c>
      <c r="C55" s="146" t="s">
        <v>34</v>
      </c>
      <c r="D55" s="146">
        <f>E55</f>
        <v>891.48</v>
      </c>
      <c r="E55" s="146">
        <v>891.48</v>
      </c>
    </row>
    <row r="56" spans="1:5" s="138" customFormat="1" ht="30" x14ac:dyDescent="0.25">
      <c r="A56" s="139" t="s">
        <v>246</v>
      </c>
      <c r="B56" s="146">
        <v>0.02</v>
      </c>
      <c r="C56" s="146" t="s">
        <v>36</v>
      </c>
      <c r="D56" s="146">
        <f t="shared" si="1"/>
        <v>52504.999999999993</v>
      </c>
      <c r="E56" s="146">
        <v>1050.0999999999999</v>
      </c>
    </row>
    <row r="57" spans="1:5" s="138" customFormat="1" ht="28.5" x14ac:dyDescent="0.25">
      <c r="A57" s="151" t="s">
        <v>62</v>
      </c>
      <c r="B57" s="145"/>
      <c r="C57" s="145"/>
      <c r="D57" s="145"/>
      <c r="E57" s="145"/>
    </row>
    <row r="58" spans="1:5" s="138" customFormat="1" ht="30" x14ac:dyDescent="0.25">
      <c r="A58" s="139" t="s">
        <v>133</v>
      </c>
      <c r="B58" s="146" t="s">
        <v>215</v>
      </c>
      <c r="C58" s="146" t="s">
        <v>28</v>
      </c>
      <c r="D58" s="146">
        <f>E58</f>
        <v>2610.6799999999998</v>
      </c>
      <c r="E58" s="146">
        <v>2610.6799999999998</v>
      </c>
    </row>
    <row r="59" spans="1:5" s="138" customFormat="1" ht="42.75" x14ac:dyDescent="0.25">
      <c r="A59" s="151" t="s">
        <v>247</v>
      </c>
      <c r="B59" s="145"/>
      <c r="C59" s="145"/>
      <c r="D59" s="146"/>
      <c r="E59" s="145"/>
    </row>
    <row r="60" spans="1:5" s="138" customFormat="1" ht="30" x14ac:dyDescent="0.25">
      <c r="A60" s="139" t="s">
        <v>248</v>
      </c>
      <c r="B60" s="146" t="s">
        <v>44</v>
      </c>
      <c r="C60" s="146" t="s">
        <v>28</v>
      </c>
      <c r="D60" s="146">
        <f t="shared" ref="D60" si="2">E60</f>
        <v>209.35</v>
      </c>
      <c r="E60" s="146">
        <v>209.35</v>
      </c>
    </row>
    <row r="61" spans="1:5" s="37" customFormat="1" ht="14.25" x14ac:dyDescent="0.2">
      <c r="A61" s="130" t="s">
        <v>27</v>
      </c>
      <c r="B61" s="147"/>
      <c r="C61" s="147"/>
      <c r="D61" s="147"/>
      <c r="E61" s="147"/>
    </row>
    <row r="62" spans="1:5" s="1" customFormat="1" x14ac:dyDescent="0.2">
      <c r="A62" s="35" t="s">
        <v>27</v>
      </c>
      <c r="B62" s="148" t="s">
        <v>43</v>
      </c>
      <c r="C62" s="148" t="s">
        <v>28</v>
      </c>
      <c r="D62" s="148">
        <f>E62</f>
        <v>11011.816000000001</v>
      </c>
      <c r="E62" s="148">
        <f>SUM(E16:E60)*10%</f>
        <v>11011.816000000001</v>
      </c>
    </row>
    <row r="63" spans="1:5" s="138" customFormat="1" x14ac:dyDescent="0.25">
      <c r="A63" s="149" t="s">
        <v>47</v>
      </c>
      <c r="B63" s="146"/>
      <c r="C63" s="146"/>
      <c r="D63" s="146"/>
      <c r="E63" s="150">
        <f>SUM(E16:E62)</f>
        <v>121129.97600000001</v>
      </c>
    </row>
    <row r="64" spans="1:5" s="138" customFormat="1" x14ac:dyDescent="0.25">
      <c r="A64" s="208"/>
      <c r="B64" s="208"/>
      <c r="C64" s="208"/>
      <c r="D64" s="208"/>
      <c r="E64" s="208"/>
    </row>
    <row r="65" spans="1:5" s="138" customFormat="1" x14ac:dyDescent="0.25">
      <c r="A65" s="208"/>
      <c r="B65" s="208"/>
      <c r="C65" s="208"/>
      <c r="D65" s="208"/>
      <c r="E65" s="208"/>
    </row>
    <row r="66" spans="1:5" s="138" customFormat="1" ht="39.75" customHeight="1" x14ac:dyDescent="0.25">
      <c r="A66" s="210" t="s">
        <v>249</v>
      </c>
      <c r="B66" s="210"/>
      <c r="C66" s="210"/>
      <c r="D66" s="210"/>
      <c r="E66" s="210"/>
    </row>
    <row r="67" spans="1:5" s="138" customFormat="1" ht="27.75" customHeight="1" x14ac:dyDescent="0.25">
      <c r="A67" s="210" t="s">
        <v>208</v>
      </c>
      <c r="B67" s="210"/>
      <c r="C67" s="210"/>
      <c r="D67" s="210"/>
      <c r="E67" s="210"/>
    </row>
    <row r="68" spans="1:5" s="138" customFormat="1" ht="24" customHeight="1" x14ac:dyDescent="0.25">
      <c r="A68" s="210" t="s">
        <v>209</v>
      </c>
      <c r="B68" s="210"/>
      <c r="C68" s="210"/>
      <c r="D68" s="210"/>
      <c r="E68" s="210"/>
    </row>
    <row r="69" spans="1:5" s="138" customFormat="1" ht="30.75" customHeight="1" x14ac:dyDescent="0.25">
      <c r="A69" s="210" t="s">
        <v>210</v>
      </c>
      <c r="B69" s="210"/>
      <c r="C69" s="210"/>
      <c r="D69" s="210"/>
      <c r="E69" s="210"/>
    </row>
    <row r="70" spans="1:5" s="138" customFormat="1" x14ac:dyDescent="0.25">
      <c r="A70" s="208"/>
      <c r="B70" s="208"/>
      <c r="C70" s="208"/>
      <c r="D70" s="208"/>
      <c r="E70" s="208"/>
    </row>
    <row r="71" spans="1:5" s="138" customFormat="1" ht="24.75" customHeight="1" x14ac:dyDescent="0.25">
      <c r="B71" s="210"/>
      <c r="C71" s="210"/>
      <c r="D71" s="210"/>
      <c r="E71" s="210"/>
    </row>
    <row r="72" spans="1:5" s="138" customFormat="1" ht="18.75" customHeight="1" x14ac:dyDescent="0.25">
      <c r="A72" s="208" t="s">
        <v>211</v>
      </c>
      <c r="B72" s="208"/>
      <c r="C72" s="208"/>
      <c r="D72" s="208"/>
      <c r="E72" s="208"/>
    </row>
    <row r="73" spans="1:5" s="138" customFormat="1" ht="15.75" customHeight="1" x14ac:dyDescent="0.25">
      <c r="A73" s="208" t="s">
        <v>250</v>
      </c>
      <c r="B73" s="208"/>
      <c r="C73" s="208"/>
      <c r="D73" s="208"/>
      <c r="E73" s="208"/>
    </row>
    <row r="74" spans="1:5" s="138" customFormat="1" ht="10.5" customHeight="1" x14ac:dyDescent="0.25">
      <c r="B74" s="208"/>
      <c r="C74" s="208"/>
      <c r="D74" s="208" t="s">
        <v>49</v>
      </c>
      <c r="E74" s="208"/>
    </row>
    <row r="75" spans="1:5" s="138" customFormat="1" x14ac:dyDescent="0.25">
      <c r="A75" s="208"/>
      <c r="B75" s="208"/>
      <c r="C75" s="208"/>
      <c r="D75" s="208"/>
      <c r="E75" s="208"/>
    </row>
    <row r="76" spans="1:5" s="138" customFormat="1" x14ac:dyDescent="0.25">
      <c r="A76" s="208" t="s">
        <v>212</v>
      </c>
      <c r="B76" s="208"/>
      <c r="C76" s="208"/>
      <c r="D76" s="208"/>
      <c r="E76" s="208"/>
    </row>
    <row r="77" spans="1:5" s="138" customFormat="1" ht="10.5" customHeight="1" x14ac:dyDescent="0.25">
      <c r="B77" s="208"/>
      <c r="C77" s="208"/>
      <c r="D77" s="208" t="s">
        <v>49</v>
      </c>
      <c r="E77" s="208"/>
    </row>
    <row r="78" spans="1:5" s="138" customFormat="1" ht="11.25" customHeight="1" x14ac:dyDescent="0.25">
      <c r="A78" s="208"/>
      <c r="B78" s="208"/>
      <c r="C78" s="208"/>
      <c r="D78" s="208"/>
      <c r="E78" s="208"/>
    </row>
  </sheetData>
  <mergeCells count="31">
    <mergeCell ref="A70:E70"/>
    <mergeCell ref="B77:C77"/>
    <mergeCell ref="D77:E77"/>
    <mergeCell ref="A78:E78"/>
    <mergeCell ref="A72:E72"/>
    <mergeCell ref="A73:E73"/>
    <mergeCell ref="B74:C74"/>
    <mergeCell ref="D74:E74"/>
    <mergeCell ref="A75:E75"/>
    <mergeCell ref="A76:E76"/>
    <mergeCell ref="A6:D6"/>
    <mergeCell ref="A7:E7"/>
    <mergeCell ref="A8:E8"/>
    <mergeCell ref="A9:E9"/>
    <mergeCell ref="B71:E71"/>
    <mergeCell ref="A64:E64"/>
    <mergeCell ref="A65:E65"/>
    <mergeCell ref="A10:E10"/>
    <mergeCell ref="A11:E11"/>
    <mergeCell ref="A12:E12"/>
    <mergeCell ref="A13:E13"/>
    <mergeCell ref="A14:E14"/>
    <mergeCell ref="A66:E66"/>
    <mergeCell ref="A67:E67"/>
    <mergeCell ref="A68:E68"/>
    <mergeCell ref="A69:E69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2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9" t="s">
        <v>251</v>
      </c>
      <c r="B1" s="179"/>
      <c r="C1" s="179"/>
      <c r="D1" s="179"/>
      <c r="E1" s="179"/>
      <c r="F1" s="179"/>
    </row>
    <row r="2" spans="1:19" s="2" customFormat="1" x14ac:dyDescent="0.25">
      <c r="A2" s="50"/>
      <c r="B2" s="50"/>
      <c r="C2" s="50"/>
      <c r="D2" s="50"/>
      <c r="E2" s="50"/>
      <c r="F2" s="50"/>
    </row>
    <row r="3" spans="1:19" s="2" customFormat="1" ht="19.5" customHeight="1" x14ac:dyDescent="0.25">
      <c r="A3" s="51" t="s">
        <v>252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2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2" customFormat="1" ht="36.75" customHeight="1" x14ac:dyDescent="0.25">
      <c r="A5" s="186" t="s">
        <v>98</v>
      </c>
      <c r="B5" s="186"/>
      <c r="C5" s="186"/>
      <c r="D5" s="186"/>
      <c r="E5" s="186"/>
      <c r="F5" s="186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106" t="s">
        <v>99</v>
      </c>
      <c r="B6" s="107">
        <v>2</v>
      </c>
      <c r="C6" s="106" t="s">
        <v>100</v>
      </c>
      <c r="D6" s="134">
        <v>872.3</v>
      </c>
      <c r="E6" s="106" t="s">
        <v>101</v>
      </c>
      <c r="F6" s="109">
        <v>810.7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7"/>
      <c r="R6" s="188"/>
      <c r="S6" s="62"/>
    </row>
    <row r="7" spans="1:19" s="65" customFormat="1" ht="32.25" customHeight="1" x14ac:dyDescent="0.25">
      <c r="A7" s="106" t="s">
        <v>102</v>
      </c>
      <c r="B7" s="107">
        <v>2</v>
      </c>
      <c r="C7" s="106" t="s">
        <v>103</v>
      </c>
      <c r="D7" s="134">
        <v>0</v>
      </c>
      <c r="E7" s="106" t="s">
        <v>104</v>
      </c>
      <c r="F7" s="109">
        <v>523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7"/>
      <c r="R7" s="189"/>
      <c r="S7" s="64"/>
    </row>
    <row r="8" spans="1:19" s="65" customFormat="1" ht="45.75" customHeight="1" x14ac:dyDescent="0.25">
      <c r="A8" s="143" t="s">
        <v>105</v>
      </c>
      <c r="B8" s="107">
        <v>12</v>
      </c>
      <c r="C8" s="106" t="s">
        <v>106</v>
      </c>
      <c r="D8" s="109">
        <v>78.8</v>
      </c>
      <c r="E8" s="106" t="s">
        <v>107</v>
      </c>
      <c r="F8" s="109">
        <v>133.6</v>
      </c>
      <c r="G8" s="54"/>
      <c r="H8" s="56"/>
      <c r="I8" s="57"/>
      <c r="J8" s="58"/>
      <c r="K8" s="142"/>
      <c r="L8" s="60"/>
      <c r="M8" s="60"/>
      <c r="N8" s="60"/>
      <c r="O8" s="60"/>
      <c r="P8" s="61"/>
      <c r="Q8" s="187"/>
      <c r="R8" s="188"/>
      <c r="S8" s="64"/>
    </row>
    <row r="9" spans="1:19" s="65" customFormat="1" ht="33.75" customHeight="1" x14ac:dyDescent="0.25">
      <c r="A9" s="66"/>
      <c r="B9" s="58"/>
      <c r="C9" s="55"/>
      <c r="D9" s="68"/>
      <c r="E9" s="69"/>
      <c r="F9" s="70"/>
      <c r="G9" s="54"/>
      <c r="H9" s="56"/>
      <c r="I9" s="57"/>
      <c r="J9" s="58"/>
      <c r="K9" s="142"/>
      <c r="L9" s="60"/>
      <c r="M9" s="60"/>
      <c r="N9" s="60"/>
      <c r="O9" s="60"/>
      <c r="P9" s="54"/>
      <c r="Q9" s="142"/>
      <c r="R9" s="143"/>
      <c r="S9" s="72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4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5" customFormat="1" ht="30" customHeight="1" x14ac:dyDescent="0.25">
      <c r="A11" s="190" t="s">
        <v>108</v>
      </c>
      <c r="B11" s="191"/>
      <c r="C11" s="191"/>
      <c r="D11" s="191"/>
      <c r="E11" s="192"/>
      <c r="F11" s="76" t="s">
        <v>109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1" customFormat="1" ht="30" customHeight="1" x14ac:dyDescent="0.25">
      <c r="A12" s="196" t="s">
        <v>110</v>
      </c>
      <c r="B12" s="197"/>
      <c r="C12" s="197"/>
      <c r="D12" s="197"/>
      <c r="E12" s="198"/>
      <c r="F12" s="102">
        <v>-78713.366000000009</v>
      </c>
      <c r="G12" s="152"/>
    </row>
    <row r="13" spans="1:19" s="101" customFormat="1" ht="30" customHeight="1" x14ac:dyDescent="0.25">
      <c r="A13" s="196" t="s">
        <v>111</v>
      </c>
      <c r="B13" s="197"/>
      <c r="C13" s="197"/>
      <c r="D13" s="197"/>
      <c r="E13" s="198"/>
      <c r="F13" s="102">
        <v>51615.240000000005</v>
      </c>
    </row>
    <row r="14" spans="1:19" s="101" customFormat="1" ht="30" customHeight="1" x14ac:dyDescent="0.25">
      <c r="A14" s="196" t="s">
        <v>112</v>
      </c>
      <c r="B14" s="197"/>
      <c r="C14" s="197"/>
      <c r="D14" s="197"/>
      <c r="E14" s="198"/>
      <c r="F14" s="104">
        <f>SUM(F15:F17)</f>
        <v>114934.09</v>
      </c>
    </row>
    <row r="15" spans="1:19" s="75" customFormat="1" ht="28.5" customHeight="1" x14ac:dyDescent="0.25">
      <c r="A15" s="183" t="s">
        <v>113</v>
      </c>
      <c r="B15" s="184"/>
      <c r="C15" s="184"/>
      <c r="D15" s="184"/>
      <c r="E15" s="185"/>
      <c r="F15" s="98">
        <v>114934.09</v>
      </c>
    </row>
    <row r="16" spans="1:19" s="75" customFormat="1" ht="24.75" hidden="1" customHeight="1" x14ac:dyDescent="0.25">
      <c r="A16" s="183" t="s">
        <v>114</v>
      </c>
      <c r="B16" s="184"/>
      <c r="C16" s="184"/>
      <c r="D16" s="184"/>
      <c r="E16" s="185"/>
      <c r="F16" s="98"/>
    </row>
    <row r="17" spans="1:19" s="75" customFormat="1" ht="30" hidden="1" customHeight="1" x14ac:dyDescent="0.25">
      <c r="A17" s="183" t="s">
        <v>115</v>
      </c>
      <c r="B17" s="184"/>
      <c r="C17" s="184"/>
      <c r="D17" s="184"/>
      <c r="E17" s="185"/>
      <c r="F17" s="98"/>
    </row>
    <row r="18" spans="1:19" s="101" customFormat="1" ht="30" customHeight="1" x14ac:dyDescent="0.25">
      <c r="A18" s="196" t="s">
        <v>116</v>
      </c>
      <c r="B18" s="197"/>
      <c r="C18" s="197"/>
      <c r="D18" s="197"/>
      <c r="E18" s="198"/>
      <c r="F18" s="104">
        <f>SUM(F19:F21)</f>
        <v>106798.31</v>
      </c>
    </row>
    <row r="19" spans="1:19" s="75" customFormat="1" ht="30" customHeight="1" x14ac:dyDescent="0.25">
      <c r="A19" s="183" t="s">
        <v>113</v>
      </c>
      <c r="B19" s="184"/>
      <c r="C19" s="184"/>
      <c r="D19" s="184"/>
      <c r="E19" s="185"/>
      <c r="F19" s="98">
        <v>106798.31</v>
      </c>
    </row>
    <row r="20" spans="1:19" s="75" customFormat="1" ht="30" hidden="1" customHeight="1" x14ac:dyDescent="0.25">
      <c r="A20" s="183" t="s">
        <v>114</v>
      </c>
      <c r="B20" s="184"/>
      <c r="C20" s="184"/>
      <c r="D20" s="184"/>
      <c r="E20" s="185"/>
      <c r="F20" s="98"/>
    </row>
    <row r="21" spans="1:19" s="78" customFormat="1" ht="30" hidden="1" customHeight="1" x14ac:dyDescent="0.2">
      <c r="A21" s="183" t="s">
        <v>115</v>
      </c>
      <c r="B21" s="184"/>
      <c r="C21" s="184"/>
      <c r="D21" s="184"/>
      <c r="E21" s="185"/>
      <c r="F21" s="98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5" customFormat="1" ht="30" customHeight="1" x14ac:dyDescent="0.25">
      <c r="A22" s="196" t="s">
        <v>117</v>
      </c>
      <c r="B22" s="197"/>
      <c r="C22" s="197"/>
      <c r="D22" s="197"/>
      <c r="E22" s="198"/>
      <c r="F22" s="104">
        <f>F12+F18</f>
        <v>28084.943999999989</v>
      </c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19" s="105" customFormat="1" ht="30" customHeight="1" x14ac:dyDescent="0.25">
      <c r="A23" s="196" t="s">
        <v>118</v>
      </c>
      <c r="B23" s="197"/>
      <c r="C23" s="197"/>
      <c r="D23" s="197"/>
      <c r="E23" s="198"/>
      <c r="F23" s="104">
        <f>акт21!E71</f>
        <v>121013.66199999997</v>
      </c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</row>
    <row r="24" spans="1:19" s="105" customFormat="1" ht="30" customHeight="1" x14ac:dyDescent="0.25">
      <c r="A24" s="196" t="s">
        <v>222</v>
      </c>
      <c r="B24" s="197"/>
      <c r="C24" s="197"/>
      <c r="D24" s="197"/>
      <c r="E24" s="198"/>
      <c r="F24" s="104">
        <f>F22-F23</f>
        <v>-92928.717999999979</v>
      </c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19" s="105" customFormat="1" ht="30" customHeight="1" x14ac:dyDescent="0.25">
      <c r="A25" s="196" t="s">
        <v>120</v>
      </c>
      <c r="B25" s="197"/>
      <c r="C25" s="197"/>
      <c r="D25" s="197"/>
      <c r="E25" s="198"/>
      <c r="F25" s="102">
        <f>F13+F14-F18</f>
        <v>59751.020000000019</v>
      </c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9" t="s">
        <v>121</v>
      </c>
      <c r="B27" s="199"/>
      <c r="C27" s="199"/>
      <c r="D27" s="199"/>
    </row>
    <row r="28" spans="1:19" s="2" customFormat="1" ht="21.75" hidden="1" customHeight="1" x14ac:dyDescent="0.25">
      <c r="A28" s="200" t="s">
        <v>283</v>
      </c>
      <c r="B28" s="200"/>
      <c r="C28" s="200"/>
      <c r="D28" s="200"/>
    </row>
    <row r="29" spans="1:19" s="2" customFormat="1" ht="22.5" customHeight="1" x14ac:dyDescent="0.25">
      <c r="A29" s="199" t="s">
        <v>69</v>
      </c>
      <c r="B29" s="199"/>
      <c r="C29" s="199"/>
      <c r="D29" s="199"/>
    </row>
    <row r="30" spans="1:19" s="2" customFormat="1" ht="22.5" customHeight="1" x14ac:dyDescent="0.25">
      <c r="A30" s="199" t="s">
        <v>70</v>
      </c>
      <c r="B30" s="199"/>
      <c r="C30" s="199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35433070866141736" bottom="0.35433070866141736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opLeftCell="A57" workbookViewId="0">
      <selection activeCell="F65" sqref="F65"/>
    </sheetView>
  </sheetViews>
  <sheetFormatPr defaultColWidth="8.140625" defaultRowHeight="15" x14ac:dyDescent="0.25"/>
  <cols>
    <col min="1" max="1" width="62.7109375" style="144" customWidth="1"/>
    <col min="2" max="2" width="15.5703125" style="144" customWidth="1"/>
    <col min="3" max="3" width="15" style="144" customWidth="1"/>
    <col min="4" max="5" width="15.5703125" style="144" customWidth="1"/>
    <col min="6" max="6" width="9.42578125" style="144" bestFit="1" customWidth="1"/>
    <col min="7" max="255" width="8.140625" style="144"/>
    <col min="256" max="256" width="8.7109375" style="144" customWidth="1"/>
    <col min="257" max="257" width="31.5703125" style="144" customWidth="1"/>
    <col min="258" max="258" width="13.85546875" style="144" customWidth="1"/>
    <col min="259" max="259" width="19.140625" style="144" customWidth="1"/>
    <col min="260" max="260" width="17.5703125" style="144" customWidth="1"/>
    <col min="261" max="261" width="14.7109375" style="144" customWidth="1"/>
    <col min="262" max="511" width="8.140625" style="144"/>
    <col min="512" max="512" width="8.7109375" style="144" customWidth="1"/>
    <col min="513" max="513" width="31.5703125" style="144" customWidth="1"/>
    <col min="514" max="514" width="13.85546875" style="144" customWidth="1"/>
    <col min="515" max="515" width="19.140625" style="144" customWidth="1"/>
    <col min="516" max="516" width="17.5703125" style="144" customWidth="1"/>
    <col min="517" max="517" width="14.7109375" style="144" customWidth="1"/>
    <col min="518" max="767" width="8.140625" style="144"/>
    <col min="768" max="768" width="8.7109375" style="144" customWidth="1"/>
    <col min="769" max="769" width="31.5703125" style="144" customWidth="1"/>
    <col min="770" max="770" width="13.85546875" style="144" customWidth="1"/>
    <col min="771" max="771" width="19.140625" style="144" customWidth="1"/>
    <col min="772" max="772" width="17.5703125" style="144" customWidth="1"/>
    <col min="773" max="773" width="14.7109375" style="144" customWidth="1"/>
    <col min="774" max="1023" width="8.140625" style="144"/>
    <col min="1024" max="1024" width="8.7109375" style="144" customWidth="1"/>
    <col min="1025" max="1025" width="31.5703125" style="144" customWidth="1"/>
    <col min="1026" max="1026" width="13.85546875" style="144" customWidth="1"/>
    <col min="1027" max="1027" width="19.140625" style="144" customWidth="1"/>
    <col min="1028" max="1028" width="17.5703125" style="144" customWidth="1"/>
    <col min="1029" max="1029" width="14.7109375" style="144" customWidth="1"/>
    <col min="1030" max="1279" width="8.140625" style="144"/>
    <col min="1280" max="1280" width="8.7109375" style="144" customWidth="1"/>
    <col min="1281" max="1281" width="31.5703125" style="144" customWidth="1"/>
    <col min="1282" max="1282" width="13.85546875" style="144" customWidth="1"/>
    <col min="1283" max="1283" width="19.140625" style="144" customWidth="1"/>
    <col min="1284" max="1284" width="17.5703125" style="144" customWidth="1"/>
    <col min="1285" max="1285" width="14.7109375" style="144" customWidth="1"/>
    <col min="1286" max="1535" width="8.140625" style="144"/>
    <col min="1536" max="1536" width="8.7109375" style="144" customWidth="1"/>
    <col min="1537" max="1537" width="31.5703125" style="144" customWidth="1"/>
    <col min="1538" max="1538" width="13.85546875" style="144" customWidth="1"/>
    <col min="1539" max="1539" width="19.140625" style="144" customWidth="1"/>
    <col min="1540" max="1540" width="17.5703125" style="144" customWidth="1"/>
    <col min="1541" max="1541" width="14.7109375" style="144" customWidth="1"/>
    <col min="1542" max="1791" width="8.140625" style="144"/>
    <col min="1792" max="1792" width="8.7109375" style="144" customWidth="1"/>
    <col min="1793" max="1793" width="31.5703125" style="144" customWidth="1"/>
    <col min="1794" max="1794" width="13.85546875" style="144" customWidth="1"/>
    <col min="1795" max="1795" width="19.140625" style="144" customWidth="1"/>
    <col min="1796" max="1796" width="17.5703125" style="144" customWidth="1"/>
    <col min="1797" max="1797" width="14.7109375" style="144" customWidth="1"/>
    <col min="1798" max="2047" width="8.140625" style="144"/>
    <col min="2048" max="2048" width="8.7109375" style="144" customWidth="1"/>
    <col min="2049" max="2049" width="31.5703125" style="144" customWidth="1"/>
    <col min="2050" max="2050" width="13.85546875" style="144" customWidth="1"/>
    <col min="2051" max="2051" width="19.140625" style="144" customWidth="1"/>
    <col min="2052" max="2052" width="17.5703125" style="144" customWidth="1"/>
    <col min="2053" max="2053" width="14.7109375" style="144" customWidth="1"/>
    <col min="2054" max="2303" width="8.140625" style="144"/>
    <col min="2304" max="2304" width="8.7109375" style="144" customWidth="1"/>
    <col min="2305" max="2305" width="31.5703125" style="144" customWidth="1"/>
    <col min="2306" max="2306" width="13.85546875" style="144" customWidth="1"/>
    <col min="2307" max="2307" width="19.140625" style="144" customWidth="1"/>
    <col min="2308" max="2308" width="17.5703125" style="144" customWidth="1"/>
    <col min="2309" max="2309" width="14.7109375" style="144" customWidth="1"/>
    <col min="2310" max="2559" width="8.140625" style="144"/>
    <col min="2560" max="2560" width="8.7109375" style="144" customWidth="1"/>
    <col min="2561" max="2561" width="31.5703125" style="144" customWidth="1"/>
    <col min="2562" max="2562" width="13.85546875" style="144" customWidth="1"/>
    <col min="2563" max="2563" width="19.140625" style="144" customWidth="1"/>
    <col min="2564" max="2564" width="17.5703125" style="144" customWidth="1"/>
    <col min="2565" max="2565" width="14.7109375" style="144" customWidth="1"/>
    <col min="2566" max="2815" width="8.140625" style="144"/>
    <col min="2816" max="2816" width="8.7109375" style="144" customWidth="1"/>
    <col min="2817" max="2817" width="31.5703125" style="144" customWidth="1"/>
    <col min="2818" max="2818" width="13.85546875" style="144" customWidth="1"/>
    <col min="2819" max="2819" width="19.140625" style="144" customWidth="1"/>
    <col min="2820" max="2820" width="17.5703125" style="144" customWidth="1"/>
    <col min="2821" max="2821" width="14.7109375" style="144" customWidth="1"/>
    <col min="2822" max="3071" width="8.140625" style="144"/>
    <col min="3072" max="3072" width="8.7109375" style="144" customWidth="1"/>
    <col min="3073" max="3073" width="31.5703125" style="144" customWidth="1"/>
    <col min="3074" max="3074" width="13.85546875" style="144" customWidth="1"/>
    <col min="3075" max="3075" width="19.140625" style="144" customWidth="1"/>
    <col min="3076" max="3076" width="17.5703125" style="144" customWidth="1"/>
    <col min="3077" max="3077" width="14.7109375" style="144" customWidth="1"/>
    <col min="3078" max="3327" width="8.140625" style="144"/>
    <col min="3328" max="3328" width="8.7109375" style="144" customWidth="1"/>
    <col min="3329" max="3329" width="31.5703125" style="144" customWidth="1"/>
    <col min="3330" max="3330" width="13.85546875" style="144" customWidth="1"/>
    <col min="3331" max="3331" width="19.140625" style="144" customWidth="1"/>
    <col min="3332" max="3332" width="17.5703125" style="144" customWidth="1"/>
    <col min="3333" max="3333" width="14.7109375" style="144" customWidth="1"/>
    <col min="3334" max="3583" width="8.140625" style="144"/>
    <col min="3584" max="3584" width="8.7109375" style="144" customWidth="1"/>
    <col min="3585" max="3585" width="31.5703125" style="144" customWidth="1"/>
    <col min="3586" max="3586" width="13.85546875" style="144" customWidth="1"/>
    <col min="3587" max="3587" width="19.140625" style="144" customWidth="1"/>
    <col min="3588" max="3588" width="17.5703125" style="144" customWidth="1"/>
    <col min="3589" max="3589" width="14.7109375" style="144" customWidth="1"/>
    <col min="3590" max="3839" width="8.140625" style="144"/>
    <col min="3840" max="3840" width="8.7109375" style="144" customWidth="1"/>
    <col min="3841" max="3841" width="31.5703125" style="144" customWidth="1"/>
    <col min="3842" max="3842" width="13.85546875" style="144" customWidth="1"/>
    <col min="3843" max="3843" width="19.140625" style="144" customWidth="1"/>
    <col min="3844" max="3844" width="17.5703125" style="144" customWidth="1"/>
    <col min="3845" max="3845" width="14.7109375" style="144" customWidth="1"/>
    <col min="3846" max="4095" width="8.140625" style="144"/>
    <col min="4096" max="4096" width="8.7109375" style="144" customWidth="1"/>
    <col min="4097" max="4097" width="31.5703125" style="144" customWidth="1"/>
    <col min="4098" max="4098" width="13.85546875" style="144" customWidth="1"/>
    <col min="4099" max="4099" width="19.140625" style="144" customWidth="1"/>
    <col min="4100" max="4100" width="17.5703125" style="144" customWidth="1"/>
    <col min="4101" max="4101" width="14.7109375" style="144" customWidth="1"/>
    <col min="4102" max="4351" width="8.140625" style="144"/>
    <col min="4352" max="4352" width="8.7109375" style="144" customWidth="1"/>
    <col min="4353" max="4353" width="31.5703125" style="144" customWidth="1"/>
    <col min="4354" max="4354" width="13.85546875" style="144" customWidth="1"/>
    <col min="4355" max="4355" width="19.140625" style="144" customWidth="1"/>
    <col min="4356" max="4356" width="17.5703125" style="144" customWidth="1"/>
    <col min="4357" max="4357" width="14.7109375" style="144" customWidth="1"/>
    <col min="4358" max="4607" width="8.140625" style="144"/>
    <col min="4608" max="4608" width="8.7109375" style="144" customWidth="1"/>
    <col min="4609" max="4609" width="31.5703125" style="144" customWidth="1"/>
    <col min="4610" max="4610" width="13.85546875" style="144" customWidth="1"/>
    <col min="4611" max="4611" width="19.140625" style="144" customWidth="1"/>
    <col min="4612" max="4612" width="17.5703125" style="144" customWidth="1"/>
    <col min="4613" max="4613" width="14.7109375" style="144" customWidth="1"/>
    <col min="4614" max="4863" width="8.140625" style="144"/>
    <col min="4864" max="4864" width="8.7109375" style="144" customWidth="1"/>
    <col min="4865" max="4865" width="31.5703125" style="144" customWidth="1"/>
    <col min="4866" max="4866" width="13.85546875" style="144" customWidth="1"/>
    <col min="4867" max="4867" width="19.140625" style="144" customWidth="1"/>
    <col min="4868" max="4868" width="17.5703125" style="144" customWidth="1"/>
    <col min="4869" max="4869" width="14.7109375" style="144" customWidth="1"/>
    <col min="4870" max="5119" width="8.140625" style="144"/>
    <col min="5120" max="5120" width="8.7109375" style="144" customWidth="1"/>
    <col min="5121" max="5121" width="31.5703125" style="144" customWidth="1"/>
    <col min="5122" max="5122" width="13.85546875" style="144" customWidth="1"/>
    <col min="5123" max="5123" width="19.140625" style="144" customWidth="1"/>
    <col min="5124" max="5124" width="17.5703125" style="144" customWidth="1"/>
    <col min="5125" max="5125" width="14.7109375" style="144" customWidth="1"/>
    <col min="5126" max="5375" width="8.140625" style="144"/>
    <col min="5376" max="5376" width="8.7109375" style="144" customWidth="1"/>
    <col min="5377" max="5377" width="31.5703125" style="144" customWidth="1"/>
    <col min="5378" max="5378" width="13.85546875" style="144" customWidth="1"/>
    <col min="5379" max="5379" width="19.140625" style="144" customWidth="1"/>
    <col min="5380" max="5380" width="17.5703125" style="144" customWidth="1"/>
    <col min="5381" max="5381" width="14.7109375" style="144" customWidth="1"/>
    <col min="5382" max="5631" width="8.140625" style="144"/>
    <col min="5632" max="5632" width="8.7109375" style="144" customWidth="1"/>
    <col min="5633" max="5633" width="31.5703125" style="144" customWidth="1"/>
    <col min="5634" max="5634" width="13.85546875" style="144" customWidth="1"/>
    <col min="5635" max="5635" width="19.140625" style="144" customWidth="1"/>
    <col min="5636" max="5636" width="17.5703125" style="144" customWidth="1"/>
    <col min="5637" max="5637" width="14.7109375" style="144" customWidth="1"/>
    <col min="5638" max="5887" width="8.140625" style="144"/>
    <col min="5888" max="5888" width="8.7109375" style="144" customWidth="1"/>
    <col min="5889" max="5889" width="31.5703125" style="144" customWidth="1"/>
    <col min="5890" max="5890" width="13.85546875" style="144" customWidth="1"/>
    <col min="5891" max="5891" width="19.140625" style="144" customWidth="1"/>
    <col min="5892" max="5892" width="17.5703125" style="144" customWidth="1"/>
    <col min="5893" max="5893" width="14.7109375" style="144" customWidth="1"/>
    <col min="5894" max="6143" width="8.140625" style="144"/>
    <col min="6144" max="6144" width="8.7109375" style="144" customWidth="1"/>
    <col min="6145" max="6145" width="31.5703125" style="144" customWidth="1"/>
    <col min="6146" max="6146" width="13.85546875" style="144" customWidth="1"/>
    <col min="6147" max="6147" width="19.140625" style="144" customWidth="1"/>
    <col min="6148" max="6148" width="17.5703125" style="144" customWidth="1"/>
    <col min="6149" max="6149" width="14.7109375" style="144" customWidth="1"/>
    <col min="6150" max="6399" width="8.140625" style="144"/>
    <col min="6400" max="6400" width="8.7109375" style="144" customWidth="1"/>
    <col min="6401" max="6401" width="31.5703125" style="144" customWidth="1"/>
    <col min="6402" max="6402" width="13.85546875" style="144" customWidth="1"/>
    <col min="6403" max="6403" width="19.140625" style="144" customWidth="1"/>
    <col min="6404" max="6404" width="17.5703125" style="144" customWidth="1"/>
    <col min="6405" max="6405" width="14.7109375" style="144" customWidth="1"/>
    <col min="6406" max="6655" width="8.140625" style="144"/>
    <col min="6656" max="6656" width="8.7109375" style="144" customWidth="1"/>
    <col min="6657" max="6657" width="31.5703125" style="144" customWidth="1"/>
    <col min="6658" max="6658" width="13.85546875" style="144" customWidth="1"/>
    <col min="6659" max="6659" width="19.140625" style="144" customWidth="1"/>
    <col min="6660" max="6660" width="17.5703125" style="144" customWidth="1"/>
    <col min="6661" max="6661" width="14.7109375" style="144" customWidth="1"/>
    <col min="6662" max="6911" width="8.140625" style="144"/>
    <col min="6912" max="6912" width="8.7109375" style="144" customWidth="1"/>
    <col min="6913" max="6913" width="31.5703125" style="144" customWidth="1"/>
    <col min="6914" max="6914" width="13.85546875" style="144" customWidth="1"/>
    <col min="6915" max="6915" width="19.140625" style="144" customWidth="1"/>
    <col min="6916" max="6916" width="17.5703125" style="144" customWidth="1"/>
    <col min="6917" max="6917" width="14.7109375" style="144" customWidth="1"/>
    <col min="6918" max="7167" width="8.140625" style="144"/>
    <col min="7168" max="7168" width="8.7109375" style="144" customWidth="1"/>
    <col min="7169" max="7169" width="31.5703125" style="144" customWidth="1"/>
    <col min="7170" max="7170" width="13.85546875" style="144" customWidth="1"/>
    <col min="7171" max="7171" width="19.140625" style="144" customWidth="1"/>
    <col min="7172" max="7172" width="17.5703125" style="144" customWidth="1"/>
    <col min="7173" max="7173" width="14.7109375" style="144" customWidth="1"/>
    <col min="7174" max="7423" width="8.140625" style="144"/>
    <col min="7424" max="7424" width="8.7109375" style="144" customWidth="1"/>
    <col min="7425" max="7425" width="31.5703125" style="144" customWidth="1"/>
    <col min="7426" max="7426" width="13.85546875" style="144" customWidth="1"/>
    <col min="7427" max="7427" width="19.140625" style="144" customWidth="1"/>
    <col min="7428" max="7428" width="17.5703125" style="144" customWidth="1"/>
    <col min="7429" max="7429" width="14.7109375" style="144" customWidth="1"/>
    <col min="7430" max="7679" width="8.140625" style="144"/>
    <col min="7680" max="7680" width="8.7109375" style="144" customWidth="1"/>
    <col min="7681" max="7681" width="31.5703125" style="144" customWidth="1"/>
    <col min="7682" max="7682" width="13.85546875" style="144" customWidth="1"/>
    <col min="7683" max="7683" width="19.140625" style="144" customWidth="1"/>
    <col min="7684" max="7684" width="17.5703125" style="144" customWidth="1"/>
    <col min="7685" max="7685" width="14.7109375" style="144" customWidth="1"/>
    <col min="7686" max="7935" width="8.140625" style="144"/>
    <col min="7936" max="7936" width="8.7109375" style="144" customWidth="1"/>
    <col min="7937" max="7937" width="31.5703125" style="144" customWidth="1"/>
    <col min="7938" max="7938" width="13.85546875" style="144" customWidth="1"/>
    <col min="7939" max="7939" width="19.140625" style="144" customWidth="1"/>
    <col min="7940" max="7940" width="17.5703125" style="144" customWidth="1"/>
    <col min="7941" max="7941" width="14.7109375" style="144" customWidth="1"/>
    <col min="7942" max="8191" width="8.140625" style="144"/>
    <col min="8192" max="8192" width="8.7109375" style="144" customWidth="1"/>
    <col min="8193" max="8193" width="31.5703125" style="144" customWidth="1"/>
    <col min="8194" max="8194" width="13.85546875" style="144" customWidth="1"/>
    <col min="8195" max="8195" width="19.140625" style="144" customWidth="1"/>
    <col min="8196" max="8196" width="17.5703125" style="144" customWidth="1"/>
    <col min="8197" max="8197" width="14.7109375" style="144" customWidth="1"/>
    <col min="8198" max="8447" width="8.140625" style="144"/>
    <col min="8448" max="8448" width="8.7109375" style="144" customWidth="1"/>
    <col min="8449" max="8449" width="31.5703125" style="144" customWidth="1"/>
    <col min="8450" max="8450" width="13.85546875" style="144" customWidth="1"/>
    <col min="8451" max="8451" width="19.140625" style="144" customWidth="1"/>
    <col min="8452" max="8452" width="17.5703125" style="144" customWidth="1"/>
    <col min="8453" max="8453" width="14.7109375" style="144" customWidth="1"/>
    <col min="8454" max="8703" width="8.140625" style="144"/>
    <col min="8704" max="8704" width="8.7109375" style="144" customWidth="1"/>
    <col min="8705" max="8705" width="31.5703125" style="144" customWidth="1"/>
    <col min="8706" max="8706" width="13.85546875" style="144" customWidth="1"/>
    <col min="8707" max="8707" width="19.140625" style="144" customWidth="1"/>
    <col min="8708" max="8708" width="17.5703125" style="144" customWidth="1"/>
    <col min="8709" max="8709" width="14.7109375" style="144" customWidth="1"/>
    <col min="8710" max="8959" width="8.140625" style="144"/>
    <col min="8960" max="8960" width="8.7109375" style="144" customWidth="1"/>
    <col min="8961" max="8961" width="31.5703125" style="144" customWidth="1"/>
    <col min="8962" max="8962" width="13.85546875" style="144" customWidth="1"/>
    <col min="8963" max="8963" width="19.140625" style="144" customWidth="1"/>
    <col min="8964" max="8964" width="17.5703125" style="144" customWidth="1"/>
    <col min="8965" max="8965" width="14.7109375" style="144" customWidth="1"/>
    <col min="8966" max="9215" width="8.140625" style="144"/>
    <col min="9216" max="9216" width="8.7109375" style="144" customWidth="1"/>
    <col min="9217" max="9217" width="31.5703125" style="144" customWidth="1"/>
    <col min="9218" max="9218" width="13.85546875" style="144" customWidth="1"/>
    <col min="9219" max="9219" width="19.140625" style="144" customWidth="1"/>
    <col min="9220" max="9220" width="17.5703125" style="144" customWidth="1"/>
    <col min="9221" max="9221" width="14.7109375" style="144" customWidth="1"/>
    <col min="9222" max="9471" width="8.140625" style="144"/>
    <col min="9472" max="9472" width="8.7109375" style="144" customWidth="1"/>
    <col min="9473" max="9473" width="31.5703125" style="144" customWidth="1"/>
    <col min="9474" max="9474" width="13.85546875" style="144" customWidth="1"/>
    <col min="9475" max="9475" width="19.140625" style="144" customWidth="1"/>
    <col min="9476" max="9476" width="17.5703125" style="144" customWidth="1"/>
    <col min="9477" max="9477" width="14.7109375" style="144" customWidth="1"/>
    <col min="9478" max="9727" width="8.140625" style="144"/>
    <col min="9728" max="9728" width="8.7109375" style="144" customWidth="1"/>
    <col min="9729" max="9729" width="31.5703125" style="144" customWidth="1"/>
    <col min="9730" max="9730" width="13.85546875" style="144" customWidth="1"/>
    <col min="9731" max="9731" width="19.140625" style="144" customWidth="1"/>
    <col min="9732" max="9732" width="17.5703125" style="144" customWidth="1"/>
    <col min="9733" max="9733" width="14.7109375" style="144" customWidth="1"/>
    <col min="9734" max="9983" width="8.140625" style="144"/>
    <col min="9984" max="9984" width="8.7109375" style="144" customWidth="1"/>
    <col min="9985" max="9985" width="31.5703125" style="144" customWidth="1"/>
    <col min="9986" max="9986" width="13.85546875" style="144" customWidth="1"/>
    <col min="9987" max="9987" width="19.140625" style="144" customWidth="1"/>
    <col min="9988" max="9988" width="17.5703125" style="144" customWidth="1"/>
    <col min="9989" max="9989" width="14.7109375" style="144" customWidth="1"/>
    <col min="9990" max="10239" width="8.140625" style="144"/>
    <col min="10240" max="10240" width="8.7109375" style="144" customWidth="1"/>
    <col min="10241" max="10241" width="31.5703125" style="144" customWidth="1"/>
    <col min="10242" max="10242" width="13.85546875" style="144" customWidth="1"/>
    <col min="10243" max="10243" width="19.140625" style="144" customWidth="1"/>
    <col min="10244" max="10244" width="17.5703125" style="144" customWidth="1"/>
    <col min="10245" max="10245" width="14.7109375" style="144" customWidth="1"/>
    <col min="10246" max="10495" width="8.140625" style="144"/>
    <col min="10496" max="10496" width="8.7109375" style="144" customWidth="1"/>
    <col min="10497" max="10497" width="31.5703125" style="144" customWidth="1"/>
    <col min="10498" max="10498" width="13.85546875" style="144" customWidth="1"/>
    <col min="10499" max="10499" width="19.140625" style="144" customWidth="1"/>
    <col min="10500" max="10500" width="17.5703125" style="144" customWidth="1"/>
    <col min="10501" max="10501" width="14.7109375" style="144" customWidth="1"/>
    <col min="10502" max="10751" width="8.140625" style="144"/>
    <col min="10752" max="10752" width="8.7109375" style="144" customWidth="1"/>
    <col min="10753" max="10753" width="31.5703125" style="144" customWidth="1"/>
    <col min="10754" max="10754" width="13.85546875" style="144" customWidth="1"/>
    <col min="10755" max="10755" width="19.140625" style="144" customWidth="1"/>
    <col min="10756" max="10756" width="17.5703125" style="144" customWidth="1"/>
    <col min="10757" max="10757" width="14.7109375" style="144" customWidth="1"/>
    <col min="10758" max="11007" width="8.140625" style="144"/>
    <col min="11008" max="11008" width="8.7109375" style="144" customWidth="1"/>
    <col min="11009" max="11009" width="31.5703125" style="144" customWidth="1"/>
    <col min="11010" max="11010" width="13.85546875" style="144" customWidth="1"/>
    <col min="11011" max="11011" width="19.140625" style="144" customWidth="1"/>
    <col min="11012" max="11012" width="17.5703125" style="144" customWidth="1"/>
    <col min="11013" max="11013" width="14.7109375" style="144" customWidth="1"/>
    <col min="11014" max="11263" width="8.140625" style="144"/>
    <col min="11264" max="11264" width="8.7109375" style="144" customWidth="1"/>
    <col min="11265" max="11265" width="31.5703125" style="144" customWidth="1"/>
    <col min="11266" max="11266" width="13.85546875" style="144" customWidth="1"/>
    <col min="11267" max="11267" width="19.140625" style="144" customWidth="1"/>
    <col min="11268" max="11268" width="17.5703125" style="144" customWidth="1"/>
    <col min="11269" max="11269" width="14.7109375" style="144" customWidth="1"/>
    <col min="11270" max="11519" width="8.140625" style="144"/>
    <col min="11520" max="11520" width="8.7109375" style="144" customWidth="1"/>
    <col min="11521" max="11521" width="31.5703125" style="144" customWidth="1"/>
    <col min="11522" max="11522" width="13.85546875" style="144" customWidth="1"/>
    <col min="11523" max="11523" width="19.140625" style="144" customWidth="1"/>
    <col min="11524" max="11524" width="17.5703125" style="144" customWidth="1"/>
    <col min="11525" max="11525" width="14.7109375" style="144" customWidth="1"/>
    <col min="11526" max="11775" width="8.140625" style="144"/>
    <col min="11776" max="11776" width="8.7109375" style="144" customWidth="1"/>
    <col min="11777" max="11777" width="31.5703125" style="144" customWidth="1"/>
    <col min="11778" max="11778" width="13.85546875" style="144" customWidth="1"/>
    <col min="11779" max="11779" width="19.140625" style="144" customWidth="1"/>
    <col min="11780" max="11780" width="17.5703125" style="144" customWidth="1"/>
    <col min="11781" max="11781" width="14.7109375" style="144" customWidth="1"/>
    <col min="11782" max="12031" width="8.140625" style="144"/>
    <col min="12032" max="12032" width="8.7109375" style="144" customWidth="1"/>
    <col min="12033" max="12033" width="31.5703125" style="144" customWidth="1"/>
    <col min="12034" max="12034" width="13.85546875" style="144" customWidth="1"/>
    <col min="12035" max="12035" width="19.140625" style="144" customWidth="1"/>
    <col min="12036" max="12036" width="17.5703125" style="144" customWidth="1"/>
    <col min="12037" max="12037" width="14.7109375" style="144" customWidth="1"/>
    <col min="12038" max="12287" width="8.140625" style="144"/>
    <col min="12288" max="12288" width="8.7109375" style="144" customWidth="1"/>
    <col min="12289" max="12289" width="31.5703125" style="144" customWidth="1"/>
    <col min="12290" max="12290" width="13.85546875" style="144" customWidth="1"/>
    <col min="12291" max="12291" width="19.140625" style="144" customWidth="1"/>
    <col min="12292" max="12292" width="17.5703125" style="144" customWidth="1"/>
    <col min="12293" max="12293" width="14.7109375" style="144" customWidth="1"/>
    <col min="12294" max="12543" width="8.140625" style="144"/>
    <col min="12544" max="12544" width="8.7109375" style="144" customWidth="1"/>
    <col min="12545" max="12545" width="31.5703125" style="144" customWidth="1"/>
    <col min="12546" max="12546" width="13.85546875" style="144" customWidth="1"/>
    <col min="12547" max="12547" width="19.140625" style="144" customWidth="1"/>
    <col min="12548" max="12548" width="17.5703125" style="144" customWidth="1"/>
    <col min="12549" max="12549" width="14.7109375" style="144" customWidth="1"/>
    <col min="12550" max="12799" width="8.140625" style="144"/>
    <col min="12800" max="12800" width="8.7109375" style="144" customWidth="1"/>
    <col min="12801" max="12801" width="31.5703125" style="144" customWidth="1"/>
    <col min="12802" max="12802" width="13.85546875" style="144" customWidth="1"/>
    <col min="12803" max="12803" width="19.140625" style="144" customWidth="1"/>
    <col min="12804" max="12804" width="17.5703125" style="144" customWidth="1"/>
    <col min="12805" max="12805" width="14.7109375" style="144" customWidth="1"/>
    <col min="12806" max="13055" width="8.140625" style="144"/>
    <col min="13056" max="13056" width="8.7109375" style="144" customWidth="1"/>
    <col min="13057" max="13057" width="31.5703125" style="144" customWidth="1"/>
    <col min="13058" max="13058" width="13.85546875" style="144" customWidth="1"/>
    <col min="13059" max="13059" width="19.140625" style="144" customWidth="1"/>
    <col min="13060" max="13060" width="17.5703125" style="144" customWidth="1"/>
    <col min="13061" max="13061" width="14.7109375" style="144" customWidth="1"/>
    <col min="13062" max="13311" width="8.140625" style="144"/>
    <col min="13312" max="13312" width="8.7109375" style="144" customWidth="1"/>
    <col min="13313" max="13313" width="31.5703125" style="144" customWidth="1"/>
    <col min="13314" max="13314" width="13.85546875" style="144" customWidth="1"/>
    <col min="13315" max="13315" width="19.140625" style="144" customWidth="1"/>
    <col min="13316" max="13316" width="17.5703125" style="144" customWidth="1"/>
    <col min="13317" max="13317" width="14.7109375" style="144" customWidth="1"/>
    <col min="13318" max="13567" width="8.140625" style="144"/>
    <col min="13568" max="13568" width="8.7109375" style="144" customWidth="1"/>
    <col min="13569" max="13569" width="31.5703125" style="144" customWidth="1"/>
    <col min="13570" max="13570" width="13.85546875" style="144" customWidth="1"/>
    <col min="13571" max="13571" width="19.140625" style="144" customWidth="1"/>
    <col min="13572" max="13572" width="17.5703125" style="144" customWidth="1"/>
    <col min="13573" max="13573" width="14.7109375" style="144" customWidth="1"/>
    <col min="13574" max="13823" width="8.140625" style="144"/>
    <col min="13824" max="13824" width="8.7109375" style="144" customWidth="1"/>
    <col min="13825" max="13825" width="31.5703125" style="144" customWidth="1"/>
    <col min="13826" max="13826" width="13.85546875" style="144" customWidth="1"/>
    <col min="13827" max="13827" width="19.140625" style="144" customWidth="1"/>
    <col min="13828" max="13828" width="17.5703125" style="144" customWidth="1"/>
    <col min="13829" max="13829" width="14.7109375" style="144" customWidth="1"/>
    <col min="13830" max="14079" width="8.140625" style="144"/>
    <col min="14080" max="14080" width="8.7109375" style="144" customWidth="1"/>
    <col min="14081" max="14081" width="31.5703125" style="144" customWidth="1"/>
    <col min="14082" max="14082" width="13.85546875" style="144" customWidth="1"/>
    <col min="14083" max="14083" width="19.140625" style="144" customWidth="1"/>
    <col min="14084" max="14084" width="17.5703125" style="144" customWidth="1"/>
    <col min="14085" max="14085" width="14.7109375" style="144" customWidth="1"/>
    <col min="14086" max="14335" width="8.140625" style="144"/>
    <col min="14336" max="14336" width="8.7109375" style="144" customWidth="1"/>
    <col min="14337" max="14337" width="31.5703125" style="144" customWidth="1"/>
    <col min="14338" max="14338" width="13.85546875" style="144" customWidth="1"/>
    <col min="14339" max="14339" width="19.140625" style="144" customWidth="1"/>
    <col min="14340" max="14340" width="17.5703125" style="144" customWidth="1"/>
    <col min="14341" max="14341" width="14.7109375" style="144" customWidth="1"/>
    <col min="14342" max="14591" width="8.140625" style="144"/>
    <col min="14592" max="14592" width="8.7109375" style="144" customWidth="1"/>
    <col min="14593" max="14593" width="31.5703125" style="144" customWidth="1"/>
    <col min="14594" max="14594" width="13.85546875" style="144" customWidth="1"/>
    <col min="14595" max="14595" width="19.140625" style="144" customWidth="1"/>
    <col min="14596" max="14596" width="17.5703125" style="144" customWidth="1"/>
    <col min="14597" max="14597" width="14.7109375" style="144" customWidth="1"/>
    <col min="14598" max="14847" width="8.140625" style="144"/>
    <col min="14848" max="14848" width="8.7109375" style="144" customWidth="1"/>
    <col min="14849" max="14849" width="31.5703125" style="144" customWidth="1"/>
    <col min="14850" max="14850" width="13.85546875" style="144" customWidth="1"/>
    <col min="14851" max="14851" width="19.140625" style="144" customWidth="1"/>
    <col min="14852" max="14852" width="17.5703125" style="144" customWidth="1"/>
    <col min="14853" max="14853" width="14.7109375" style="144" customWidth="1"/>
    <col min="14854" max="15103" width="8.140625" style="144"/>
    <col min="15104" max="15104" width="8.7109375" style="144" customWidth="1"/>
    <col min="15105" max="15105" width="31.5703125" style="144" customWidth="1"/>
    <col min="15106" max="15106" width="13.85546875" style="144" customWidth="1"/>
    <col min="15107" max="15107" width="19.140625" style="144" customWidth="1"/>
    <col min="15108" max="15108" width="17.5703125" style="144" customWidth="1"/>
    <col min="15109" max="15109" width="14.7109375" style="144" customWidth="1"/>
    <col min="15110" max="15359" width="8.140625" style="144"/>
    <col min="15360" max="15360" width="8.7109375" style="144" customWidth="1"/>
    <col min="15361" max="15361" width="31.5703125" style="144" customWidth="1"/>
    <col min="15362" max="15362" width="13.85546875" style="144" customWidth="1"/>
    <col min="15363" max="15363" width="19.140625" style="144" customWidth="1"/>
    <col min="15364" max="15364" width="17.5703125" style="144" customWidth="1"/>
    <col min="15365" max="15365" width="14.7109375" style="144" customWidth="1"/>
    <col min="15366" max="15615" width="8.140625" style="144"/>
    <col min="15616" max="15616" width="8.7109375" style="144" customWidth="1"/>
    <col min="15617" max="15617" width="31.5703125" style="144" customWidth="1"/>
    <col min="15618" max="15618" width="13.85546875" style="144" customWidth="1"/>
    <col min="15619" max="15619" width="19.140625" style="144" customWidth="1"/>
    <col min="15620" max="15620" width="17.5703125" style="144" customWidth="1"/>
    <col min="15621" max="15621" width="14.7109375" style="144" customWidth="1"/>
    <col min="15622" max="15871" width="8.140625" style="144"/>
    <col min="15872" max="15872" width="8.7109375" style="144" customWidth="1"/>
    <col min="15873" max="15873" width="31.5703125" style="144" customWidth="1"/>
    <col min="15874" max="15874" width="13.85546875" style="144" customWidth="1"/>
    <col min="15875" max="15875" width="19.140625" style="144" customWidth="1"/>
    <col min="15876" max="15876" width="17.5703125" style="144" customWidth="1"/>
    <col min="15877" max="15877" width="14.7109375" style="144" customWidth="1"/>
    <col min="15878" max="16127" width="8.140625" style="144"/>
    <col min="16128" max="16128" width="8.7109375" style="144" customWidth="1"/>
    <col min="16129" max="16129" width="31.5703125" style="144" customWidth="1"/>
    <col min="16130" max="16130" width="13.85546875" style="144" customWidth="1"/>
    <col min="16131" max="16131" width="19.140625" style="144" customWidth="1"/>
    <col min="16132" max="16132" width="17.5703125" style="144" customWidth="1"/>
    <col min="16133" max="16133" width="14.7109375" style="144" customWidth="1"/>
    <col min="16134" max="16384" width="8.140625" style="144"/>
  </cols>
  <sheetData>
    <row r="1" spans="1:5" ht="23.25" hidden="1" customHeight="1" x14ac:dyDescent="0.25">
      <c r="A1" s="208"/>
      <c r="B1" s="208"/>
      <c r="C1" s="208"/>
      <c r="D1" s="208"/>
      <c r="E1" s="208"/>
    </row>
    <row r="2" spans="1:5" hidden="1" x14ac:dyDescent="0.25">
      <c r="A2" s="208" t="s">
        <v>166</v>
      </c>
      <c r="B2" s="208"/>
      <c r="C2" s="208"/>
      <c r="D2" s="208"/>
      <c r="E2" s="208"/>
    </row>
    <row r="3" spans="1:5" ht="15.75" customHeight="1" x14ac:dyDescent="0.25">
      <c r="A3" s="209" t="s">
        <v>213</v>
      </c>
      <c r="B3" s="209"/>
      <c r="C3" s="209"/>
      <c r="D3" s="209"/>
      <c r="E3" s="209"/>
    </row>
    <row r="4" spans="1:5" x14ac:dyDescent="0.25">
      <c r="A4" s="209" t="s">
        <v>167</v>
      </c>
      <c r="B4" s="209"/>
      <c r="C4" s="209"/>
      <c r="D4" s="209"/>
      <c r="E4" s="209"/>
    </row>
    <row r="5" spans="1:5" x14ac:dyDescent="0.25">
      <c r="A5" s="209" t="s">
        <v>168</v>
      </c>
      <c r="B5" s="209"/>
      <c r="C5" s="209"/>
      <c r="D5" s="209"/>
      <c r="E5" s="209"/>
    </row>
    <row r="6" spans="1:5" ht="26.25" customHeight="1" x14ac:dyDescent="0.25">
      <c r="A6" s="208" t="s">
        <v>169</v>
      </c>
      <c r="B6" s="208"/>
      <c r="C6" s="208"/>
      <c r="D6" s="208"/>
      <c r="E6" s="144" t="s">
        <v>253</v>
      </c>
    </row>
    <row r="7" spans="1:5" x14ac:dyDescent="0.25">
      <c r="A7" s="208"/>
      <c r="B7" s="208"/>
      <c r="C7" s="208"/>
      <c r="D7" s="208"/>
      <c r="E7" s="208"/>
    </row>
    <row r="8" spans="1:5" ht="28.5" customHeight="1" x14ac:dyDescent="0.25">
      <c r="A8" s="210" t="s">
        <v>214</v>
      </c>
      <c r="B8" s="210"/>
      <c r="C8" s="210"/>
      <c r="D8" s="210"/>
      <c r="E8" s="210"/>
    </row>
    <row r="9" spans="1:5" ht="29.25" customHeight="1" x14ac:dyDescent="0.25">
      <c r="A9" s="210" t="s">
        <v>171</v>
      </c>
      <c r="B9" s="210"/>
      <c r="C9" s="210"/>
      <c r="D9" s="210"/>
      <c r="E9" s="210"/>
    </row>
    <row r="10" spans="1:5" ht="30" customHeight="1" x14ac:dyDescent="0.25">
      <c r="A10" s="210" t="s">
        <v>172</v>
      </c>
      <c r="B10" s="210"/>
      <c r="C10" s="210"/>
      <c r="D10" s="210"/>
      <c r="E10" s="210"/>
    </row>
    <row r="11" spans="1:5" ht="30" customHeight="1" x14ac:dyDescent="0.25">
      <c r="A11" s="210" t="s">
        <v>173</v>
      </c>
      <c r="B11" s="210"/>
      <c r="C11" s="210"/>
      <c r="D11" s="210"/>
      <c r="E11" s="210"/>
    </row>
    <row r="12" spans="1:5" ht="29.25" customHeight="1" x14ac:dyDescent="0.25">
      <c r="A12" s="210" t="s">
        <v>174</v>
      </c>
      <c r="B12" s="210"/>
      <c r="C12" s="210"/>
      <c r="D12" s="210"/>
      <c r="E12" s="210"/>
    </row>
    <row r="13" spans="1:5" ht="28.5" customHeight="1" x14ac:dyDescent="0.25">
      <c r="A13" s="210" t="s">
        <v>175</v>
      </c>
      <c r="B13" s="210"/>
      <c r="C13" s="210"/>
      <c r="D13" s="210"/>
      <c r="E13" s="210"/>
    </row>
    <row r="14" spans="1:5" ht="15.75" customHeight="1" thickBot="1" x14ac:dyDescent="0.3">
      <c r="A14" s="208"/>
      <c r="B14" s="208"/>
      <c r="C14" s="208"/>
      <c r="D14" s="208"/>
      <c r="E14" s="208"/>
    </row>
    <row r="15" spans="1:5" ht="120.75" thickBot="1" x14ac:dyDescent="0.3">
      <c r="A15" s="155" t="s">
        <v>2</v>
      </c>
      <c r="B15" s="153" t="s">
        <v>177</v>
      </c>
      <c r="C15" s="153" t="s">
        <v>0</v>
      </c>
      <c r="D15" s="153" t="s">
        <v>176</v>
      </c>
      <c r="E15" s="153" t="s">
        <v>1</v>
      </c>
    </row>
    <row r="16" spans="1:5" x14ac:dyDescent="0.25">
      <c r="A16" s="214" t="s">
        <v>8</v>
      </c>
      <c r="B16" s="215"/>
      <c r="C16" s="215"/>
      <c r="D16" s="215"/>
      <c r="E16" s="156"/>
    </row>
    <row r="17" spans="1:5" ht="15" customHeight="1" x14ac:dyDescent="0.25">
      <c r="A17" s="165" t="s">
        <v>125</v>
      </c>
      <c r="B17" s="166" t="s">
        <v>43</v>
      </c>
      <c r="C17" s="167" t="s">
        <v>28</v>
      </c>
      <c r="D17" s="168">
        <v>0.14000000000000001</v>
      </c>
      <c r="E17" s="169">
        <v>1465.46</v>
      </c>
    </row>
    <row r="18" spans="1:5" ht="15" customHeight="1" x14ac:dyDescent="0.25">
      <c r="A18" s="211" t="s">
        <v>178</v>
      </c>
      <c r="B18" s="212"/>
      <c r="C18" s="212"/>
      <c r="D18" s="213"/>
      <c r="E18" s="170"/>
    </row>
    <row r="19" spans="1:5" x14ac:dyDescent="0.25">
      <c r="A19" s="165" t="s">
        <v>254</v>
      </c>
      <c r="B19" s="171">
        <v>0.06</v>
      </c>
      <c r="C19" s="167" t="s">
        <v>37</v>
      </c>
      <c r="D19" s="168">
        <f>E19/B19</f>
        <v>13674.000000000002</v>
      </c>
      <c r="E19" s="169">
        <v>820.44</v>
      </c>
    </row>
    <row r="20" spans="1:5" x14ac:dyDescent="0.25">
      <c r="A20" s="165" t="s">
        <v>280</v>
      </c>
      <c r="B20" s="171">
        <v>0.01</v>
      </c>
      <c r="C20" s="167" t="s">
        <v>36</v>
      </c>
      <c r="D20" s="168">
        <f>E20/B20</f>
        <v>8330</v>
      </c>
      <c r="E20" s="169">
        <f>32.08+51.22</f>
        <v>83.3</v>
      </c>
    </row>
    <row r="21" spans="1:5" ht="30" x14ac:dyDescent="0.25">
      <c r="A21" s="165" t="s">
        <v>159</v>
      </c>
      <c r="B21" s="166" t="s">
        <v>44</v>
      </c>
      <c r="C21" s="167" t="s">
        <v>28</v>
      </c>
      <c r="D21" s="168">
        <f>E21</f>
        <v>234.29</v>
      </c>
      <c r="E21" s="169">
        <v>234.29</v>
      </c>
    </row>
    <row r="22" spans="1:5" ht="15" customHeight="1" x14ac:dyDescent="0.25">
      <c r="A22" s="165" t="s">
        <v>179</v>
      </c>
      <c r="B22" s="166" t="s">
        <v>160</v>
      </c>
      <c r="C22" s="167" t="s">
        <v>30</v>
      </c>
      <c r="D22" s="168">
        <f>E22</f>
        <v>51500.639999999999</v>
      </c>
      <c r="E22" s="169">
        <v>51500.639999999999</v>
      </c>
    </row>
    <row r="23" spans="1:5" x14ac:dyDescent="0.25">
      <c r="A23" s="211" t="s">
        <v>181</v>
      </c>
      <c r="B23" s="212"/>
      <c r="C23" s="212"/>
      <c r="D23" s="213"/>
      <c r="E23" s="170"/>
    </row>
    <row r="24" spans="1:5" x14ac:dyDescent="0.25">
      <c r="A24" s="165" t="s">
        <v>184</v>
      </c>
      <c r="B24" s="172">
        <v>1</v>
      </c>
      <c r="C24" s="167" t="s">
        <v>31</v>
      </c>
      <c r="D24" s="168">
        <f t="shared" ref="D24:D47" si="0">E24/B24</f>
        <v>380.54</v>
      </c>
      <c r="E24" s="169">
        <v>380.54</v>
      </c>
    </row>
    <row r="25" spans="1:5" x14ac:dyDescent="0.25">
      <c r="A25" s="165" t="s">
        <v>255</v>
      </c>
      <c r="B25" s="171">
        <v>0.01</v>
      </c>
      <c r="C25" s="167" t="s">
        <v>36</v>
      </c>
      <c r="D25" s="168">
        <f t="shared" si="0"/>
        <v>92711</v>
      </c>
      <c r="E25" s="169">
        <v>927.11</v>
      </c>
    </row>
    <row r="26" spans="1:5" ht="30" x14ac:dyDescent="0.25">
      <c r="A26" s="165" t="s">
        <v>256</v>
      </c>
      <c r="B26" s="172">
        <v>1</v>
      </c>
      <c r="C26" s="167" t="s">
        <v>257</v>
      </c>
      <c r="D26" s="168">
        <f t="shared" si="0"/>
        <v>262.02999999999997</v>
      </c>
      <c r="E26" s="169">
        <v>262.02999999999997</v>
      </c>
    </row>
    <row r="27" spans="1:5" x14ac:dyDescent="0.25">
      <c r="A27" s="165" t="s">
        <v>230</v>
      </c>
      <c r="B27" s="172">
        <v>2</v>
      </c>
      <c r="C27" s="167" t="s">
        <v>135</v>
      </c>
      <c r="D27" s="168">
        <f t="shared" si="0"/>
        <v>97.48</v>
      </c>
      <c r="E27" s="169">
        <v>194.96</v>
      </c>
    </row>
    <row r="28" spans="1:5" x14ac:dyDescent="0.25">
      <c r="A28" s="165" t="s">
        <v>136</v>
      </c>
      <c r="B28" s="172">
        <v>1</v>
      </c>
      <c r="C28" s="167" t="s">
        <v>32</v>
      </c>
      <c r="D28" s="168">
        <f t="shared" si="0"/>
        <v>1005.22</v>
      </c>
      <c r="E28" s="169">
        <v>1005.22</v>
      </c>
    </row>
    <row r="29" spans="1:5" x14ac:dyDescent="0.25">
      <c r="A29" s="165" t="s">
        <v>137</v>
      </c>
      <c r="B29" s="172">
        <v>1</v>
      </c>
      <c r="C29" s="167" t="s">
        <v>33</v>
      </c>
      <c r="D29" s="168">
        <f t="shared" si="0"/>
        <v>828.19</v>
      </c>
      <c r="E29" s="169">
        <v>828.19</v>
      </c>
    </row>
    <row r="30" spans="1:5" x14ac:dyDescent="0.25">
      <c r="A30" s="165" t="s">
        <v>187</v>
      </c>
      <c r="B30" s="172">
        <v>1</v>
      </c>
      <c r="C30" s="167" t="s">
        <v>31</v>
      </c>
      <c r="D30" s="168">
        <f t="shared" si="0"/>
        <v>149.54</v>
      </c>
      <c r="E30" s="169">
        <v>149.54</v>
      </c>
    </row>
    <row r="31" spans="1:5" x14ac:dyDescent="0.25">
      <c r="A31" s="165" t="s">
        <v>258</v>
      </c>
      <c r="B31" s="172">
        <v>1</v>
      </c>
      <c r="C31" s="167" t="s">
        <v>259</v>
      </c>
      <c r="D31" s="168">
        <f t="shared" si="0"/>
        <v>1105.73</v>
      </c>
      <c r="E31" s="169">
        <v>1105.73</v>
      </c>
    </row>
    <row r="32" spans="1:5" ht="30" x14ac:dyDescent="0.25">
      <c r="A32" s="165" t="s">
        <v>260</v>
      </c>
      <c r="B32" s="173">
        <v>0.1</v>
      </c>
      <c r="C32" s="167" t="s">
        <v>34</v>
      </c>
      <c r="D32" s="168">
        <f t="shared" si="0"/>
        <v>4022.6</v>
      </c>
      <c r="E32" s="169">
        <v>402.26</v>
      </c>
    </row>
    <row r="33" spans="1:5" ht="30" x14ac:dyDescent="0.25">
      <c r="A33" s="165" t="s">
        <v>261</v>
      </c>
      <c r="B33" s="173">
        <v>0.1</v>
      </c>
      <c r="C33" s="167" t="s">
        <v>34</v>
      </c>
      <c r="D33" s="168">
        <f t="shared" si="0"/>
        <v>3830.2</v>
      </c>
      <c r="E33" s="169">
        <v>383.02</v>
      </c>
    </row>
    <row r="34" spans="1:5" x14ac:dyDescent="0.25">
      <c r="A34" s="165" t="s">
        <v>140</v>
      </c>
      <c r="B34" s="171">
        <v>0.02</v>
      </c>
      <c r="C34" s="167" t="s">
        <v>35</v>
      </c>
      <c r="D34" s="168">
        <f t="shared" si="0"/>
        <v>30151.499999999996</v>
      </c>
      <c r="E34" s="169">
        <v>603.03</v>
      </c>
    </row>
    <row r="35" spans="1:5" x14ac:dyDescent="0.25">
      <c r="A35" s="165" t="s">
        <v>262</v>
      </c>
      <c r="B35" s="174">
        <v>0.73499999999999999</v>
      </c>
      <c r="C35" s="167" t="s">
        <v>34</v>
      </c>
      <c r="D35" s="168">
        <f t="shared" si="0"/>
        <v>1914.9931972789116</v>
      </c>
      <c r="E35" s="169">
        <v>1407.52</v>
      </c>
    </row>
    <row r="36" spans="1:5" ht="30" x14ac:dyDescent="0.25">
      <c r="A36" s="165" t="s">
        <v>141</v>
      </c>
      <c r="B36" s="174">
        <v>0.73499999999999999</v>
      </c>
      <c r="C36" s="167" t="s">
        <v>34</v>
      </c>
      <c r="D36" s="168">
        <f>E36/B36</f>
        <v>2005.5238095238094</v>
      </c>
      <c r="E36" s="169">
        <v>1474.06</v>
      </c>
    </row>
    <row r="37" spans="1:5" x14ac:dyDescent="0.25">
      <c r="A37" s="165" t="s">
        <v>263</v>
      </c>
      <c r="B37" s="174">
        <v>1.4999999999999999E-2</v>
      </c>
      <c r="C37" s="167" t="s">
        <v>264</v>
      </c>
      <c r="D37" s="168">
        <f t="shared" si="0"/>
        <v>77644.666666666672</v>
      </c>
      <c r="E37" s="169">
        <v>1164.67</v>
      </c>
    </row>
    <row r="38" spans="1:5" x14ac:dyDescent="0.25">
      <c r="A38" s="165" t="s">
        <v>265</v>
      </c>
      <c r="B38" s="172">
        <v>1</v>
      </c>
      <c r="C38" s="167" t="s">
        <v>32</v>
      </c>
      <c r="D38" s="168">
        <f t="shared" si="0"/>
        <v>611.75</v>
      </c>
      <c r="E38" s="169">
        <v>611.75</v>
      </c>
    </row>
    <row r="39" spans="1:5" x14ac:dyDescent="0.25">
      <c r="A39" s="165" t="s">
        <v>266</v>
      </c>
      <c r="B39" s="171">
        <v>0.19</v>
      </c>
      <c r="C39" s="167" t="s">
        <v>33</v>
      </c>
      <c r="D39" s="168">
        <f t="shared" si="0"/>
        <v>17315.368421052633</v>
      </c>
      <c r="E39" s="169">
        <v>3289.92</v>
      </c>
    </row>
    <row r="40" spans="1:5" ht="16.5" customHeight="1" x14ac:dyDescent="0.25">
      <c r="A40" s="165" t="s">
        <v>143</v>
      </c>
      <c r="B40" s="172">
        <v>3</v>
      </c>
      <c r="C40" s="167" t="s">
        <v>39</v>
      </c>
      <c r="D40" s="168">
        <f t="shared" si="0"/>
        <v>253.75666666666666</v>
      </c>
      <c r="E40" s="169">
        <v>761.27</v>
      </c>
    </row>
    <row r="41" spans="1:5" x14ac:dyDescent="0.25">
      <c r="A41" s="165" t="s">
        <v>234</v>
      </c>
      <c r="B41" s="172">
        <v>2</v>
      </c>
      <c r="C41" s="167" t="s">
        <v>135</v>
      </c>
      <c r="D41" s="168">
        <f t="shared" si="0"/>
        <v>78.12</v>
      </c>
      <c r="E41" s="169">
        <v>156.24</v>
      </c>
    </row>
    <row r="42" spans="1:5" x14ac:dyDescent="0.25">
      <c r="A42" s="165" t="s">
        <v>145</v>
      </c>
      <c r="B42" s="172">
        <v>1</v>
      </c>
      <c r="C42" s="167" t="s">
        <v>31</v>
      </c>
      <c r="D42" s="168">
        <f t="shared" si="0"/>
        <v>4474.1099999999997</v>
      </c>
      <c r="E42" s="169">
        <v>4474.1099999999997</v>
      </c>
    </row>
    <row r="43" spans="1:5" x14ac:dyDescent="0.25">
      <c r="A43" s="165" t="s">
        <v>146</v>
      </c>
      <c r="B43" s="172">
        <v>1</v>
      </c>
      <c r="C43" s="167" t="s">
        <v>32</v>
      </c>
      <c r="D43" s="168">
        <f t="shared" si="0"/>
        <v>3649.47</v>
      </c>
      <c r="E43" s="169">
        <v>3649.47</v>
      </c>
    </row>
    <row r="44" spans="1:5" x14ac:dyDescent="0.25">
      <c r="A44" s="165" t="s">
        <v>189</v>
      </c>
      <c r="B44" s="172">
        <v>1</v>
      </c>
      <c r="C44" s="167" t="s">
        <v>41</v>
      </c>
      <c r="D44" s="168">
        <f t="shared" si="0"/>
        <v>857.06</v>
      </c>
      <c r="E44" s="169">
        <v>857.06</v>
      </c>
    </row>
    <row r="45" spans="1:5" x14ac:dyDescent="0.25">
      <c r="A45" s="165" t="s">
        <v>190</v>
      </c>
      <c r="B45" s="172">
        <v>1</v>
      </c>
      <c r="C45" s="167" t="s">
        <v>41</v>
      </c>
      <c r="D45" s="168">
        <f t="shared" si="0"/>
        <v>598.84</v>
      </c>
      <c r="E45" s="169">
        <v>598.84</v>
      </c>
    </row>
    <row r="46" spans="1:5" x14ac:dyDescent="0.25">
      <c r="A46" s="165" t="s">
        <v>267</v>
      </c>
      <c r="B46" s="172">
        <v>1</v>
      </c>
      <c r="C46" s="167" t="s">
        <v>268</v>
      </c>
      <c r="D46" s="168">
        <f t="shared" si="0"/>
        <v>300.81</v>
      </c>
      <c r="E46" s="169">
        <v>300.81</v>
      </c>
    </row>
    <row r="47" spans="1:5" x14ac:dyDescent="0.25">
      <c r="A47" s="165" t="s">
        <v>147</v>
      </c>
      <c r="B47" s="172">
        <v>35</v>
      </c>
      <c r="C47" s="167" t="s">
        <v>41</v>
      </c>
      <c r="D47" s="168">
        <f t="shared" si="0"/>
        <v>302.39628571428574</v>
      </c>
      <c r="E47" s="169">
        <v>10583.87</v>
      </c>
    </row>
    <row r="48" spans="1:5" x14ac:dyDescent="0.25">
      <c r="A48" s="211" t="s">
        <v>191</v>
      </c>
      <c r="B48" s="212"/>
      <c r="C48" s="212"/>
      <c r="D48" s="213"/>
      <c r="E48" s="170"/>
    </row>
    <row r="49" spans="1:5" ht="30" x14ac:dyDescent="0.25">
      <c r="A49" s="165" t="s">
        <v>194</v>
      </c>
      <c r="B49" s="171">
        <v>1.25</v>
      </c>
      <c r="C49" s="167" t="s">
        <v>30</v>
      </c>
      <c r="D49" s="168">
        <f t="shared" ref="D49:D56" si="1">E49/B49</f>
        <v>962.32</v>
      </c>
      <c r="E49" s="169">
        <v>1202.9000000000001</v>
      </c>
    </row>
    <row r="50" spans="1:5" x14ac:dyDescent="0.25">
      <c r="A50" s="165" t="s">
        <v>269</v>
      </c>
      <c r="B50" s="171">
        <v>0.55000000000000004</v>
      </c>
      <c r="C50" s="167" t="s">
        <v>30</v>
      </c>
      <c r="D50" s="168">
        <f t="shared" si="1"/>
        <v>697.76363636363624</v>
      </c>
      <c r="E50" s="169">
        <v>383.77</v>
      </c>
    </row>
    <row r="51" spans="1:5" ht="30" x14ac:dyDescent="0.25">
      <c r="A51" s="165" t="s">
        <v>200</v>
      </c>
      <c r="B51" s="174">
        <v>0.73499999999999999</v>
      </c>
      <c r="C51" s="167" t="s">
        <v>34</v>
      </c>
      <c r="D51" s="168">
        <f t="shared" si="1"/>
        <v>2011.7823129251701</v>
      </c>
      <c r="E51" s="169">
        <v>1478.66</v>
      </c>
    </row>
    <row r="52" spans="1:5" ht="30" x14ac:dyDescent="0.25">
      <c r="A52" s="165" t="s">
        <v>270</v>
      </c>
      <c r="B52" s="174">
        <v>0.73499999999999999</v>
      </c>
      <c r="C52" s="167" t="s">
        <v>34</v>
      </c>
      <c r="D52" s="168">
        <f t="shared" si="1"/>
        <v>2013.6734693877552</v>
      </c>
      <c r="E52" s="169">
        <v>1480.05</v>
      </c>
    </row>
    <row r="53" spans="1:5" ht="30" x14ac:dyDescent="0.25">
      <c r="A53" s="165" t="s">
        <v>271</v>
      </c>
      <c r="B53" s="174">
        <v>1.621</v>
      </c>
      <c r="C53" s="167" t="s">
        <v>34</v>
      </c>
      <c r="D53" s="168">
        <f t="shared" si="1"/>
        <v>610.41949413942007</v>
      </c>
      <c r="E53" s="169">
        <v>989.49</v>
      </c>
    </row>
    <row r="54" spans="1:5" x14ac:dyDescent="0.25">
      <c r="A54" s="165" t="s">
        <v>272</v>
      </c>
      <c r="B54" s="172">
        <v>20</v>
      </c>
      <c r="C54" s="167" t="s">
        <v>38</v>
      </c>
      <c r="D54" s="168">
        <f t="shared" si="1"/>
        <v>75.826999999999998</v>
      </c>
      <c r="E54" s="169">
        <v>1516.54</v>
      </c>
    </row>
    <row r="55" spans="1:5" ht="30" x14ac:dyDescent="0.25">
      <c r="A55" s="165" t="s">
        <v>273</v>
      </c>
      <c r="B55" s="174">
        <v>1.3340000000000001</v>
      </c>
      <c r="C55" s="167" t="s">
        <v>34</v>
      </c>
      <c r="D55" s="168">
        <f t="shared" si="1"/>
        <v>1205.1574212893554</v>
      </c>
      <c r="E55" s="169">
        <v>1607.68</v>
      </c>
    </row>
    <row r="56" spans="1:5" x14ac:dyDescent="0.25">
      <c r="A56" s="165" t="s">
        <v>274</v>
      </c>
      <c r="B56" s="171">
        <v>0.01</v>
      </c>
      <c r="C56" s="167" t="s">
        <v>206</v>
      </c>
      <c r="D56" s="168">
        <f t="shared" si="1"/>
        <v>57515</v>
      </c>
      <c r="E56" s="169">
        <v>575.15</v>
      </c>
    </row>
    <row r="57" spans="1:5" ht="30" x14ac:dyDescent="0.25">
      <c r="A57" s="165" t="s">
        <v>246</v>
      </c>
      <c r="B57" s="171">
        <v>0.04</v>
      </c>
      <c r="C57" s="167" t="s">
        <v>36</v>
      </c>
      <c r="D57" s="168">
        <f>E57/B57</f>
        <v>51521.749999999993</v>
      </c>
      <c r="E57" s="169">
        <v>2060.87</v>
      </c>
    </row>
    <row r="58" spans="1:5" ht="15" customHeight="1" x14ac:dyDescent="0.25">
      <c r="A58" s="211" t="s">
        <v>62</v>
      </c>
      <c r="B58" s="212"/>
      <c r="C58" s="212"/>
      <c r="D58" s="213"/>
      <c r="E58" s="170"/>
    </row>
    <row r="59" spans="1:5" ht="30" x14ac:dyDescent="0.25">
      <c r="A59" s="165" t="s">
        <v>133</v>
      </c>
      <c r="B59" s="166" t="s">
        <v>215</v>
      </c>
      <c r="C59" s="167" t="s">
        <v>28</v>
      </c>
      <c r="D59" s="168">
        <f>E59</f>
        <v>4237.84</v>
      </c>
      <c r="E59" s="169">
        <v>4237.84</v>
      </c>
    </row>
    <row r="60" spans="1:5" ht="15" customHeight="1" x14ac:dyDescent="0.25">
      <c r="A60" s="165" t="s">
        <v>275</v>
      </c>
      <c r="B60" s="166" t="s">
        <v>44</v>
      </c>
      <c r="C60" s="167" t="s">
        <v>28</v>
      </c>
      <c r="D60" s="168">
        <f>E60</f>
        <v>600</v>
      </c>
      <c r="E60" s="169">
        <v>600</v>
      </c>
    </row>
    <row r="61" spans="1:5" x14ac:dyDescent="0.25">
      <c r="A61" s="211" t="s">
        <v>276</v>
      </c>
      <c r="B61" s="212"/>
      <c r="C61" s="212"/>
      <c r="D61" s="213"/>
      <c r="E61" s="170"/>
    </row>
    <row r="62" spans="1:5" ht="15" customHeight="1" x14ac:dyDescent="0.25">
      <c r="A62" s="165" t="s">
        <v>277</v>
      </c>
      <c r="B62" s="166" t="s">
        <v>215</v>
      </c>
      <c r="C62" s="167" t="s">
        <v>28</v>
      </c>
      <c r="D62" s="168">
        <f>E62</f>
        <v>3600</v>
      </c>
      <c r="E62" s="169">
        <v>3600</v>
      </c>
    </row>
    <row r="63" spans="1:5" ht="15" customHeight="1" x14ac:dyDescent="0.25">
      <c r="A63" s="211" t="s">
        <v>247</v>
      </c>
      <c r="B63" s="212"/>
      <c r="C63" s="212"/>
      <c r="D63" s="213"/>
      <c r="E63" s="170"/>
    </row>
    <row r="64" spans="1:5" ht="15" customHeight="1" thickBot="1" x14ac:dyDescent="0.3">
      <c r="A64" s="165" t="s">
        <v>153</v>
      </c>
      <c r="B64" s="166" t="s">
        <v>44</v>
      </c>
      <c r="C64" s="167" t="s">
        <v>28</v>
      </c>
      <c r="D64" s="168">
        <f>E64</f>
        <v>400</v>
      </c>
      <c r="E64" s="169">
        <v>400</v>
      </c>
    </row>
    <row r="65" spans="1:7" ht="30" x14ac:dyDescent="0.25">
      <c r="A65" s="165" t="s">
        <v>248</v>
      </c>
      <c r="B65" s="166" t="s">
        <v>44</v>
      </c>
      <c r="C65" s="167" t="s">
        <v>28</v>
      </c>
      <c r="D65" s="168">
        <f>E65</f>
        <v>204.12</v>
      </c>
      <c r="E65" s="169">
        <v>204.12</v>
      </c>
      <c r="F65" s="157">
        <f>SUM(E17:E65)</f>
        <v>110012.41999999997</v>
      </c>
      <c r="G65" s="154" t="s">
        <v>278</v>
      </c>
    </row>
    <row r="66" spans="1:7" s="37" customFormat="1" ht="14.25" x14ac:dyDescent="0.2">
      <c r="A66" s="216" t="s">
        <v>27</v>
      </c>
      <c r="B66" s="217"/>
      <c r="C66" s="217"/>
      <c r="D66" s="217"/>
      <c r="E66" s="218"/>
    </row>
    <row r="67" spans="1:7" s="1" customFormat="1" x14ac:dyDescent="0.2">
      <c r="A67" s="35" t="s">
        <v>27</v>
      </c>
      <c r="B67" s="148" t="s">
        <v>43</v>
      </c>
      <c r="C67" s="148" t="s">
        <v>28</v>
      </c>
      <c r="D67" s="148">
        <f>E67</f>
        <v>11001.241999999998</v>
      </c>
      <c r="E67" s="148">
        <f>SUM(E17:E65)*10%</f>
        <v>11001.241999999998</v>
      </c>
    </row>
    <row r="68" spans="1:7" x14ac:dyDescent="0.25">
      <c r="A68" s="149" t="s">
        <v>47</v>
      </c>
      <c r="B68" s="146"/>
      <c r="C68" s="146"/>
      <c r="D68" s="146"/>
      <c r="E68" s="150">
        <f>E67+F65</f>
        <v>121013.66199999997</v>
      </c>
    </row>
    <row r="69" spans="1:7" x14ac:dyDescent="0.25">
      <c r="A69" s="208"/>
      <c r="B69" s="208"/>
      <c r="C69" s="208"/>
      <c r="D69" s="208"/>
      <c r="E69" s="208"/>
    </row>
    <row r="70" spans="1:7" x14ac:dyDescent="0.25">
      <c r="A70" s="208"/>
      <c r="B70" s="208"/>
      <c r="C70" s="208"/>
      <c r="D70" s="208"/>
      <c r="E70" s="208"/>
    </row>
    <row r="71" spans="1:7" s="160" customFormat="1" ht="21.75" customHeight="1" x14ac:dyDescent="0.25">
      <c r="A71" s="220" t="s">
        <v>281</v>
      </c>
      <c r="B71" s="220"/>
      <c r="C71" s="220"/>
      <c r="D71" s="220"/>
      <c r="E71" s="158">
        <f>E68</f>
        <v>121013.66199999997</v>
      </c>
      <c r="F71" s="159"/>
    </row>
    <row r="72" spans="1:7" s="160" customFormat="1" ht="20.25" customHeight="1" x14ac:dyDescent="0.25">
      <c r="A72" s="219" t="str">
        <f>[1]!Сумма_прописью(E71)</f>
        <v>Сто двадцать одна тысяча тринадцать рублей 66 копеек.</v>
      </c>
      <c r="B72" s="219"/>
      <c r="C72" s="219"/>
      <c r="D72" s="219"/>
      <c r="E72" s="219"/>
      <c r="F72" s="161"/>
    </row>
    <row r="73" spans="1:7" s="160" customFormat="1" ht="24.75" customHeight="1" x14ac:dyDescent="0.25">
      <c r="A73" s="220" t="s">
        <v>208</v>
      </c>
      <c r="B73" s="220"/>
      <c r="C73" s="220"/>
      <c r="D73" s="220"/>
      <c r="E73" s="220"/>
      <c r="F73" s="162"/>
    </row>
    <row r="74" spans="1:7" s="160" customFormat="1" ht="24" customHeight="1" x14ac:dyDescent="0.25">
      <c r="A74" s="220" t="s">
        <v>209</v>
      </c>
      <c r="B74" s="220"/>
      <c r="C74" s="220"/>
      <c r="D74" s="220"/>
      <c r="E74" s="220"/>
      <c r="F74" s="162"/>
    </row>
    <row r="75" spans="1:7" s="160" customFormat="1" ht="30.75" customHeight="1" x14ac:dyDescent="0.25">
      <c r="A75" s="220" t="s">
        <v>210</v>
      </c>
      <c r="B75" s="220"/>
      <c r="C75" s="220"/>
      <c r="D75" s="220"/>
      <c r="E75" s="220"/>
      <c r="F75" s="162"/>
    </row>
    <row r="76" spans="1:7" s="160" customFormat="1" x14ac:dyDescent="0.25">
      <c r="A76" s="163"/>
      <c r="B76" s="163"/>
      <c r="C76" s="163"/>
      <c r="D76" s="163"/>
      <c r="E76" s="163"/>
      <c r="F76" s="163"/>
    </row>
    <row r="77" spans="1:7" s="160" customFormat="1" ht="24.75" customHeight="1" x14ac:dyDescent="0.25">
      <c r="A77" s="220" t="s">
        <v>279</v>
      </c>
      <c r="B77" s="220"/>
      <c r="C77" s="220"/>
      <c r="D77" s="220"/>
      <c r="E77" s="220"/>
      <c r="F77" s="162"/>
    </row>
    <row r="78" spans="1:7" ht="18.75" customHeight="1" x14ac:dyDescent="0.25">
      <c r="A78" s="164" t="s">
        <v>211</v>
      </c>
      <c r="B78" s="164"/>
      <c r="C78" s="164"/>
      <c r="D78" s="164"/>
      <c r="E78" s="164"/>
    </row>
    <row r="79" spans="1:7" ht="24.75" customHeight="1" x14ac:dyDescent="0.25">
      <c r="A79" s="164" t="s">
        <v>282</v>
      </c>
      <c r="B79" s="164"/>
      <c r="C79" s="164"/>
      <c r="D79" s="164"/>
      <c r="E79" s="164"/>
    </row>
    <row r="80" spans="1:7" ht="15" customHeight="1" x14ac:dyDescent="0.25">
      <c r="B80" s="164"/>
      <c r="C80" s="164"/>
      <c r="D80" s="164" t="s">
        <v>49</v>
      </c>
      <c r="E80" s="164"/>
    </row>
    <row r="81" spans="1:5" x14ac:dyDescent="0.25">
      <c r="A81" s="208"/>
      <c r="B81" s="208"/>
      <c r="C81" s="208"/>
      <c r="D81" s="208"/>
      <c r="E81" s="208"/>
    </row>
    <row r="82" spans="1:5" x14ac:dyDescent="0.25">
      <c r="A82" s="208" t="s">
        <v>212</v>
      </c>
      <c r="B82" s="208"/>
      <c r="C82" s="208"/>
      <c r="D82" s="208"/>
      <c r="E82" s="208"/>
    </row>
    <row r="83" spans="1:5" ht="13.5" customHeight="1" x14ac:dyDescent="0.25">
      <c r="B83" s="208"/>
      <c r="C83" s="208"/>
      <c r="D83" s="208" t="s">
        <v>49</v>
      </c>
      <c r="E83" s="208"/>
    </row>
  </sheetData>
  <mergeCells count="34">
    <mergeCell ref="A81:E81"/>
    <mergeCell ref="A71:D71"/>
    <mergeCell ref="A82:E82"/>
    <mergeCell ref="B83:C83"/>
    <mergeCell ref="D83:E83"/>
    <mergeCell ref="A75:E75"/>
    <mergeCell ref="A77:E77"/>
    <mergeCell ref="A69:E69"/>
    <mergeCell ref="A70:E70"/>
    <mergeCell ref="A72:E72"/>
    <mergeCell ref="A73:E73"/>
    <mergeCell ref="A74:E74"/>
    <mergeCell ref="A66:E66"/>
    <mergeCell ref="A61:D61"/>
    <mergeCell ref="A63:D63"/>
    <mergeCell ref="A58:D58"/>
    <mergeCell ref="A48:D48"/>
    <mergeCell ref="A7:E7"/>
    <mergeCell ref="A8:E8"/>
    <mergeCell ref="A9:E9"/>
    <mergeCell ref="A5:E5"/>
    <mergeCell ref="A23:D23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2022-04-09T14:42:53Z</dcterms:modified>
</cp:coreProperties>
</file>