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65" windowWidth="15930" windowHeight="12120" firstSheet="1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Акт!$A$1:$E$89</definedName>
    <definedName name="_xlnm.Print_Area" localSheetId="3">'Акт (2)'!$A$1:$E$94</definedName>
    <definedName name="_xlnm.Print_Area" localSheetId="9">акт21!$A$3:$E$107</definedName>
    <definedName name="_xlnm.Print_Area" localSheetId="1">Бюджет!$A$1:$D$32</definedName>
    <definedName name="_xlnm.Print_Area" localSheetId="7">Лист1!$A$3:$E$110</definedName>
    <definedName name="_xlnm.Print_Area" localSheetId="5">Лист3!$A$2:$E$87</definedName>
  </definedNames>
  <calcPr calcId="145621"/>
</workbook>
</file>

<file path=xl/calcChain.xml><?xml version="1.0" encoding="utf-8"?>
<calcChain xmlns="http://schemas.openxmlformats.org/spreadsheetml/2006/main">
  <c r="A96" i="10" l="1"/>
  <c r="E72" i="10" l="1"/>
  <c r="B72" i="10"/>
  <c r="D26" i="10"/>
  <c r="D25" i="10" l="1"/>
  <c r="E91" i="10" l="1"/>
  <c r="D91" i="10" s="1"/>
  <c r="F87" i="10"/>
  <c r="E92" i="10" s="1"/>
  <c r="E95" i="10" s="1"/>
  <c r="F23" i="9" s="1"/>
  <c r="D56" i="10"/>
  <c r="D55" i="10"/>
  <c r="D54" i="10"/>
  <c r="D53" i="10"/>
  <c r="D52" i="10"/>
  <c r="D51" i="10"/>
  <c r="D50" i="10"/>
  <c r="D49" i="10"/>
  <c r="D48" i="10"/>
  <c r="D47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46" i="10"/>
  <c r="D74" i="10"/>
  <c r="D75" i="10"/>
  <c r="D76" i="10"/>
  <c r="D77" i="10"/>
  <c r="D78" i="10"/>
  <c r="D79" i="10"/>
  <c r="D89" i="10"/>
  <c r="D88" i="10"/>
  <c r="D87" i="10"/>
  <c r="D85" i="10"/>
  <c r="D83" i="10"/>
  <c r="D81" i="10"/>
  <c r="D28" i="10"/>
  <c r="D21" i="10"/>
  <c r="D22" i="10"/>
  <c r="D23" i="10"/>
  <c r="D24" i="10"/>
  <c r="D20" i="10"/>
  <c r="D19" i="10"/>
  <c r="F18" i="9"/>
  <c r="F22" i="9" s="1"/>
  <c r="F14" i="9"/>
  <c r="D7" i="9"/>
  <c r="F24" i="9" l="1"/>
  <c r="F25" i="9"/>
  <c r="F15" i="7"/>
  <c r="H25" i="7"/>
  <c r="H13" i="7"/>
  <c r="D85" i="8" l="1"/>
  <c r="D87" i="8"/>
  <c r="D88" i="8"/>
  <c r="D90" i="8"/>
  <c r="D91" i="8"/>
  <c r="D92" i="8"/>
  <c r="D83" i="8"/>
  <c r="D77" i="8"/>
  <c r="D51" i="8"/>
  <c r="D43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4" i="8"/>
  <c r="D45" i="8"/>
  <c r="D46" i="8"/>
  <c r="D48" i="8"/>
  <c r="D49" i="8"/>
  <c r="D50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8" i="8"/>
  <c r="D79" i="8"/>
  <c r="D80" i="8"/>
  <c r="D81" i="8"/>
  <c r="D29" i="8"/>
  <c r="D23" i="8"/>
  <c r="D22" i="8"/>
  <c r="D20" i="8"/>
  <c r="D21" i="8"/>
  <c r="D24" i="8"/>
  <c r="D25" i="8"/>
  <c r="D27" i="8"/>
  <c r="D19" i="8"/>
  <c r="E95" i="8"/>
  <c r="F23" i="7" s="1"/>
  <c r="E94" i="8"/>
  <c r="D94" i="8" s="1"/>
  <c r="F19" i="7" l="1"/>
  <c r="F18" i="7" l="1"/>
  <c r="D7" i="7"/>
  <c r="F22" i="7"/>
  <c r="F24" i="7" s="1"/>
  <c r="F14" i="7"/>
  <c r="F25" i="7" l="1"/>
  <c r="F19" i="6"/>
  <c r="F18" i="6" s="1"/>
  <c r="F15" i="6"/>
  <c r="F14" i="6" s="1"/>
  <c r="E72" i="3" l="1"/>
  <c r="D72" i="3" s="1"/>
  <c r="D66" i="3"/>
  <c r="D68" i="3"/>
  <c r="D70" i="3"/>
  <c r="D65" i="3"/>
  <c r="D60" i="3"/>
  <c r="D23" i="3"/>
  <c r="D24" i="3"/>
  <c r="D22" i="3"/>
  <c r="D20" i="3"/>
  <c r="D21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1" i="3"/>
  <c r="D62" i="3"/>
  <c r="D63" i="3"/>
  <c r="D19" i="3"/>
  <c r="F22" i="6"/>
  <c r="E73" i="3" l="1"/>
  <c r="F23" i="6" s="1"/>
  <c r="F24" i="6" s="1"/>
  <c r="F25" i="6"/>
  <c r="D72" i="5"/>
  <c r="D74" i="5"/>
  <c r="D75" i="5"/>
  <c r="D70" i="5"/>
  <c r="D50" i="5"/>
  <c r="D43" i="5"/>
  <c r="E18" i="5"/>
  <c r="D18" i="5" s="1"/>
  <c r="D16" i="5"/>
  <c r="D7" i="5"/>
  <c r="D10" i="5"/>
  <c r="D11" i="5"/>
  <c r="D12" i="5"/>
  <c r="D13" i="5"/>
  <c r="D14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8" i="5"/>
  <c r="D39" i="5"/>
  <c r="D40" i="5"/>
  <c r="D41" i="5"/>
  <c r="D42" i="5"/>
  <c r="D44" i="5"/>
  <c r="D45" i="5"/>
  <c r="D46" i="5"/>
  <c r="D47" i="5"/>
  <c r="D48" i="5"/>
  <c r="D52" i="5"/>
  <c r="D53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9" i="5"/>
  <c r="E77" i="5" l="1"/>
  <c r="D77" i="5" s="1"/>
  <c r="F15" i="4"/>
  <c r="F13" i="4"/>
  <c r="E78" i="5" l="1"/>
  <c r="F23" i="4" s="1"/>
  <c r="F18" i="4"/>
  <c r="F22" i="4" s="1"/>
  <c r="F14" i="4"/>
  <c r="F24" i="4" l="1"/>
  <c r="F25" i="4"/>
  <c r="B23" i="2"/>
  <c r="B22" i="2"/>
  <c r="B21" i="2"/>
  <c r="B20" i="2"/>
  <c r="B19" i="2"/>
  <c r="B18" i="2"/>
  <c r="B17" i="2"/>
  <c r="B16" i="2"/>
  <c r="B15" i="2"/>
  <c r="B14" i="2"/>
  <c r="B13" i="2"/>
  <c r="B12" i="2"/>
  <c r="C25" i="2"/>
  <c r="E72" i="1" s="1"/>
  <c r="B24" i="2" s="1"/>
  <c r="D25" i="2"/>
  <c r="B25" i="2" l="1"/>
  <c r="E26" i="2" s="1"/>
  <c r="E73" i="1"/>
  <c r="D43" i="1"/>
  <c r="D45" i="1"/>
  <c r="D70" i="1"/>
  <c r="D68" i="1"/>
  <c r="D18" i="1" l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6" i="1"/>
  <c r="D37" i="1"/>
  <c r="D38" i="1"/>
  <c r="D39" i="1"/>
  <c r="D40" i="1"/>
  <c r="D41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17" i="1"/>
  <c r="D15" i="1"/>
  <c r="D13" i="1"/>
  <c r="D11" i="1"/>
  <c r="D10" i="1"/>
  <c r="D9" i="1"/>
  <c r="D7" i="1"/>
</calcChain>
</file>

<file path=xl/sharedStrings.xml><?xml version="1.0" encoding="utf-8"?>
<sst xmlns="http://schemas.openxmlformats.org/spreadsheetml/2006/main" count="1038" uniqueCount="378">
  <si>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</si>
  <si>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</si>
  <si>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</si>
  <si>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</si>
  <si>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</si>
  <si>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</si>
  <si>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</si>
  <si>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</si>
  <si>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</si>
  <si>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Вывоз ТБО</t>
  </si>
  <si>
    <t>Запуск системы отопления.</t>
  </si>
  <si>
    <t>Ликвидация воздушных пробок в системе отопления, в стояке</t>
  </si>
  <si>
    <t>Обслуживание и текущий ремонт электрооборудования жилых домов</t>
  </si>
  <si>
    <t>Опрессовка ТУ диаметром: до 100 мм</t>
  </si>
  <si>
    <t>Осмотр кровли, чердака, подъездов, подвального помещения - весенний осмотр</t>
  </si>
  <si>
    <t>Осмотр СТО</t>
  </si>
  <si>
    <t>Осмотр СТО в чердачных и подвальных помещениях (весенний и осенний)</t>
  </si>
  <si>
    <t>Осмотр, РХВ замеры</t>
  </si>
  <si>
    <t>Отключение системы отопления (консервация) - прим.</t>
  </si>
  <si>
    <t>Очистка канализационной сети: внутренней</t>
  </si>
  <si>
    <t>Очистка фильтра от накипи (отложений)</t>
  </si>
  <si>
    <t>Перевод отопления с подачи на обратку или с обратки на подачу</t>
  </si>
  <si>
    <t>Перекрытие потока воды: отопление, ГВС</t>
  </si>
  <si>
    <t>Подготовка элеваторного узла Д-80 к зиме</t>
  </si>
  <si>
    <t>Промывка трубопровода системы отопления</t>
  </si>
  <si>
    <t>Регулировка балансировочного клапана</t>
  </si>
  <si>
    <t>Сдача ИТП представителю энергоснабжающей организации, составление акта</t>
  </si>
  <si>
    <t>Смена стекол в деревянных переплетах при площади стекла  до: 0,25 м</t>
  </si>
  <si>
    <t>Снятие и запись замера в наряде (ИТП,РХВ)</t>
  </si>
  <si>
    <t>Техническое обслуживание ОДПУ</t>
  </si>
  <si>
    <t>Уборка л/клеток</t>
  </si>
  <si>
    <t>Уборка придомовой территории</t>
  </si>
  <si>
    <t>Услуги  по вывозу и утилизации ТБО, в т.ч. крупногабаритного мусора</t>
  </si>
  <si>
    <t>Услуги автотранспорта</t>
  </si>
  <si>
    <t>Услуги по управлению МКД</t>
  </si>
  <si>
    <t>руб.</t>
  </si>
  <si>
    <t>м2</t>
  </si>
  <si>
    <t>шт</t>
  </si>
  <si>
    <t>1 узел</t>
  </si>
  <si>
    <t>1 здание</t>
  </si>
  <si>
    <t>1 м3</t>
  </si>
  <si>
    <t>1 стояк</t>
  </si>
  <si>
    <t>100 м</t>
  </si>
  <si>
    <t>1000 м2</t>
  </si>
  <si>
    <t>100 квартир</t>
  </si>
  <si>
    <t>100 шт.</t>
  </si>
  <si>
    <t>100 м2</t>
  </si>
  <si>
    <t>узел</t>
  </si>
  <si>
    <t>м3</t>
  </si>
  <si>
    <t>10 шт.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</si>
  <si>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</si>
  <si>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</si>
  <si>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</si>
  <si>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</si>
  <si>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</si>
  <si>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</si>
  <si>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</si>
  <si>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</si>
  <si>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Настоящий   Акт   составлен   в  2-х  экземплярах,  имеющих  одинаковую юридическую силу, по одному для каждой из Сторон.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</si>
  <si>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</si>
  <si>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</si>
  <si>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</si>
  <si>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</si>
  <si>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</si>
  <si>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</si>
  <si>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</si>
  <si>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Выкашивание газонов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</si>
  <si>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</si>
  <si>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</si>
  <si>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</si>
  <si>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</si>
  <si>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</si>
  <si>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</si>
  <si>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</si>
  <si>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</si>
  <si>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Обслуживание ОДПУ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</si>
  <si>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</si>
  <si>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</si>
  <si>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</si>
  <si>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</si>
  <si>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</si>
  <si>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</si>
  <si>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</si>
  <si>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</si>
  <si>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</si>
  <si>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Реклама расположенная на общем имуществе МКД</t>
  </si>
  <si>
    <t>Техническое обслуживание нежилых помещений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</si>
  <si>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</si>
  <si>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</si>
  <si>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</si>
  <si>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</si>
  <si>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</si>
  <si>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>АКТ № 58/2-2017</t>
  </si>
  <si>
    <t>Проверка на прогрев отопительных приборов с регулировкой.</t>
  </si>
  <si>
    <t>100 приборов</t>
  </si>
  <si>
    <t>Отчет по бюджету №58/3-2017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</si>
  <si>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3 квартала 58.</t>
  </si>
  <si>
    <t>Ремонт металлических ограждений: средний</t>
  </si>
  <si>
    <t>Ремонт водопроводного крана без снятия с места.</t>
  </si>
  <si>
    <t>Уплотнение сгонов с применением льняной пряди или асбестового шнура (без разборки сгонов)</t>
  </si>
  <si>
    <t>1 соединение</t>
  </si>
  <si>
    <t>Осмотр кровли, чердака, подъездов, подвального помещения -подготовка к зиме</t>
  </si>
  <si>
    <t>Очистка воронки и колен от мусора (вышка)</t>
  </si>
  <si>
    <t>Очистка желобов от мусора: вручную (при расчете 1 кг. мусора = 3 м 1 желоба)</t>
  </si>
  <si>
    <t>м</t>
  </si>
  <si>
    <t>Проверка исправности вент. каналов, правильного расположения оголовков относ. крыши и наличия тяги</t>
  </si>
  <si>
    <t>Железнение цементных покрытий</t>
  </si>
  <si>
    <t>Закрытие слуховых окон и люков выхода на кровлю</t>
  </si>
  <si>
    <t>Обрамление ступеней угловой сталью</t>
  </si>
  <si>
    <t>т</t>
  </si>
  <si>
    <t>Окраска известковыми составами ранее окрашенных фасадов простых: по штукатурке с земли и лесов</t>
  </si>
  <si>
    <t>Приготовление растворов вручную.</t>
  </si>
  <si>
    <t>Приготовление тяжелого бетона: на гравии класса В20 (М250)</t>
  </si>
  <si>
    <t>100 м3</t>
  </si>
  <si>
    <t>Простая масляная окраска ранее окрашенных окон: с подготовкой и с расчисткой старой краски до 10%</t>
  </si>
  <si>
    <t>Разборка покрытий полов: цементных</t>
  </si>
  <si>
    <t>Ремонт крыльца цементным раствором площадью заделки: до 1,0 м2</t>
  </si>
  <si>
    <t>100 мест</t>
  </si>
  <si>
    <t>Ремонт существующего крыльца железобетоном</t>
  </si>
  <si>
    <t>Ремонт штукатурки цоколя площадью отдельных мест до 5м2 толщиной слоя до 20 мм</t>
  </si>
  <si>
    <t>Смена дверных приборов: навесного замка</t>
  </si>
  <si>
    <t>Смена оконных приборов: завертки форточные</t>
  </si>
  <si>
    <t>Снятие оконных переплетов: неостекленных</t>
  </si>
  <si>
    <t>Установка досок объявлений</t>
  </si>
  <si>
    <t>Установка неостекленных оконных переплетов: створных</t>
  </si>
  <si>
    <t>Устройство: трапов ходовых на крыльце</t>
  </si>
  <si>
    <t>100 п. м ходов</t>
  </si>
  <si>
    <t>По мере необходимости</t>
  </si>
  <si>
    <t>Задолженность по оплате за содержание и текущий ремонт на 01.01.2018 г. -  53 315,89 руб.</t>
  </si>
  <si>
    <t>Резерв на 01.01.2017 г.</t>
  </si>
  <si>
    <t>на общую сумму 299 790,38 руб. (Двести девяносто девять тысяч семьсот девяносто рублей 38 копеек)</t>
  </si>
  <si>
    <t>Резерв (доходы за минусом расходов) на  01.01.2018 г. -  248 291,37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</si>
  <si>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</si>
  <si>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</si>
  <si>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</si>
  <si>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</si>
  <si>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</si>
  <si>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</si>
  <si>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</si>
  <si>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</si>
  <si>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</si>
  <si>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</si>
  <si>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</si>
  <si>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</si>
  <si>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</si>
  <si>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</si>
  <si>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</si>
  <si>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</si>
  <si>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</si>
  <si>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</si>
  <si>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</si>
  <si>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</si>
  <si>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</si>
  <si>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</si>
  <si>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</si>
  <si>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</si>
  <si>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</si>
  <si>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</si>
  <si>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58/3-2018</t>
  </si>
  <si>
    <t>АКТ № 58/3-2018</t>
  </si>
  <si>
    <t>"31" марта 2019 г.</t>
  </si>
  <si>
    <t xml:space="preserve">     усиление перильного ограждения крыльца трубой диаметром: 40мм</t>
  </si>
  <si>
    <t xml:space="preserve">     Аварийное обслуживание</t>
  </si>
  <si>
    <t xml:space="preserve">     Валка деревьев с прим. автогидроподъемника без корчевки пня породы тополь при д. ствола  до 100 см</t>
  </si>
  <si>
    <t xml:space="preserve">     Вывозка порубочных остатков на расстояние 22 км (класс груза 3)</t>
  </si>
  <si>
    <t xml:space="preserve">     Окраска известковыми составами: по кирпичу и бетону (бордюр. столбики, столбы)</t>
  </si>
  <si>
    <t xml:space="preserve">     Погрузка порубочных остатков</t>
  </si>
  <si>
    <t xml:space="preserve">     Ремонт качели-маятник без окраски</t>
  </si>
  <si>
    <t xml:space="preserve">     Утилизация парубочных отходов</t>
  </si>
  <si>
    <t xml:space="preserve">     Вывоз и утилизация ТКО, в т.ч. крупногабаритный мусор</t>
  </si>
  <si>
    <t xml:space="preserve">     Обслуживание и текущий ремонт электрооборудования жилых домов</t>
  </si>
  <si>
    <t xml:space="preserve">     Запуск потока воды: отопление, ГВС</t>
  </si>
  <si>
    <t xml:space="preserve">     Запуск системы отопления.</t>
  </si>
  <si>
    <t xml:space="preserve">     Опрессовка ТУ диаметром: до 100 мм</t>
  </si>
  <si>
    <t xml:space="preserve">     Осмотр выпусков канализации  (засоры, подпоры) прим.</t>
  </si>
  <si>
    <t xml:space="preserve">     Осмотр подвальных помещений (засоры, подпоры) прим.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</si>
  <si>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</si>
  <si>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</si>
  <si>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Отключение системы отопления (консервация) - прим.</t>
  </si>
  <si>
    <t xml:space="preserve">     Отогрев трубопровода Д-20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</si>
  <si>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</si>
  <si>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</si>
  <si>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Перекрытие потока воды: отопление, ГВС</t>
  </si>
  <si>
    <t xml:space="preserve">     Подготовка элеваторного узла Д-80 к зиме</t>
  </si>
  <si>
    <t xml:space="preserve">     Промывка трубопровода системы отопления</t>
  </si>
  <si>
    <t xml:space="preserve">     Снятие замеров температуры ГВС</t>
  </si>
  <si>
    <t>1 замер</t>
  </si>
  <si>
    <t xml:space="preserve">     Снятие и запись замера в наряде (ИТП,РХВ)</t>
  </si>
  <si>
    <t xml:space="preserve">     Уплотнение сгонов с применением льняной пряди или асбестового шнура (без разборки сгонов)</t>
  </si>
  <si>
    <t xml:space="preserve">     Закрытие слуховых окон и люков выхода на кровлю</t>
  </si>
  <si>
    <t xml:space="preserve">     Осмотр квартир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</si>
  <si>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</si>
  <si>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</si>
  <si>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>1 м 2 основания</t>
  </si>
  <si>
    <t xml:space="preserve">     Очистка чердака от снега</t>
  </si>
  <si>
    <t xml:space="preserve">     Плановые проверки вентиляционных каналов и оголовков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</si>
  <si>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</si>
  <si>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</si>
  <si>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</si>
  <si>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</si>
  <si>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Укрепление дверных приборов: петли (шарниры), шпингалеты, ручки накладные</t>
  </si>
  <si>
    <t xml:space="preserve">     Техническое обслуживание ОДПУ</t>
  </si>
  <si>
    <t xml:space="preserve">     Изоляция трубопровода матами с совмещенным покрывным  слоем</t>
  </si>
  <si>
    <t xml:space="preserve">     Осмотр замеры рамок холодной воды</t>
  </si>
  <si>
    <t>чел.-ч</t>
  </si>
  <si>
    <t xml:space="preserve">     Демонтаж-монтаж жалюзийных решеток</t>
  </si>
  <si>
    <t xml:space="preserve">     Железнение цементных покрытий</t>
  </si>
  <si>
    <t xml:space="preserve">     Масляная окраска металлических поверхностей: труб диаметром менее 50 мм, кол-во окрасок 2</t>
  </si>
  <si>
    <t xml:space="preserve">     Обрамление ступеней угловой сталью</t>
  </si>
  <si>
    <t xml:space="preserve">     Окраска масляными составами  по дереву: доски объявления</t>
  </si>
  <si>
    <t xml:space="preserve">     Постановка заклепок в местах соединения труб</t>
  </si>
  <si>
    <t xml:space="preserve">     Приготовление тяжелого бетона: на гравии класса В20 (М250)</t>
  </si>
  <si>
    <t xml:space="preserve">     Разборка покрытий полов: цементных</t>
  </si>
  <si>
    <t xml:space="preserve">     Ремонт крыльца цементным раствором площадью заделки: до 1,0 м2</t>
  </si>
  <si>
    <t xml:space="preserve">     Ручная газовая резка круглой стали диаметром до 24 мм Срезка замка, кронштейна, штырей</t>
  </si>
  <si>
    <t xml:space="preserve">     Смена частей водосточных труб: отливов (отметов)</t>
  </si>
  <si>
    <t xml:space="preserve">     Установка досок объявлений с изготовлением</t>
  </si>
  <si>
    <t xml:space="preserve">     Устройство: трапов ходовых на крыльце</t>
  </si>
  <si>
    <t xml:space="preserve">     Услуги автотранспорта</t>
  </si>
  <si>
    <t xml:space="preserve">     Уборка л/клеток</t>
  </si>
  <si>
    <t xml:space="preserve">     Уборка придомовой территории</t>
  </si>
  <si>
    <t xml:space="preserve">     Услуги  по вывозу и утилизации листвы, веток, деревьев, скошенной травы , смета и др.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</si>
  <si>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</si>
  <si>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</si>
  <si>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</si>
  <si>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</si>
  <si>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330 313.04 руб. (Триста тридцать тысяч триста тринадцать рублей 4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</si>
  <si>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</si>
  <si>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</si>
  <si>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</si>
  <si>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</si>
  <si>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</si>
  <si>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</si>
  <si>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</si>
  <si>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</si>
  <si>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</si>
  <si>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</si>
  <si>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</si>
  <si>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</si>
  <si>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</si>
  <si>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Вырезка сухих ветвей деревьев лиственных пород д: более 350 мм при кол-ве до 5 ветвей</t>
  </si>
  <si>
    <t>1 дерево</t>
  </si>
  <si>
    <t xml:space="preserve">     Обрезка деревьев высотой: до 5 м</t>
  </si>
  <si>
    <t xml:space="preserve">     Разделка древесины мягких пород, полученной от валки леса, диам. стволов: до 20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</si>
  <si>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</si>
  <si>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</si>
  <si>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</si>
  <si>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</si>
  <si>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Заделка свища сваркой при длине стыка до 6 мм</t>
  </si>
  <si>
    <t xml:space="preserve">     Регулировка температуры отопления в ИТП вентилями</t>
  </si>
  <si>
    <t xml:space="preserve">     Осмотр и устранение мелких неисправностей на РХВ</t>
  </si>
  <si>
    <t xml:space="preserve">     Осмотр системы центрального отопления, устройств в чердачных и подвальных помещениях.</t>
  </si>
  <si>
    <t xml:space="preserve">     Осмотр, проверка работы приборов ИТП, РХВ</t>
  </si>
  <si>
    <t xml:space="preserve">     Перезагрузка приборов ИТП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</si>
  <si>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</si>
  <si>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</si>
  <si>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</si>
  <si>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</si>
  <si>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</si>
  <si>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частей фановых труб</t>
  </si>
  <si>
    <t xml:space="preserve">     Огрунтовка ранее окрашенных фасадов под окраску перхлорвиниловыми красками: простых с земли и лесов</t>
  </si>
  <si>
    <t xml:space="preserve">     Окраска перхлорвиниловыми красками по подготовленной пов-ти фасадов: простых за 2р с земли и  лесов</t>
  </si>
  <si>
    <t xml:space="preserve">     Ремонт штукатурки наружных столбов, прямоугольных колонн и пилястр с земли и лесов по камню и бетону</t>
  </si>
  <si>
    <t xml:space="preserve">     Ремонт штукатурки фасадов площадью отдельных мест до 5м2</t>
  </si>
  <si>
    <t xml:space="preserve">     Установка доски объявлений - б/у</t>
  </si>
  <si>
    <t xml:space="preserve">     Осмотр кровли, чердака, подъездов, подвального помещения - весенний осмотр</t>
  </si>
  <si>
    <t xml:space="preserve">     Очистка желобов от мусора: вручную (при расчете 1 кг. мусора = 3 м 1 желоба)</t>
  </si>
  <si>
    <t xml:space="preserve">     Очистка желобов от мусора: вручную (при расчете 1 кг. мусора = 3 м 1 желоба) - в.</t>
  </si>
  <si>
    <t xml:space="preserve">     Очистка канализационного стояка от наледи</t>
  </si>
  <si>
    <t xml:space="preserve">     Проверка исправности канализационных вытяжек</t>
  </si>
  <si>
    <t>1 кв</t>
  </si>
  <si>
    <t xml:space="preserve">     Работа с автовышки</t>
  </si>
  <si>
    <t>1 час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</si>
  <si>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</si>
  <si>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</si>
  <si>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</si>
  <si>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</si>
  <si>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</si>
  <si>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</si>
  <si>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</si>
  <si>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58/3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</si>
  <si>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</si>
  <si>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</si>
  <si>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2. Всего за период с "01"января 2019 г. по "31"декября 2019 г. выполнено работ на общую сумму 288833.02 руб. (Двести восемьдесят восемь тысяч восемьсот тридцать три рубля 2 копейки)</t>
  </si>
  <si>
    <t xml:space="preserve">                          _______________________________________      ____________________________________</t>
  </si>
  <si>
    <t>Отчет по бюджету № 58/3-2019</t>
  </si>
  <si>
    <t>Период: с 01.01.2019 по 31.12.2019 года.</t>
  </si>
  <si>
    <t>кор</t>
  </si>
  <si>
    <t>Отчет по бюджету № 58/3-2020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</si>
  <si>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</si>
  <si>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</si>
  <si>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</si>
  <si>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</si>
  <si>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</si>
  <si>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Ремонт беседки, домика, посочницы под крышей</t>
  </si>
  <si>
    <t xml:space="preserve">     Ремонт качели-маятник с окраской отремонтированных мест</t>
  </si>
  <si>
    <t>Изготовление ключей</t>
  </si>
  <si>
    <t xml:space="preserve">     Изготовление ключей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</si>
  <si>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</si>
  <si>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</si>
  <si>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</si>
  <si>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</si>
  <si>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</si>
  <si>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</si>
  <si>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</si>
  <si>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Изготовление столярных тяг, раскладки (штапики, притворные планки и  окладные калевки) простого проф</t>
  </si>
  <si>
    <t xml:space="preserve">     Окраска эмалевыми составами по дереву с подготовкой поверхности: заполнений дверных проемов</t>
  </si>
  <si>
    <t xml:space="preserve">     Перетирка штукатурки</t>
  </si>
  <si>
    <t xml:space="preserve">     Проолифка деревянных поверхностей: кистью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</si>
  <si>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</si>
  <si>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Смена дверных приборов: ручки-скобы</t>
  </si>
  <si>
    <t xml:space="preserve">     Смена: колен водосточных труб</t>
  </si>
  <si>
    <t xml:space="preserve">     Смена: прямых звеньев водосточных труб</t>
  </si>
  <si>
    <t xml:space="preserve">     Снятие дверных полотен</t>
  </si>
  <si>
    <t xml:space="preserve">     Снятие многослойных лакокрасочных покрытий: с дверных полотен</t>
  </si>
  <si>
    <t xml:space="preserve">     Снятие многослойных лакокрасочных покрытий: с оконных переплетов</t>
  </si>
  <si>
    <t xml:space="preserve">     Снятие оконных переплетов: неостекленных</t>
  </si>
  <si>
    <t xml:space="preserve">     Снятие оконных переплетов: остекленных</t>
  </si>
  <si>
    <t xml:space="preserve">     Укрепление слаботочной эл. проводки</t>
  </si>
  <si>
    <t xml:space="preserve">     Установка дверных полотен: внутренних межкомнатных</t>
  </si>
  <si>
    <t xml:space="preserve">     Установка оконных переплетов: створных</t>
  </si>
  <si>
    <t>100 створок</t>
  </si>
  <si>
    <t xml:space="preserve">     Закрытие подвальных окон и люков (прим)</t>
  </si>
  <si>
    <t xml:space="preserve">     Осмотр кровли, чердака, люков</t>
  </si>
  <si>
    <t xml:space="preserve">     Очистка  кровли от снега, сбивание сосулей с выходом на кровлю</t>
  </si>
  <si>
    <t>1 м 1 основания</t>
  </si>
  <si>
    <t xml:space="preserve">     Очистка воронки и колен от мусора, снега (вышка)</t>
  </si>
  <si>
    <t xml:space="preserve">     Приварка накладки</t>
  </si>
  <si>
    <t xml:space="preserve">     Смена дверных приборов: пружин</t>
  </si>
  <si>
    <t xml:space="preserve">     Смена стекол в деревянных переплетах при площади стекла  до: 0,25 м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</si>
  <si>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</si>
  <si>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</si>
  <si>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</si>
  <si>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Замена почтовых ящиков</t>
  </si>
  <si>
    <t xml:space="preserve">     Ремонт подъезда</t>
  </si>
  <si>
    <t xml:space="preserve">     Ремонт тамбура</t>
  </si>
  <si>
    <t xml:space="preserve">           2. Всего за период с "01"января 2020 г. по "31"декабря 2020 г. выполнено работ на общую сумму 436172.32 руб. (Четыреста тридцать шесть тысяч сто семьдесят два рубля 32 копейки)</t>
  </si>
  <si>
    <t xml:space="preserve">                         ____________________________________________      ____________________________________</t>
  </si>
  <si>
    <t>Отчет по бюджету № 58/3-2021</t>
  </si>
  <si>
    <t>Период: с 01.01.2021 по 31.12.2021 года.</t>
  </si>
  <si>
    <t>31 марта 2022 г.</t>
  </si>
  <si>
    <t xml:space="preserve">     Завоз песка, ПГС, щебня, земли</t>
  </si>
  <si>
    <t xml:space="preserve">     Разделка древесины мягких пород, полученной от валки леса, диам. стволов:более 32 см</t>
  </si>
  <si>
    <t xml:space="preserve">     Закрытие подвальной двери, подъездной двери</t>
  </si>
  <si>
    <t xml:space="preserve">     Изоляция трубопроводов трубками Термофлекс</t>
  </si>
  <si>
    <t>10 м</t>
  </si>
  <si>
    <t xml:space="preserve">     Смена вентилей и клапанов обратных муфтовых д. 15мм</t>
  </si>
  <si>
    <t xml:space="preserve">     Смена отдельных участков трубопроводов диаметром: 25 мм</t>
  </si>
  <si>
    <t>1 участок</t>
  </si>
  <si>
    <t xml:space="preserve">     Смена отдельных участков трубопроводов из полиэтиленовых  труб высокой плотности: диам. 100 мм</t>
  </si>
  <si>
    <t xml:space="preserve">     Ликвидация воздушных пробок в системе отопления, в стояке</t>
  </si>
  <si>
    <t xml:space="preserve">     Опрессовка ТУ диаметром: до 50 мм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</si>
  <si>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</si>
  <si>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</si>
  <si>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чердачного помещения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</si>
  <si>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</si>
  <si>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</si>
  <si>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Демонтаж-монтаж воронки с вышки</t>
  </si>
  <si>
    <t xml:space="preserve">     Замена наличников с изготовлением</t>
  </si>
  <si>
    <t>1 м изделий</t>
  </si>
  <si>
    <t xml:space="preserve">     Окрашивание ранее окрашенных поверхностей стен водоэмульсионными составами.</t>
  </si>
  <si>
    <t xml:space="preserve">     Ремонт входных групп</t>
  </si>
  <si>
    <t xml:space="preserve">     Ремонт слуховых окон пристрожка, укрепление</t>
  </si>
  <si>
    <t xml:space="preserve">     Смена: прямых звеньев водосточных труб с автовышек</t>
  </si>
  <si>
    <t xml:space="preserve">     Установка дверных приборов: петли (шарниры), шпингалеты, ручки, накладки</t>
  </si>
  <si>
    <t xml:space="preserve">     Устройство и разборка неинвентарных лесов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</si>
  <si>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</si>
  <si>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</si>
  <si>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Осмотр подвального помещения, подъезда</t>
  </si>
  <si>
    <t xml:space="preserve">     Очистка  кровли от снега толщ. 10см, сбивание сосулей вышка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</si>
  <si>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</si>
  <si>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оконных приборов: завертки форточные</t>
  </si>
  <si>
    <t xml:space="preserve">     Установка дверных приборов: навесного замка</t>
  </si>
  <si>
    <t>470645.67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</si>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</sst>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р_._-;\-* #,##0.00_р_._-;_-* &quot;-&quot;??_р_._-;_-@_-"/>
    <numFmt numFmtId="164" formatCode="0.00;[Red]\-0.00"/>
    <numFmt numFmtId="165" formatCode="0;[Red]\-0"/>
    <numFmt numFmtId="166" formatCode="0.0;[Red]\-0.0"/>
    <numFmt numFmtId="167" formatCode="0.000;[Red]\-0.000"/>
    <numFmt numFmtId="168" formatCode="_-* #,##0_р_._-;\-* #,##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0" fontId="5" fillId="0" borderId="0">
      <alignment horizontal="left"/>
    </xf>
    <xf numFmtId="0" fontId="18" fillId="0" borderId="0">
      <alignment horizontal="center" vertical="center"/>
    </xf>
    <xf numFmtId="0" fontId="1" fillId="0" borderId="0"/>
    <xf numFmtId="0" fontId="20" fillId="0" borderId="0">
      <alignment horizontal="left" vertical="top"/>
    </xf>
    <xf numFmtId="0" fontId="20" fillId="0" borderId="0">
      <alignment horizontal="right" vertical="top"/>
    </xf>
    <xf numFmtId="0" fontId="20" fillId="3" borderId="0">
      <alignment horizontal="right" vertical="top"/>
    </xf>
    <xf numFmtId="0" fontId="20" fillId="0" borderId="0">
      <alignment horizontal="right" vertical="top"/>
    </xf>
    <xf numFmtId="0" fontId="20" fillId="0" borderId="0">
      <alignment horizontal="left" vertical="top"/>
    </xf>
    <xf numFmtId="0" fontId="20" fillId="0" borderId="0">
      <alignment horizontal="left" vertical="top"/>
    </xf>
  </cellStyleXfs>
  <cellXfs count="22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6" fillId="0" borderId="0" xfId="2" applyFont="1" applyAlignment="1">
      <alignment horizontal="centerContinuous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2" fillId="0" borderId="1" xfId="2" applyFont="1" applyBorder="1" applyAlignment="1">
      <alignment horizontal="center" vertical="center"/>
    </xf>
    <xf numFmtId="164" fontId="12" fillId="0" borderId="1" xfId="2" applyNumberFormat="1" applyFont="1" applyBorder="1" applyAlignment="1">
      <alignment horizontal="center" vertical="center"/>
    </xf>
    <xf numFmtId="165" fontId="12" fillId="0" borderId="1" xfId="2" applyNumberFormat="1" applyFont="1" applyBorder="1" applyAlignment="1">
      <alignment horizontal="center" vertical="center"/>
    </xf>
    <xf numFmtId="166" fontId="12" fillId="0" borderId="1" xfId="2" applyNumberFormat="1" applyFont="1" applyBorder="1" applyAlignment="1">
      <alignment horizontal="center" vertical="center"/>
    </xf>
    <xf numFmtId="167" fontId="12" fillId="0" borderId="1" xfId="2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3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43" fontId="9" fillId="0" borderId="1" xfId="1" applyFont="1" applyBorder="1" applyAlignment="1">
      <alignment horizontal="center" vertical="center"/>
    </xf>
    <xf numFmtId="0" fontId="13" fillId="0" borderId="1" xfId="2" applyFont="1" applyBorder="1" applyAlignment="1">
      <alignment vertical="center" wrapText="1"/>
    </xf>
    <xf numFmtId="0" fontId="9" fillId="0" borderId="3" xfId="2" applyFont="1" applyBorder="1" applyAlignment="1">
      <alignment vertical="center" wrapText="1"/>
    </xf>
    <xf numFmtId="43" fontId="10" fillId="0" borderId="1" xfId="1" applyFont="1" applyBorder="1" applyAlignment="1">
      <alignment horizontal="center" vertical="center"/>
    </xf>
    <xf numFmtId="0" fontId="15" fillId="2" borderId="1" xfId="2" applyFont="1" applyFill="1" applyBorder="1" applyAlignment="1">
      <alignment horizontal="center" vertical="top" wrapText="1"/>
    </xf>
    <xf numFmtId="0" fontId="12" fillId="0" borderId="1" xfId="2" applyFont="1" applyBorder="1" applyAlignment="1">
      <alignment horizontal="center" vertical="center" wrapText="1"/>
    </xf>
    <xf numFmtId="0" fontId="15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2" fillId="0" borderId="2" xfId="2" applyFont="1" applyBorder="1" applyAlignment="1">
      <alignment vertical="center" wrapText="1"/>
    </xf>
    <xf numFmtId="0" fontId="12" fillId="0" borderId="2" xfId="2" applyFont="1" applyBorder="1" applyAlignment="1">
      <alignment horizontal="center" vertical="center"/>
    </xf>
    <xf numFmtId="0" fontId="16" fillId="0" borderId="1" xfId="2" applyFont="1" applyBorder="1" applyAlignment="1">
      <alignment vertical="center" wrapText="1"/>
    </xf>
    <xf numFmtId="0" fontId="16" fillId="0" borderId="1" xfId="2" applyFont="1" applyBorder="1" applyAlignment="1">
      <alignment horizontal="center" vertical="center"/>
    </xf>
    <xf numFmtId="164" fontId="16" fillId="0" borderId="1" xfId="2" applyNumberFormat="1" applyFont="1" applyBorder="1" applyAlignment="1">
      <alignment horizontal="center" vertical="center"/>
    </xf>
    <xf numFmtId="43" fontId="16" fillId="0" borderId="1" xfId="1" applyFont="1" applyBorder="1" applyAlignment="1">
      <alignment horizontal="center" vertical="center"/>
    </xf>
    <xf numFmtId="43" fontId="15" fillId="2" borderId="1" xfId="1" applyFont="1" applyFill="1" applyBorder="1" applyAlignment="1">
      <alignment horizontal="center" vertical="top" wrapText="1"/>
    </xf>
    <xf numFmtId="43" fontId="12" fillId="0" borderId="2" xfId="1" applyFont="1" applyBorder="1" applyAlignment="1">
      <alignment horizontal="center" vertical="center"/>
    </xf>
    <xf numFmtId="0" fontId="12" fillId="0" borderId="1" xfId="1" applyNumberFormat="1" applyFont="1" applyBorder="1" applyAlignment="1">
      <alignment horizontal="center" vertical="center"/>
    </xf>
    <xf numFmtId="43" fontId="12" fillId="0" borderId="1" xfId="1" applyNumberFormat="1" applyFont="1" applyBorder="1" applyAlignment="1">
      <alignment horizontal="center" vertical="center"/>
    </xf>
    <xf numFmtId="43" fontId="0" fillId="0" borderId="0" xfId="0" applyNumberFormat="1" applyAlignment="1"/>
    <xf numFmtId="0" fontId="1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7" fillId="0" borderId="0" xfId="2" applyFont="1" applyAlignment="1"/>
    <xf numFmtId="0" fontId="12" fillId="0" borderId="0" xfId="2" applyFont="1" applyBorder="1" applyAlignment="1">
      <alignment horizontal="left"/>
    </xf>
    <xf numFmtId="0" fontId="17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1" fillId="0" borderId="0" xfId="5" quotePrefix="1" applyFont="1" applyAlignment="1">
      <alignment horizontal="right" vertical="top" wrapText="1"/>
    </xf>
    <xf numFmtId="0" fontId="21" fillId="0" borderId="0" xfId="5" quotePrefix="1" applyFont="1" applyBorder="1" applyAlignment="1">
      <alignment vertical="top" wrapText="1"/>
    </xf>
    <xf numFmtId="0" fontId="21" fillId="0" borderId="0" xfId="5" quotePrefix="1" applyFont="1" applyAlignment="1">
      <alignment vertical="top" wrapText="1"/>
    </xf>
    <xf numFmtId="0" fontId="21" fillId="0" borderId="0" xfId="6" quotePrefix="1" applyFont="1" applyBorder="1" applyAlignment="1">
      <alignment horizontal="right" vertical="top" wrapText="1"/>
    </xf>
    <xf numFmtId="0" fontId="21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6" xfId="4" applyFont="1" applyBorder="1" applyAlignment="1">
      <alignment wrapText="1"/>
    </xf>
    <xf numFmtId="0" fontId="21" fillId="0" borderId="8" xfId="10" quotePrefix="1" applyFont="1" applyBorder="1" applyAlignment="1">
      <alignment vertical="top" wrapText="1"/>
    </xf>
    <xf numFmtId="0" fontId="17" fillId="0" borderId="0" xfId="0" applyFont="1" applyAlignment="1">
      <alignment horizontal="left" vertical="center"/>
    </xf>
    <xf numFmtId="168" fontId="4" fillId="0" borderId="1" xfId="1" applyNumberFormat="1" applyFont="1" applyBorder="1" applyAlignment="1">
      <alignment wrapText="1"/>
    </xf>
    <xf numFmtId="0" fontId="17" fillId="0" borderId="0" xfId="0" applyFont="1" applyAlignment="1">
      <alignment horizontal="left" vertical="top"/>
    </xf>
    <xf numFmtId="0" fontId="21" fillId="0" borderId="0" xfId="9" quotePrefix="1" applyFont="1" applyAlignment="1">
      <alignment horizontal="right" vertical="top" wrapText="1"/>
    </xf>
    <xf numFmtId="0" fontId="21" fillId="0" borderId="0" xfId="9" quotePrefix="1" applyFont="1" applyAlignment="1">
      <alignment horizontal="left" vertical="top" wrapText="1"/>
    </xf>
    <xf numFmtId="0" fontId="21" fillId="0" borderId="0" xfId="8" applyNumberFormat="1" applyFont="1" applyBorder="1" applyAlignment="1">
      <alignment horizontal="right" vertical="top" wrapText="1"/>
    </xf>
    <xf numFmtId="0" fontId="21" fillId="0" borderId="0" xfId="5" quotePrefix="1" applyFont="1" applyBorder="1" applyAlignment="1">
      <alignment horizontal="right" vertical="top" wrapText="1"/>
    </xf>
    <xf numFmtId="0" fontId="21" fillId="0" borderId="0" xfId="8" applyNumberFormat="1" applyFont="1" applyBorder="1" applyAlignment="1">
      <alignment vertical="top" wrapText="1"/>
    </xf>
    <xf numFmtId="0" fontId="21" fillId="0" borderId="0" xfId="9" quotePrefix="1" applyFont="1" applyBorder="1" applyAlignment="1">
      <alignment horizontal="left" vertical="top" wrapText="1"/>
    </xf>
    <xf numFmtId="168" fontId="4" fillId="0" borderId="0" xfId="1" applyNumberFormat="1" applyFont="1" applyBorder="1" applyAlignment="1">
      <alignment wrapText="1"/>
    </xf>
    <xf numFmtId="0" fontId="12" fillId="0" borderId="0" xfId="2" applyFont="1" applyAlignment="1">
      <alignment horizontal="left"/>
    </xf>
    <xf numFmtId="0" fontId="17" fillId="0" borderId="0" xfId="2" applyFont="1" applyAlignment="1">
      <alignment horizontal="left"/>
    </xf>
    <xf numFmtId="0" fontId="22" fillId="0" borderId="0" xfId="0" applyFont="1" applyAlignment="1">
      <alignment horizontal="left" vertical="top"/>
    </xf>
    <xf numFmtId="0" fontId="23" fillId="4" borderId="12" xfId="0" applyFont="1" applyFill="1" applyBorder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4" fillId="0" borderId="0" xfId="0" applyFont="1"/>
    <xf numFmtId="0" fontId="22" fillId="0" borderId="0" xfId="0" applyFont="1" applyAlignment="1">
      <alignment horizontal="left"/>
    </xf>
    <xf numFmtId="0" fontId="24" fillId="0" borderId="0" xfId="0" applyFont="1" applyAlignment="1"/>
    <xf numFmtId="0" fontId="4" fillId="0" borderId="0" xfId="0" applyFont="1" applyFill="1" applyAlignment="1"/>
    <xf numFmtId="0" fontId="17" fillId="0" borderId="17" xfId="0" applyFont="1" applyFill="1" applyBorder="1" applyAlignment="1">
      <alignment vertical="top" wrapText="1"/>
    </xf>
    <xf numFmtId="0" fontId="14" fillId="0" borderId="0" xfId="0" applyFont="1" applyFill="1" applyAlignment="1"/>
    <xf numFmtId="0" fontId="16" fillId="0" borderId="17" xfId="0" applyFont="1" applyFill="1" applyBorder="1" applyAlignment="1">
      <alignment vertical="top" wrapText="1"/>
    </xf>
    <xf numFmtId="0" fontId="15" fillId="2" borderId="3" xfId="2" applyFont="1" applyFill="1" applyBorder="1" applyAlignment="1">
      <alignment vertical="center" wrapText="1"/>
    </xf>
    <xf numFmtId="0" fontId="12" fillId="0" borderId="18" xfId="2" applyFont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6" fontId="17" fillId="0" borderId="1" xfId="0" applyNumberFormat="1" applyFont="1" applyFill="1" applyBorder="1" applyAlignment="1">
      <alignment horizontal="center" vertical="center"/>
    </xf>
    <xf numFmtId="167" fontId="17" fillId="0" borderId="1" xfId="0" applyNumberFormat="1" applyFont="1" applyFill="1" applyBorder="1" applyAlignment="1">
      <alignment horizontal="center" vertical="center"/>
    </xf>
    <xf numFmtId="165" fontId="17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5" fillId="2" borderId="1" xfId="2" applyFont="1" applyFill="1" applyBorder="1" applyAlignment="1">
      <alignment horizontal="center" vertical="center" wrapText="1"/>
    </xf>
    <xf numFmtId="43" fontId="15" fillId="2" borderId="1" xfId="1" applyFont="1" applyFill="1" applyBorder="1" applyAlignment="1">
      <alignment horizontal="center" vertical="center" wrapText="1"/>
    </xf>
    <xf numFmtId="2" fontId="17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3" fontId="4" fillId="0" borderId="0" xfId="1" applyFont="1" applyAlignment="1">
      <alignment horizontal="center" vertical="center" wrapText="1"/>
    </xf>
    <xf numFmtId="43" fontId="4" fillId="0" borderId="0" xfId="1" applyFont="1" applyAlignment="1">
      <alignment horizontal="center" vertical="center"/>
    </xf>
    <xf numFmtId="0" fontId="21" fillId="0" borderId="0" xfId="5" quotePrefix="1" applyFont="1" applyBorder="1" applyAlignment="1">
      <alignment horizontal="left" vertical="top" wrapText="1"/>
    </xf>
    <xf numFmtId="0" fontId="21" fillId="0" borderId="0" xfId="6" quotePrefix="1" applyFont="1" applyBorder="1" applyAlignment="1">
      <alignment horizontal="left" vertical="top" wrapText="1"/>
    </xf>
    <xf numFmtId="0" fontId="21" fillId="3" borderId="0" xfId="7" applyNumberFormat="1" applyFont="1" applyBorder="1" applyAlignment="1">
      <alignment horizontal="left" vertical="top" wrapText="1"/>
    </xf>
    <xf numFmtId="0" fontId="21" fillId="0" borderId="0" xfId="8" applyNumberFormat="1" applyFont="1" applyBorder="1" applyAlignment="1">
      <alignment horizontal="left" vertical="top" wrapText="1"/>
    </xf>
    <xf numFmtId="43" fontId="22" fillId="0" borderId="16" xfId="1" applyFont="1" applyBorder="1" applyAlignment="1">
      <alignment horizontal="center" vertical="top" wrapText="1"/>
    </xf>
    <xf numFmtId="43" fontId="23" fillId="0" borderId="16" xfId="1" applyFont="1" applyBorder="1" applyAlignment="1">
      <alignment horizontal="center" vertical="top"/>
    </xf>
    <xf numFmtId="0" fontId="23" fillId="5" borderId="0" xfId="0" applyFont="1" applyFill="1" applyAlignment="1">
      <alignment horizontal="left" vertical="top"/>
    </xf>
    <xf numFmtId="0" fontId="23" fillId="0" borderId="0" xfId="0" applyFont="1" applyAlignment="1">
      <alignment horizontal="left" vertical="top"/>
    </xf>
    <xf numFmtId="43" fontId="23" fillId="0" borderId="16" xfId="1" applyFont="1" applyBorder="1" applyAlignment="1">
      <alignment horizontal="center" vertical="top" wrapText="1"/>
    </xf>
    <xf numFmtId="0" fontId="25" fillId="0" borderId="0" xfId="0" applyFont="1"/>
    <xf numFmtId="0" fontId="17" fillId="0" borderId="0" xfId="2" applyFont="1" applyAlignment="1">
      <alignment horizontal="left"/>
    </xf>
    <xf numFmtId="0" fontId="21" fillId="0" borderId="0" xfId="9" quotePrefix="1" applyFont="1" applyAlignment="1">
      <alignment horizontal="left" vertical="top" wrapText="1"/>
    </xf>
    <xf numFmtId="0" fontId="21" fillId="0" borderId="0" xfId="9" quotePrefix="1" applyFont="1" applyBorder="1" applyAlignment="1">
      <alignment horizontal="left" vertical="top" wrapText="1"/>
    </xf>
    <xf numFmtId="0" fontId="21" fillId="0" borderId="0" xfId="9" quotePrefix="1" applyFont="1" applyAlignment="1">
      <alignment horizontal="left" vertical="top" wrapText="1"/>
    </xf>
    <xf numFmtId="0" fontId="21" fillId="0" borderId="0" xfId="9" quotePrefix="1" applyFont="1" applyBorder="1" applyAlignment="1">
      <alignment horizontal="left" vertical="top" wrapText="1"/>
    </xf>
    <xf numFmtId="0" fontId="17" fillId="0" borderId="0" xfId="2" applyFont="1" applyAlignment="1">
      <alignment horizontal="left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Alignment="1"/>
    <xf numFmtId="0" fontId="17" fillId="0" borderId="0" xfId="0" applyFont="1" applyFill="1" applyAlignment="1">
      <alignment horizontal="left" vertical="top"/>
    </xf>
    <xf numFmtId="43" fontId="17" fillId="0" borderId="1" xfId="1" applyNumberFormat="1" applyFont="1" applyFill="1" applyBorder="1" applyAlignment="1">
      <alignment vertical="center" wrapText="1"/>
    </xf>
    <xf numFmtId="43" fontId="17" fillId="0" borderId="1" xfId="1" applyNumberFormat="1" applyFont="1" applyFill="1" applyBorder="1" applyAlignment="1">
      <alignment horizontal="center" vertical="center" wrapText="1"/>
    </xf>
    <xf numFmtId="43" fontId="17" fillId="0" borderId="1" xfId="1" applyNumberFormat="1" applyFont="1" applyFill="1" applyBorder="1" applyAlignment="1">
      <alignment vertical="top" wrapText="1"/>
    </xf>
    <xf numFmtId="43" fontId="17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43" fontId="16" fillId="0" borderId="1" xfId="1" applyNumberFormat="1" applyFont="1" applyFill="1" applyBorder="1" applyAlignment="1">
      <alignment vertical="top" wrapText="1"/>
    </xf>
    <xf numFmtId="43" fontId="16" fillId="0" borderId="1" xfId="1" applyNumberFormat="1" applyFont="1" applyFill="1" applyBorder="1" applyAlignment="1">
      <alignment horizontal="center" vertical="center" wrapText="1"/>
    </xf>
    <xf numFmtId="43" fontId="15" fillId="0" borderId="1" xfId="1" applyNumberFormat="1" applyFont="1" applyFill="1" applyBorder="1" applyAlignment="1">
      <alignment vertical="center"/>
    </xf>
    <xf numFmtId="43" fontId="15" fillId="0" borderId="1" xfId="1" applyNumberFormat="1" applyFont="1" applyFill="1" applyBorder="1" applyAlignment="1">
      <alignment horizontal="center" vertical="center"/>
    </xf>
    <xf numFmtId="43" fontId="15" fillId="0" borderId="1" xfId="1" applyNumberFormat="1" applyFont="1" applyFill="1" applyBorder="1" applyAlignment="1">
      <alignment horizontal="center" vertical="center" wrapText="1"/>
    </xf>
    <xf numFmtId="43" fontId="14" fillId="0" borderId="1" xfId="1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left" vertical="top" wrapText="1"/>
    </xf>
    <xf numFmtId="0" fontId="21" fillId="0" borderId="0" xfId="7" applyNumberFormat="1" applyFont="1" applyFill="1" applyBorder="1" applyAlignment="1">
      <alignment horizontal="left" vertical="top" wrapText="1"/>
    </xf>
    <xf numFmtId="0" fontId="17" fillId="0" borderId="0" xfId="0" applyFont="1" applyAlignment="1">
      <alignment horizontal="justify" vertical="center"/>
    </xf>
    <xf numFmtId="0" fontId="17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43" fontId="12" fillId="0" borderId="1" xfId="1" applyFont="1" applyFill="1" applyBorder="1" applyAlignment="1">
      <alignment horizontal="center" vertical="center" wrapText="1"/>
    </xf>
    <xf numFmtId="43" fontId="17" fillId="0" borderId="1" xfId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/>
    </xf>
    <xf numFmtId="43" fontId="15" fillId="0" borderId="1" xfId="1" applyFont="1" applyFill="1" applyBorder="1" applyAlignment="1">
      <alignment horizontal="center" vertical="center"/>
    </xf>
    <xf numFmtId="0" fontId="21" fillId="0" borderId="0" xfId="9" quotePrefix="1" applyFont="1" applyAlignment="1">
      <alignment horizontal="left" vertical="top" wrapText="1"/>
    </xf>
    <xf numFmtId="0" fontId="21" fillId="0" borderId="0" xfId="9" quotePrefix="1" applyFont="1" applyBorder="1" applyAlignment="1">
      <alignment horizontal="left" vertical="top" wrapText="1"/>
    </xf>
    <xf numFmtId="0" fontId="17" fillId="0" borderId="0" xfId="2" applyFont="1" applyAlignment="1">
      <alignment horizontal="left"/>
    </xf>
    <xf numFmtId="0" fontId="17" fillId="0" borderId="0" xfId="0" applyFont="1" applyAlignment="1">
      <alignment horizontal="justify" vertical="center"/>
    </xf>
    <xf numFmtId="0" fontId="17" fillId="0" borderId="20" xfId="0" applyFont="1" applyBorder="1" applyAlignment="1">
      <alignment horizontal="centerContinuous" vertical="center" wrapText="1"/>
    </xf>
    <xf numFmtId="0" fontId="17" fillId="0" borderId="22" xfId="0" applyFont="1" applyBorder="1" applyAlignment="1">
      <alignment horizontal="left" vertical="center"/>
    </xf>
    <xf numFmtId="0" fontId="17" fillId="0" borderId="19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 wrapText="1"/>
    </xf>
    <xf numFmtId="2" fontId="17" fillId="0" borderId="0" xfId="0" applyNumberFormat="1" applyFont="1" applyAlignment="1">
      <alignment horizontal="justify" vertical="center"/>
    </xf>
    <xf numFmtId="43" fontId="15" fillId="6" borderId="0" xfId="0" applyNumberFormat="1" applyFont="1" applyFill="1" applyAlignment="1">
      <alignment vertical="center" wrapText="1"/>
    </xf>
    <xf numFmtId="43" fontId="17" fillId="6" borderId="0" xfId="0" applyNumberFormat="1" applyFont="1" applyFill="1" applyAlignment="1">
      <alignment vertical="center" wrapText="1"/>
    </xf>
    <xf numFmtId="0" fontId="17" fillId="6" borderId="0" xfId="0" applyFont="1" applyFill="1" applyAlignment="1">
      <alignment horizontal="justify" vertical="center"/>
    </xf>
    <xf numFmtId="0" fontId="17" fillId="6" borderId="0" xfId="0" applyFont="1" applyFill="1" applyAlignment="1">
      <alignment horizontal="justify" vertical="center" wrapText="1"/>
    </xf>
    <xf numFmtId="0" fontId="17" fillId="6" borderId="0" xfId="0" applyFont="1" applyFill="1" applyAlignment="1">
      <alignment vertical="center" wrapText="1"/>
    </xf>
    <xf numFmtId="0" fontId="17" fillId="6" borderId="0" xfId="0" applyFont="1" applyFill="1" applyAlignment="1">
      <alignment vertical="center"/>
    </xf>
    <xf numFmtId="0" fontId="17" fillId="0" borderId="0" xfId="0" applyFont="1" applyAlignment="1">
      <alignment vertical="center"/>
    </xf>
    <xf numFmtId="0" fontId="17" fillId="6" borderId="21" xfId="0" applyFont="1" applyFill="1" applyBorder="1" applyAlignment="1">
      <alignment horizontal="left" vertical="center" wrapText="1"/>
    </xf>
    <xf numFmtId="0" fontId="17" fillId="6" borderId="18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2" fontId="17" fillId="6" borderId="1" xfId="0" applyNumberFormat="1" applyFont="1" applyFill="1" applyBorder="1" applyAlignment="1">
      <alignment horizontal="center" vertical="center"/>
    </xf>
    <xf numFmtId="2" fontId="17" fillId="6" borderId="28" xfId="0" applyNumberFormat="1" applyFont="1" applyFill="1" applyBorder="1" applyAlignment="1">
      <alignment horizontal="center" vertical="center"/>
    </xf>
    <xf numFmtId="2" fontId="12" fillId="6" borderId="24" xfId="0" applyNumberFormat="1" applyFont="1" applyFill="1" applyBorder="1" applyAlignment="1">
      <alignment horizontal="center" vertical="center" wrapText="1"/>
    </xf>
    <xf numFmtId="165" fontId="17" fillId="6" borderId="18" xfId="0" applyNumberFormat="1" applyFont="1" applyFill="1" applyBorder="1" applyAlignment="1">
      <alignment horizontal="center" vertical="center"/>
    </xf>
    <xf numFmtId="166" fontId="17" fillId="6" borderId="18" xfId="0" applyNumberFormat="1" applyFont="1" applyFill="1" applyBorder="1" applyAlignment="1">
      <alignment horizontal="center" vertical="center"/>
    </xf>
    <xf numFmtId="167" fontId="17" fillId="6" borderId="18" xfId="0" applyNumberFormat="1" applyFont="1" applyFill="1" applyBorder="1" applyAlignment="1">
      <alignment horizontal="center" vertical="center"/>
    </xf>
    <xf numFmtId="164" fontId="17" fillId="6" borderId="18" xfId="0" applyNumberFormat="1" applyFont="1" applyFill="1" applyBorder="1" applyAlignment="1">
      <alignment horizontal="center" vertical="center"/>
    </xf>
    <xf numFmtId="0" fontId="23" fillId="6" borderId="0" xfId="0" applyFont="1" applyFill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43" fontId="13" fillId="0" borderId="3" xfId="1" applyFont="1" applyBorder="1" applyAlignment="1">
      <alignment horizontal="right" vertical="center"/>
    </xf>
    <xf numFmtId="43" fontId="13" fillId="0" borderId="5" xfId="1" applyFont="1" applyBorder="1" applyAlignment="1">
      <alignment horizontal="right" vertical="center"/>
    </xf>
    <xf numFmtId="43" fontId="13" fillId="0" borderId="4" xfId="1" applyFont="1" applyBorder="1" applyAlignment="1">
      <alignment horizontal="right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3" fillId="0" borderId="13" xfId="0" applyFont="1" applyBorder="1" applyAlignment="1">
      <alignment horizontal="left" vertical="top" wrapText="1"/>
    </xf>
    <xf numFmtId="0" fontId="23" fillId="0" borderId="14" xfId="0" applyFont="1" applyBorder="1" applyAlignment="1">
      <alignment horizontal="left" vertical="top" wrapText="1"/>
    </xf>
    <xf numFmtId="0" fontId="23" fillId="0" borderId="15" xfId="0" applyFont="1" applyBorder="1" applyAlignment="1">
      <alignment horizontal="left" vertical="top" wrapText="1"/>
    </xf>
    <xf numFmtId="49" fontId="22" fillId="0" borderId="13" xfId="0" applyNumberFormat="1" applyFont="1" applyBorder="1" applyAlignment="1">
      <alignment horizontal="left" vertical="top" wrapText="1"/>
    </xf>
    <xf numFmtId="49" fontId="22" fillId="0" borderId="14" xfId="0" applyNumberFormat="1" applyFont="1" applyBorder="1" applyAlignment="1">
      <alignment horizontal="left" vertical="top" wrapText="1"/>
    </xf>
    <xf numFmtId="49" fontId="22" fillId="0" borderId="15" xfId="0" applyNumberFormat="1" applyFont="1" applyBorder="1" applyAlignment="1">
      <alignment horizontal="left" vertical="top" wrapText="1"/>
    </xf>
    <xf numFmtId="0" fontId="17" fillId="0" borderId="0" xfId="2" applyFont="1" applyAlignment="1">
      <alignment horizontal="left"/>
    </xf>
    <xf numFmtId="0" fontId="6" fillId="0" borderId="0" xfId="2" applyFont="1" applyAlignment="1">
      <alignment horizontal="center"/>
    </xf>
    <xf numFmtId="0" fontId="19" fillId="0" borderId="0" xfId="3" quotePrefix="1" applyFont="1" applyBorder="1" applyAlignment="1">
      <alignment horizontal="center" vertical="center" wrapText="1"/>
    </xf>
    <xf numFmtId="0" fontId="21" fillId="0" borderId="0" xfId="9" quotePrefix="1" applyFont="1" applyAlignment="1">
      <alignment horizontal="left" vertical="top" wrapText="1"/>
    </xf>
    <xf numFmtId="0" fontId="21" fillId="0" borderId="7" xfId="9" quotePrefix="1" applyFont="1" applyBorder="1" applyAlignment="1">
      <alignment horizontal="left" vertical="top" wrapText="1"/>
    </xf>
    <xf numFmtId="0" fontId="21" fillId="0" borderId="0" xfId="9" quotePrefix="1" applyFont="1" applyBorder="1" applyAlignment="1">
      <alignment horizontal="left" vertical="top" wrapText="1"/>
    </xf>
    <xf numFmtId="0" fontId="23" fillId="4" borderId="9" xfId="0" applyFont="1" applyFill="1" applyBorder="1" applyAlignment="1">
      <alignment horizontal="left" vertical="center"/>
    </xf>
    <xf numFmtId="0" fontId="23" fillId="4" borderId="10" xfId="0" applyFont="1" applyFill="1" applyBorder="1" applyAlignment="1">
      <alignment horizontal="left" vertical="center"/>
    </xf>
    <xf numFmtId="0" fontId="23" fillId="4" borderId="11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7" fillId="0" borderId="0" xfId="0" applyFont="1" applyFill="1" applyAlignment="1">
      <alignment horizontal="left" vertical="top" wrapText="1"/>
    </xf>
    <xf numFmtId="0" fontId="17" fillId="0" borderId="0" xfId="0" applyFont="1" applyAlignment="1">
      <alignment horizontal="justify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justify" vertical="center" wrapText="1"/>
    </xf>
    <xf numFmtId="0" fontId="16" fillId="6" borderId="23" xfId="0" applyFont="1" applyFill="1" applyBorder="1" applyAlignment="1">
      <alignment horizontal="left" vertical="center" wrapText="1"/>
    </xf>
    <xf numFmtId="0" fontId="16" fillId="6" borderId="5" xfId="0" applyFont="1" applyFill="1" applyBorder="1" applyAlignment="1">
      <alignment horizontal="left" vertical="center" wrapText="1"/>
    </xf>
    <xf numFmtId="0" fontId="16" fillId="6" borderId="4" xfId="0" applyFont="1" applyFill="1" applyBorder="1" applyAlignment="1">
      <alignment horizontal="left" vertical="center" wrapText="1"/>
    </xf>
    <xf numFmtId="0" fontId="16" fillId="0" borderId="25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17" fillId="6" borderId="0" xfId="0" applyFont="1" applyFill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  <xf numFmtId="0" fontId="15" fillId="2" borderId="3" xfId="2" applyFont="1" applyFill="1" applyBorder="1" applyAlignment="1">
      <alignment horizontal="left" vertical="center" wrapText="1"/>
    </xf>
    <xf numFmtId="0" fontId="15" fillId="2" borderId="5" xfId="2" applyFont="1" applyFill="1" applyBorder="1" applyAlignment="1">
      <alignment horizontal="left" vertical="center" wrapText="1"/>
    </xf>
    <xf numFmtId="0" fontId="15" fillId="2" borderId="4" xfId="2" applyFont="1" applyFill="1" applyBorder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4;&#1041;&#1052;&#1045;&#1053;/&#1052;&#1080;&#1085;&#1072;&#1081;&#1083;&#1077;&#1085;&#1082;&#1086;%20&#1057;.&#1053;/&#1054;&#1090;%20&#1101;&#1082;&#1086;&#1085;&#1086;&#1084;&#1080;&#1089;&#1090;&#1072;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8"/>
  <sheetViews>
    <sheetView view="pageBreakPreview" zoomScaleSheetLayoutView="100" workbookViewId="0">
      <selection activeCell="H85" sqref="H85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7" t="s">
        <v>92</v>
      </c>
      <c r="B1" s="177"/>
      <c r="C1" s="177"/>
      <c r="D1" s="177"/>
      <c r="E1" s="177"/>
      <c r="I1" s="3"/>
    </row>
    <row r="2" spans="1:9" ht="14.25" x14ac:dyDescent="0.2">
      <c r="A2" s="176" t="s">
        <v>96</v>
      </c>
      <c r="B2" s="176"/>
      <c r="C2" s="176"/>
      <c r="D2" s="176"/>
      <c r="E2" s="176"/>
      <c r="I2" s="3"/>
    </row>
    <row r="3" spans="1:9" ht="14.25" x14ac:dyDescent="0.2">
      <c r="A3" s="23" t="s">
        <v>6</v>
      </c>
      <c r="B3" s="24"/>
      <c r="C3" s="24"/>
      <c r="D3" s="178" t="s">
        <v>7</v>
      </c>
      <c r="E3" s="178"/>
      <c r="I3" s="3" t="s">
        <v>5</v>
      </c>
    </row>
    <row r="4" spans="1:9" x14ac:dyDescent="0.2">
      <c r="A4" s="18"/>
      <c r="B4" s="19"/>
      <c r="C4" s="19"/>
      <c r="D4" s="20"/>
      <c r="E4" s="20"/>
      <c r="I4" s="3"/>
    </row>
    <row r="5" spans="1:9" s="21" customFormat="1" ht="120" x14ac:dyDescent="0.2">
      <c r="A5" s="30" t="s">
        <v>2</v>
      </c>
      <c r="B5" s="30" t="s">
        <v>3</v>
      </c>
      <c r="C5" s="30" t="s">
        <v>0</v>
      </c>
      <c r="D5" s="30" t="s">
        <v>4</v>
      </c>
      <c r="E5" s="30" t="s">
        <v>1</v>
      </c>
      <c r="I5" s="3"/>
    </row>
    <row r="6" spans="1:9" ht="14.25" x14ac:dyDescent="0.2">
      <c r="A6" s="41" t="s">
        <v>8</v>
      </c>
      <c r="B6" s="39"/>
      <c r="C6" s="39"/>
      <c r="D6" s="39"/>
      <c r="E6" s="39"/>
    </row>
    <row r="7" spans="1:9" ht="15" x14ac:dyDescent="0.2">
      <c r="A7" s="42" t="s">
        <v>8</v>
      </c>
      <c r="B7" s="25" t="s">
        <v>52</v>
      </c>
      <c r="C7" s="25" t="s">
        <v>35</v>
      </c>
      <c r="D7" s="31">
        <f>E7</f>
        <v>3118.6</v>
      </c>
      <c r="E7" s="31">
        <v>3118.6</v>
      </c>
      <c r="F7" s="22"/>
    </row>
    <row r="8" spans="1:9" ht="14.25" x14ac:dyDescent="0.2">
      <c r="A8" s="41" t="s">
        <v>71</v>
      </c>
      <c r="B8" s="39"/>
      <c r="C8" s="39"/>
      <c r="D8" s="49"/>
      <c r="E8" s="49"/>
      <c r="F8" s="22"/>
    </row>
    <row r="9" spans="1:9" ht="30" x14ac:dyDescent="0.2">
      <c r="A9" s="42" t="s">
        <v>9</v>
      </c>
      <c r="B9" s="40" t="s">
        <v>127</v>
      </c>
      <c r="C9" s="25" t="s">
        <v>36</v>
      </c>
      <c r="D9" s="31">
        <f>E9</f>
        <v>3000</v>
      </c>
      <c r="E9" s="31">
        <v>3000</v>
      </c>
      <c r="F9" s="22"/>
    </row>
    <row r="10" spans="1:9" ht="15" x14ac:dyDescent="0.2">
      <c r="A10" s="42" t="s">
        <v>66</v>
      </c>
      <c r="B10" s="27">
        <v>800</v>
      </c>
      <c r="C10" s="25" t="s">
        <v>36</v>
      </c>
      <c r="D10" s="31">
        <f>E10/B10</f>
        <v>3.95</v>
      </c>
      <c r="E10" s="31">
        <v>3160</v>
      </c>
      <c r="F10" s="22"/>
    </row>
    <row r="11" spans="1:9" ht="15" x14ac:dyDescent="0.2">
      <c r="A11" s="42" t="s">
        <v>97</v>
      </c>
      <c r="B11" s="26">
        <v>0.34</v>
      </c>
      <c r="C11" s="25" t="s">
        <v>36</v>
      </c>
      <c r="D11" s="31">
        <f>E11/B11</f>
        <v>2508.0882352941176</v>
      </c>
      <c r="E11" s="31">
        <v>852.75</v>
      </c>
      <c r="F11" s="22"/>
    </row>
    <row r="12" spans="1:9" ht="28.5" x14ac:dyDescent="0.2">
      <c r="A12" s="41" t="s">
        <v>91</v>
      </c>
      <c r="B12" s="39"/>
      <c r="C12" s="39"/>
      <c r="D12" s="49"/>
      <c r="E12" s="49"/>
      <c r="F12" s="22"/>
    </row>
    <row r="13" spans="1:9" ht="30" x14ac:dyDescent="0.2">
      <c r="A13" s="42" t="s">
        <v>32</v>
      </c>
      <c r="B13" s="25" t="s">
        <v>52</v>
      </c>
      <c r="C13" s="25" t="s">
        <v>35</v>
      </c>
      <c r="D13" s="31">
        <f>E13</f>
        <v>47978.400000000001</v>
      </c>
      <c r="E13" s="31">
        <v>47978.400000000001</v>
      </c>
      <c r="F13" s="22"/>
    </row>
    <row r="14" spans="1:9" ht="28.5" x14ac:dyDescent="0.2">
      <c r="A14" s="41" t="s">
        <v>72</v>
      </c>
      <c r="B14" s="39"/>
      <c r="C14" s="39"/>
      <c r="D14" s="49"/>
      <c r="E14" s="49"/>
      <c r="F14" s="22"/>
    </row>
    <row r="15" spans="1:9" ht="30" x14ac:dyDescent="0.2">
      <c r="A15" s="42" t="s">
        <v>12</v>
      </c>
      <c r="B15" s="25" t="s">
        <v>54</v>
      </c>
      <c r="C15" s="25" t="s">
        <v>35</v>
      </c>
      <c r="D15" s="31">
        <f>E15</f>
        <v>6535.02</v>
      </c>
      <c r="E15" s="31">
        <v>6535.02</v>
      </c>
      <c r="F15" s="22"/>
    </row>
    <row r="16" spans="1:9" ht="14.25" x14ac:dyDescent="0.2">
      <c r="A16" s="41" t="s">
        <v>73</v>
      </c>
      <c r="B16" s="39"/>
      <c r="C16" s="39"/>
      <c r="D16" s="49"/>
      <c r="E16" s="49"/>
      <c r="F16" s="22"/>
    </row>
    <row r="17" spans="1:6" ht="15" x14ac:dyDescent="0.2">
      <c r="A17" s="42" t="s">
        <v>10</v>
      </c>
      <c r="B17" s="27">
        <v>1</v>
      </c>
      <c r="C17" s="25" t="s">
        <v>39</v>
      </c>
      <c r="D17" s="31">
        <f>E17/B17</f>
        <v>796.94</v>
      </c>
      <c r="E17" s="31">
        <v>796.94</v>
      </c>
      <c r="F17" s="22"/>
    </row>
    <row r="18" spans="1:6" ht="30" x14ac:dyDescent="0.2">
      <c r="A18" s="42" t="s">
        <v>11</v>
      </c>
      <c r="B18" s="27">
        <v>1</v>
      </c>
      <c r="C18" s="25" t="s">
        <v>41</v>
      </c>
      <c r="D18" s="31">
        <f t="shared" ref="D18:D64" si="0">E18/B18</f>
        <v>377.93</v>
      </c>
      <c r="E18" s="31">
        <v>377.93</v>
      </c>
      <c r="F18" s="22"/>
    </row>
    <row r="19" spans="1:6" ht="15" x14ac:dyDescent="0.2">
      <c r="A19" s="42" t="s">
        <v>13</v>
      </c>
      <c r="B19" s="26">
        <v>0.09</v>
      </c>
      <c r="C19" s="25" t="s">
        <v>42</v>
      </c>
      <c r="D19" s="31">
        <f t="shared" si="0"/>
        <v>3725.8888888888887</v>
      </c>
      <c r="E19" s="31">
        <v>335.33</v>
      </c>
      <c r="F19" s="22"/>
    </row>
    <row r="20" spans="1:6" ht="15" x14ac:dyDescent="0.2">
      <c r="A20" s="42" t="s">
        <v>15</v>
      </c>
      <c r="B20" s="26">
        <v>0.03</v>
      </c>
      <c r="C20" s="25" t="s">
        <v>44</v>
      </c>
      <c r="D20" s="31">
        <f t="shared" si="0"/>
        <v>20784</v>
      </c>
      <c r="E20" s="31">
        <v>623.52</v>
      </c>
      <c r="F20" s="22"/>
    </row>
    <row r="21" spans="1:6" ht="30" x14ac:dyDescent="0.2">
      <c r="A21" s="42" t="s">
        <v>16</v>
      </c>
      <c r="B21" s="28">
        <v>1.1000000000000001</v>
      </c>
      <c r="C21" s="25" t="s">
        <v>43</v>
      </c>
      <c r="D21" s="31">
        <f t="shared" si="0"/>
        <v>1559.1</v>
      </c>
      <c r="E21" s="31">
        <v>1715.01</v>
      </c>
      <c r="F21" s="22"/>
    </row>
    <row r="22" spans="1:6" ht="15" x14ac:dyDescent="0.2">
      <c r="A22" s="42" t="s">
        <v>17</v>
      </c>
      <c r="B22" s="26">
        <v>0.02</v>
      </c>
      <c r="C22" s="25" t="s">
        <v>45</v>
      </c>
      <c r="D22" s="31">
        <f t="shared" si="0"/>
        <v>22494.5</v>
      </c>
      <c r="E22" s="31">
        <v>449.89</v>
      </c>
      <c r="F22" s="22"/>
    </row>
    <row r="23" spans="1:6" ht="30" x14ac:dyDescent="0.2">
      <c r="A23" s="42" t="s">
        <v>18</v>
      </c>
      <c r="B23" s="27">
        <v>1</v>
      </c>
      <c r="C23" s="25" t="s">
        <v>39</v>
      </c>
      <c r="D23" s="31">
        <f t="shared" si="0"/>
        <v>384.58</v>
      </c>
      <c r="E23" s="31">
        <v>384.58</v>
      </c>
      <c r="F23" s="22"/>
    </row>
    <row r="24" spans="1:6" ht="15" x14ac:dyDescent="0.2">
      <c r="A24" s="42" t="s">
        <v>19</v>
      </c>
      <c r="B24" s="28">
        <v>0.3</v>
      </c>
      <c r="C24" s="25" t="s">
        <v>42</v>
      </c>
      <c r="D24" s="31">
        <f t="shared" si="0"/>
        <v>12038.466666666667</v>
      </c>
      <c r="E24" s="31">
        <v>3611.54</v>
      </c>
      <c r="F24" s="22"/>
    </row>
    <row r="25" spans="1:6" ht="30" x14ac:dyDescent="0.2">
      <c r="A25" s="42" t="s">
        <v>21</v>
      </c>
      <c r="B25" s="27">
        <v>5</v>
      </c>
      <c r="C25" s="25" t="s">
        <v>47</v>
      </c>
      <c r="D25" s="31">
        <f t="shared" si="0"/>
        <v>167.13399999999999</v>
      </c>
      <c r="E25" s="31">
        <v>835.67</v>
      </c>
      <c r="F25" s="22"/>
    </row>
    <row r="26" spans="1:6" ht="15" x14ac:dyDescent="0.2">
      <c r="A26" s="42" t="s">
        <v>22</v>
      </c>
      <c r="B26" s="27">
        <v>1</v>
      </c>
      <c r="C26" s="25" t="s">
        <v>38</v>
      </c>
      <c r="D26" s="31">
        <f t="shared" si="0"/>
        <v>64.180000000000007</v>
      </c>
      <c r="E26" s="31">
        <v>64.180000000000007</v>
      </c>
      <c r="F26" s="22"/>
    </row>
    <row r="27" spans="1:6" ht="15" x14ac:dyDescent="0.2">
      <c r="A27" s="42" t="s">
        <v>23</v>
      </c>
      <c r="B27" s="27">
        <v>1</v>
      </c>
      <c r="C27" s="25" t="s">
        <v>37</v>
      </c>
      <c r="D27" s="31">
        <f t="shared" si="0"/>
        <v>4138.46</v>
      </c>
      <c r="E27" s="31">
        <v>4138.46</v>
      </c>
      <c r="F27" s="22"/>
    </row>
    <row r="28" spans="1:6" ht="30" x14ac:dyDescent="0.2">
      <c r="A28" s="42" t="s">
        <v>93</v>
      </c>
      <c r="B28" s="26">
        <v>0.01</v>
      </c>
      <c r="C28" s="25" t="s">
        <v>94</v>
      </c>
      <c r="D28" s="31">
        <f t="shared" si="0"/>
        <v>6104</v>
      </c>
      <c r="E28" s="31">
        <v>61.04</v>
      </c>
      <c r="F28" s="22"/>
    </row>
    <row r="29" spans="1:6" ht="15" x14ac:dyDescent="0.2">
      <c r="A29" s="42" t="s">
        <v>24</v>
      </c>
      <c r="B29" s="27">
        <v>5326</v>
      </c>
      <c r="C29" s="25" t="s">
        <v>48</v>
      </c>
      <c r="D29" s="31">
        <f t="shared" si="0"/>
        <v>1.1837964701464514</v>
      </c>
      <c r="E29" s="31">
        <v>6304.9</v>
      </c>
      <c r="F29" s="22"/>
    </row>
    <row r="30" spans="1:6" ht="15" x14ac:dyDescent="0.2">
      <c r="A30" s="42" t="s">
        <v>25</v>
      </c>
      <c r="B30" s="27">
        <v>1</v>
      </c>
      <c r="C30" s="25" t="s">
        <v>37</v>
      </c>
      <c r="D30" s="31">
        <f t="shared" si="0"/>
        <v>387.91</v>
      </c>
      <c r="E30" s="31">
        <v>387.91</v>
      </c>
      <c r="F30" s="22"/>
    </row>
    <row r="31" spans="1:6" ht="15" x14ac:dyDescent="0.2">
      <c r="A31" s="42" t="s">
        <v>98</v>
      </c>
      <c r="B31" s="27">
        <v>1</v>
      </c>
      <c r="C31" s="25" t="s">
        <v>37</v>
      </c>
      <c r="D31" s="31">
        <f t="shared" si="0"/>
        <v>74.83</v>
      </c>
      <c r="E31" s="31">
        <v>74.83</v>
      </c>
      <c r="F31" s="22"/>
    </row>
    <row r="32" spans="1:6" ht="30" x14ac:dyDescent="0.2">
      <c r="A32" s="42" t="s">
        <v>26</v>
      </c>
      <c r="B32" s="27">
        <v>1</v>
      </c>
      <c r="C32" s="25" t="s">
        <v>50</v>
      </c>
      <c r="D32" s="31">
        <f t="shared" si="0"/>
        <v>438.91</v>
      </c>
      <c r="E32" s="31">
        <v>438.91</v>
      </c>
      <c r="F32" s="22"/>
    </row>
    <row r="33" spans="1:6" ht="15" x14ac:dyDescent="0.2">
      <c r="A33" s="42" t="s">
        <v>28</v>
      </c>
      <c r="B33" s="27">
        <v>28</v>
      </c>
      <c r="C33" s="25" t="s">
        <v>50</v>
      </c>
      <c r="D33" s="31">
        <f t="shared" si="0"/>
        <v>228.12357142857144</v>
      </c>
      <c r="E33" s="31">
        <v>6387.46</v>
      </c>
      <c r="F33" s="22"/>
    </row>
    <row r="34" spans="1:6" ht="30" x14ac:dyDescent="0.2">
      <c r="A34" s="42" t="s">
        <v>99</v>
      </c>
      <c r="B34" s="27">
        <v>1</v>
      </c>
      <c r="C34" s="25" t="s">
        <v>100</v>
      </c>
      <c r="D34" s="31">
        <f t="shared" si="0"/>
        <v>62.33</v>
      </c>
      <c r="E34" s="31">
        <v>62.33</v>
      </c>
      <c r="F34" s="22"/>
    </row>
    <row r="35" spans="1:6" ht="15" x14ac:dyDescent="0.2">
      <c r="A35" s="41" t="s">
        <v>74</v>
      </c>
      <c r="B35" s="39"/>
      <c r="C35" s="39"/>
      <c r="D35" s="31"/>
      <c r="E35" s="49"/>
      <c r="F35" s="22"/>
    </row>
    <row r="36" spans="1:6" ht="30" x14ac:dyDescent="0.2">
      <c r="A36" s="42" t="s">
        <v>14</v>
      </c>
      <c r="B36" s="29">
        <v>1.522</v>
      </c>
      <c r="C36" s="25" t="s">
        <v>43</v>
      </c>
      <c r="D36" s="31">
        <f t="shared" si="0"/>
        <v>1568.7385019710905</v>
      </c>
      <c r="E36" s="31">
        <v>2387.62</v>
      </c>
      <c r="F36" s="22"/>
    </row>
    <row r="37" spans="1:6" ht="30" x14ac:dyDescent="0.2">
      <c r="A37" s="42" t="s">
        <v>101</v>
      </c>
      <c r="B37" s="29">
        <v>1.522</v>
      </c>
      <c r="C37" s="25" t="s">
        <v>43</v>
      </c>
      <c r="D37" s="31">
        <f t="shared" si="0"/>
        <v>1568.7385019710905</v>
      </c>
      <c r="E37" s="31">
        <v>2387.62</v>
      </c>
      <c r="F37" s="22"/>
    </row>
    <row r="38" spans="1:6" ht="30" x14ac:dyDescent="0.2">
      <c r="A38" s="42" t="s">
        <v>16</v>
      </c>
      <c r="B38" s="26">
        <v>1.1399999999999999</v>
      </c>
      <c r="C38" s="25" t="s">
        <v>43</v>
      </c>
      <c r="D38" s="31">
        <f t="shared" si="0"/>
        <v>1613.6052631578948</v>
      </c>
      <c r="E38" s="31">
        <v>1839.51</v>
      </c>
      <c r="F38" s="22"/>
    </row>
    <row r="39" spans="1:6" ht="15" x14ac:dyDescent="0.2">
      <c r="A39" s="42" t="s">
        <v>102</v>
      </c>
      <c r="B39" s="27">
        <v>2</v>
      </c>
      <c r="C39" s="25" t="s">
        <v>37</v>
      </c>
      <c r="D39" s="31">
        <f t="shared" si="0"/>
        <v>707.89</v>
      </c>
      <c r="E39" s="31">
        <v>1415.78</v>
      </c>
      <c r="F39" s="22"/>
    </row>
    <row r="40" spans="1:6" ht="30" x14ac:dyDescent="0.2">
      <c r="A40" s="42" t="s">
        <v>103</v>
      </c>
      <c r="B40" s="27">
        <v>92</v>
      </c>
      <c r="C40" s="25" t="s">
        <v>104</v>
      </c>
      <c r="D40" s="31">
        <f t="shared" si="0"/>
        <v>41.484999999999999</v>
      </c>
      <c r="E40" s="31">
        <v>3816.62</v>
      </c>
      <c r="F40" s="22"/>
    </row>
    <row r="41" spans="1:6" ht="45" x14ac:dyDescent="0.2">
      <c r="A41" s="42" t="s">
        <v>105</v>
      </c>
      <c r="B41" s="29">
        <v>1.073</v>
      </c>
      <c r="C41" s="25" t="s">
        <v>43</v>
      </c>
      <c r="D41" s="31">
        <f t="shared" si="0"/>
        <v>2058.7977632805223</v>
      </c>
      <c r="E41" s="31">
        <v>2209.09</v>
      </c>
      <c r="F41" s="22"/>
    </row>
    <row r="42" spans="1:6" ht="15" x14ac:dyDescent="0.2">
      <c r="A42" s="41" t="s">
        <v>75</v>
      </c>
      <c r="B42" s="39"/>
      <c r="C42" s="39"/>
      <c r="D42" s="51"/>
      <c r="E42" s="49"/>
      <c r="F42" s="22"/>
    </row>
    <row r="43" spans="1:6" ht="15" x14ac:dyDescent="0.2">
      <c r="A43" s="42" t="s">
        <v>29</v>
      </c>
      <c r="B43" s="25" t="s">
        <v>51</v>
      </c>
      <c r="C43" s="25" t="s">
        <v>35</v>
      </c>
      <c r="D43" s="52">
        <f>E43</f>
        <v>21600</v>
      </c>
      <c r="E43" s="31">
        <v>21600</v>
      </c>
      <c r="F43" s="22"/>
    </row>
    <row r="44" spans="1:6" ht="15" x14ac:dyDescent="0.2">
      <c r="A44" s="41" t="s">
        <v>76</v>
      </c>
      <c r="B44" s="39"/>
      <c r="C44" s="39"/>
      <c r="D44" s="31"/>
      <c r="E44" s="49"/>
      <c r="F44" s="22"/>
    </row>
    <row r="45" spans="1:6" ht="15" x14ac:dyDescent="0.2">
      <c r="A45" s="42" t="s">
        <v>20</v>
      </c>
      <c r="B45" s="27">
        <v>3</v>
      </c>
      <c r="C45" s="25" t="s">
        <v>37</v>
      </c>
      <c r="D45" s="31">
        <f>E45/B45</f>
        <v>930.44666666666672</v>
      </c>
      <c r="E45" s="31">
        <v>2791.34</v>
      </c>
      <c r="F45" s="22"/>
    </row>
    <row r="46" spans="1:6" ht="28.5" x14ac:dyDescent="0.2">
      <c r="A46" s="41" t="s">
        <v>77</v>
      </c>
      <c r="B46" s="39"/>
      <c r="C46" s="39"/>
      <c r="D46" s="31"/>
      <c r="E46" s="49"/>
      <c r="F46" s="22"/>
    </row>
    <row r="47" spans="1:6" ht="15" x14ac:dyDescent="0.2">
      <c r="A47" s="42" t="s">
        <v>106</v>
      </c>
      <c r="B47" s="26">
        <v>0.05</v>
      </c>
      <c r="C47" s="25" t="s">
        <v>46</v>
      </c>
      <c r="D47" s="31">
        <f t="shared" si="0"/>
        <v>5842.2</v>
      </c>
      <c r="E47" s="31">
        <v>292.11</v>
      </c>
      <c r="F47" s="22"/>
    </row>
    <row r="48" spans="1:6" ht="30" x14ac:dyDescent="0.2">
      <c r="A48" s="42" t="s">
        <v>107</v>
      </c>
      <c r="B48" s="28">
        <v>0.1</v>
      </c>
      <c r="C48" s="25" t="s">
        <v>49</v>
      </c>
      <c r="D48" s="31">
        <f t="shared" si="0"/>
        <v>1885.5</v>
      </c>
      <c r="E48" s="31">
        <v>188.55</v>
      </c>
      <c r="F48" s="22"/>
    </row>
    <row r="49" spans="1:6" ht="15" x14ac:dyDescent="0.2">
      <c r="A49" s="42" t="s">
        <v>108</v>
      </c>
      <c r="B49" s="29">
        <v>1.9E-2</v>
      </c>
      <c r="C49" s="25" t="s">
        <v>109</v>
      </c>
      <c r="D49" s="31">
        <f t="shared" si="0"/>
        <v>72562.105263157893</v>
      </c>
      <c r="E49" s="31">
        <v>1378.68</v>
      </c>
      <c r="F49" s="22"/>
    </row>
    <row r="50" spans="1:6" ht="45" x14ac:dyDescent="0.2">
      <c r="A50" s="42" t="s">
        <v>110</v>
      </c>
      <c r="B50" s="29">
        <v>4.3999999999999997E-2</v>
      </c>
      <c r="C50" s="25" t="s">
        <v>46</v>
      </c>
      <c r="D50" s="31">
        <f t="shared" si="0"/>
        <v>9325.681818181818</v>
      </c>
      <c r="E50" s="31">
        <v>410.33</v>
      </c>
      <c r="F50" s="22"/>
    </row>
    <row r="51" spans="1:6" ht="15" x14ac:dyDescent="0.2">
      <c r="A51" s="42" t="s">
        <v>111</v>
      </c>
      <c r="B51" s="26">
        <v>0.12</v>
      </c>
      <c r="C51" s="25" t="s">
        <v>40</v>
      </c>
      <c r="D51" s="31">
        <f t="shared" si="0"/>
        <v>4542.416666666667</v>
      </c>
      <c r="E51" s="31">
        <v>545.09</v>
      </c>
      <c r="F51" s="22"/>
    </row>
    <row r="52" spans="1:6" ht="30" x14ac:dyDescent="0.2">
      <c r="A52" s="42" t="s">
        <v>112</v>
      </c>
      <c r="B52" s="29">
        <v>4.0000000000000001E-3</v>
      </c>
      <c r="C52" s="25" t="s">
        <v>113</v>
      </c>
      <c r="D52" s="31">
        <f t="shared" si="0"/>
        <v>508682.5</v>
      </c>
      <c r="E52" s="31">
        <v>2034.73</v>
      </c>
      <c r="F52" s="22"/>
    </row>
    <row r="53" spans="1:6" ht="45" x14ac:dyDescent="0.2">
      <c r="A53" s="42" t="s">
        <v>114</v>
      </c>
      <c r="B53" s="29">
        <v>5.0000000000000001E-3</v>
      </c>
      <c r="C53" s="25" t="s">
        <v>46</v>
      </c>
      <c r="D53" s="31">
        <f t="shared" si="0"/>
        <v>15403.999999999998</v>
      </c>
      <c r="E53" s="31">
        <v>77.02</v>
      </c>
      <c r="F53" s="22"/>
    </row>
    <row r="54" spans="1:6" ht="15" x14ac:dyDescent="0.2">
      <c r="A54" s="42" t="s">
        <v>115</v>
      </c>
      <c r="B54" s="29">
        <v>4.1000000000000002E-2</v>
      </c>
      <c r="C54" s="25" t="s">
        <v>46</v>
      </c>
      <c r="D54" s="31">
        <f t="shared" si="0"/>
        <v>60828.292682926825</v>
      </c>
      <c r="E54" s="31">
        <v>2493.96</v>
      </c>
      <c r="F54" s="22"/>
    </row>
    <row r="55" spans="1:6" ht="30" x14ac:dyDescent="0.2">
      <c r="A55" s="42" t="s">
        <v>116</v>
      </c>
      <c r="B55" s="26">
        <v>0.03</v>
      </c>
      <c r="C55" s="25" t="s">
        <v>117</v>
      </c>
      <c r="D55" s="31">
        <f t="shared" si="0"/>
        <v>57116.333333333336</v>
      </c>
      <c r="E55" s="31">
        <v>1713.49</v>
      </c>
    </row>
    <row r="56" spans="1:6" ht="15" x14ac:dyDescent="0.2">
      <c r="A56" s="42" t="s">
        <v>118</v>
      </c>
      <c r="B56" s="29">
        <v>0.38700000000000001</v>
      </c>
      <c r="C56" s="25" t="s">
        <v>48</v>
      </c>
      <c r="D56" s="31">
        <f t="shared" si="0"/>
        <v>18297.364341085271</v>
      </c>
      <c r="E56" s="31">
        <v>7081.08</v>
      </c>
    </row>
    <row r="57" spans="1:6" ht="30" x14ac:dyDescent="0.2">
      <c r="A57" s="42" t="s">
        <v>119</v>
      </c>
      <c r="B57" s="29">
        <v>8.9999999999999993E-3</v>
      </c>
      <c r="C57" s="25" t="s">
        <v>46</v>
      </c>
      <c r="D57" s="31">
        <f t="shared" si="0"/>
        <v>88525.555555555562</v>
      </c>
      <c r="E57" s="31">
        <v>796.73</v>
      </c>
    </row>
    <row r="58" spans="1:6" ht="15" x14ac:dyDescent="0.2">
      <c r="A58" s="42" t="s">
        <v>120</v>
      </c>
      <c r="B58" s="26">
        <v>0.01</v>
      </c>
      <c r="C58" s="25" t="s">
        <v>94</v>
      </c>
      <c r="D58" s="31">
        <f t="shared" si="0"/>
        <v>6508</v>
      </c>
      <c r="E58" s="31">
        <v>65.08</v>
      </c>
    </row>
    <row r="59" spans="1:6" ht="15" x14ac:dyDescent="0.2">
      <c r="A59" s="42" t="s">
        <v>121</v>
      </c>
      <c r="B59" s="26">
        <v>0.02</v>
      </c>
      <c r="C59" s="25" t="s">
        <v>45</v>
      </c>
      <c r="D59" s="31">
        <f t="shared" si="0"/>
        <v>17587.5</v>
      </c>
      <c r="E59" s="31">
        <v>351.75</v>
      </c>
    </row>
    <row r="60" spans="1:6" ht="30" x14ac:dyDescent="0.2">
      <c r="A60" s="42" t="s">
        <v>27</v>
      </c>
      <c r="B60" s="29">
        <v>2E-3</v>
      </c>
      <c r="C60" s="25" t="s">
        <v>46</v>
      </c>
      <c r="D60" s="31">
        <f t="shared" si="0"/>
        <v>184725</v>
      </c>
      <c r="E60" s="31">
        <v>369.45</v>
      </c>
    </row>
    <row r="61" spans="1:6" ht="15" x14ac:dyDescent="0.2">
      <c r="A61" s="42" t="s">
        <v>122</v>
      </c>
      <c r="B61" s="29">
        <v>4.0000000000000001E-3</v>
      </c>
      <c r="C61" s="25" t="s">
        <v>46</v>
      </c>
      <c r="D61" s="31">
        <f t="shared" si="0"/>
        <v>13967.499999999998</v>
      </c>
      <c r="E61" s="31">
        <v>55.87</v>
      </c>
    </row>
    <row r="62" spans="1:6" ht="15" x14ac:dyDescent="0.2">
      <c r="A62" s="42" t="s">
        <v>123</v>
      </c>
      <c r="B62" s="26">
        <v>0.01</v>
      </c>
      <c r="C62" s="25" t="s">
        <v>45</v>
      </c>
      <c r="D62" s="31">
        <f t="shared" si="0"/>
        <v>38247</v>
      </c>
      <c r="E62" s="31">
        <v>382.47</v>
      </c>
    </row>
    <row r="63" spans="1:6" ht="30" x14ac:dyDescent="0.2">
      <c r="A63" s="42" t="s">
        <v>124</v>
      </c>
      <c r="B63" s="26">
        <v>0.01</v>
      </c>
      <c r="C63" s="25" t="s">
        <v>45</v>
      </c>
      <c r="D63" s="31">
        <f t="shared" si="0"/>
        <v>108318</v>
      </c>
      <c r="E63" s="31">
        <v>1083.18</v>
      </c>
    </row>
    <row r="64" spans="1:6" ht="15" x14ac:dyDescent="0.2">
      <c r="A64" s="42" t="s">
        <v>125</v>
      </c>
      <c r="B64" s="29">
        <v>2.5999999999999999E-2</v>
      </c>
      <c r="C64" s="25" t="s">
        <v>126</v>
      </c>
      <c r="D64" s="31">
        <f t="shared" si="0"/>
        <v>12493.076923076924</v>
      </c>
      <c r="E64" s="31">
        <v>324.82</v>
      </c>
    </row>
    <row r="65" spans="1:5" ht="14.25" x14ac:dyDescent="0.2">
      <c r="A65" s="41" t="s">
        <v>78</v>
      </c>
      <c r="B65" s="39"/>
      <c r="C65" s="39"/>
      <c r="D65" s="49"/>
      <c r="E65" s="49"/>
    </row>
    <row r="66" spans="1:5" ht="15" x14ac:dyDescent="0.2">
      <c r="A66" s="42" t="s">
        <v>33</v>
      </c>
      <c r="B66" s="25" t="s">
        <v>53</v>
      </c>
      <c r="C66" s="25" t="s">
        <v>35</v>
      </c>
      <c r="D66" s="31">
        <v>2617.46</v>
      </c>
      <c r="E66" s="31">
        <v>2617.46</v>
      </c>
    </row>
    <row r="67" spans="1:5" ht="14.25" x14ac:dyDescent="0.2">
      <c r="A67" s="41" t="s">
        <v>79</v>
      </c>
      <c r="B67" s="39"/>
      <c r="C67" s="39"/>
      <c r="D67" s="49"/>
      <c r="E67" s="49"/>
    </row>
    <row r="68" spans="1:5" ht="15" x14ac:dyDescent="0.2">
      <c r="A68" s="42" t="s">
        <v>30</v>
      </c>
      <c r="B68" s="25" t="s">
        <v>55</v>
      </c>
      <c r="C68" s="25" t="s">
        <v>36</v>
      </c>
      <c r="D68" s="31">
        <f>E68</f>
        <v>41741.21</v>
      </c>
      <c r="E68" s="31">
        <v>41741.21</v>
      </c>
    </row>
    <row r="69" spans="1:5" ht="14.25" x14ac:dyDescent="0.2">
      <c r="A69" s="41" t="s">
        <v>31</v>
      </c>
      <c r="B69" s="39"/>
      <c r="C69" s="39"/>
      <c r="D69" s="49"/>
      <c r="E69" s="49"/>
    </row>
    <row r="70" spans="1:5" ht="15" x14ac:dyDescent="0.2">
      <c r="A70" s="42" t="s">
        <v>31</v>
      </c>
      <c r="B70" s="25" t="s">
        <v>55</v>
      </c>
      <c r="C70" s="25" t="s">
        <v>36</v>
      </c>
      <c r="D70" s="31">
        <f>E70</f>
        <v>71008.03</v>
      </c>
      <c r="E70" s="31">
        <v>71008.03</v>
      </c>
    </row>
    <row r="71" spans="1:5" ht="14.25" x14ac:dyDescent="0.2">
      <c r="A71" s="41" t="s">
        <v>34</v>
      </c>
      <c r="B71" s="39"/>
      <c r="C71" s="39"/>
      <c r="D71" s="49"/>
      <c r="E71" s="49"/>
    </row>
    <row r="72" spans="1:5" ht="15" x14ac:dyDescent="0.2">
      <c r="A72" s="43" t="s">
        <v>34</v>
      </c>
      <c r="B72" s="44" t="s">
        <v>52</v>
      </c>
      <c r="C72" s="44" t="s">
        <v>35</v>
      </c>
      <c r="D72" s="50">
        <v>31310.240000000002</v>
      </c>
      <c r="E72" s="50">
        <f>Бюджет!C25*10%</f>
        <v>34636.51</v>
      </c>
    </row>
    <row r="73" spans="1:5" ht="14.25" x14ac:dyDescent="0.2">
      <c r="A73" s="45" t="s">
        <v>56</v>
      </c>
      <c r="B73" s="46"/>
      <c r="C73" s="46"/>
      <c r="D73" s="47"/>
      <c r="E73" s="48">
        <f>SUM(E7:E72)</f>
        <v>299790.37999999989</v>
      </c>
    </row>
    <row r="74" spans="1:5" ht="15" x14ac:dyDescent="0.2">
      <c r="D74" s="14"/>
    </row>
    <row r="75" spans="1:5" ht="15" x14ac:dyDescent="0.2">
      <c r="A75" s="14" t="s">
        <v>63</v>
      </c>
      <c r="B75" s="14"/>
      <c r="C75" s="14"/>
      <c r="D75" s="14"/>
      <c r="E75" s="14"/>
    </row>
    <row r="76" spans="1:5" ht="15" x14ac:dyDescent="0.2">
      <c r="A76" s="14" t="s">
        <v>130</v>
      </c>
      <c r="B76" s="14"/>
      <c r="C76" s="14"/>
      <c r="D76" s="14"/>
      <c r="E76" s="14"/>
    </row>
    <row r="77" spans="1:5" ht="15" x14ac:dyDescent="0.2">
      <c r="A77" s="14" t="s">
        <v>64</v>
      </c>
      <c r="B77" s="14"/>
      <c r="C77" s="14"/>
      <c r="D77" s="14"/>
      <c r="E77" s="14"/>
    </row>
    <row r="78" spans="1:5" ht="15" x14ac:dyDescent="0.2">
      <c r="A78" s="14" t="s">
        <v>65</v>
      </c>
      <c r="B78" s="14"/>
      <c r="C78" s="14"/>
      <c r="D78" s="15"/>
      <c r="E78" s="14"/>
    </row>
    <row r="79" spans="1:5" ht="15" customHeight="1" x14ac:dyDescent="0.2">
      <c r="A79" s="15" t="s">
        <v>58</v>
      </c>
      <c r="B79" s="15"/>
      <c r="C79" s="15"/>
      <c r="E79" s="15"/>
    </row>
    <row r="80" spans="1:5" ht="15" x14ac:dyDescent="0.25">
      <c r="A80" s="3"/>
      <c r="D80" s="2"/>
    </row>
    <row r="81" spans="1:5" ht="15" x14ac:dyDescent="0.25">
      <c r="A81" s="6" t="s">
        <v>57</v>
      </c>
      <c r="B81" s="2"/>
      <c r="C81" s="2"/>
      <c r="D81" s="2"/>
      <c r="E81" s="2"/>
    </row>
    <row r="82" spans="1:5" ht="15" x14ac:dyDescent="0.25">
      <c r="A82" s="6"/>
      <c r="B82" s="2"/>
      <c r="C82" s="2"/>
      <c r="D82" s="16"/>
      <c r="E82" s="2"/>
    </row>
    <row r="83" spans="1:5" ht="15" x14ac:dyDescent="0.25">
      <c r="A83" s="175" t="s">
        <v>88</v>
      </c>
      <c r="B83" s="175"/>
      <c r="C83" s="16" t="s">
        <v>62</v>
      </c>
      <c r="D83" s="4"/>
      <c r="E83" s="5"/>
    </row>
    <row r="84" spans="1:5" ht="15" x14ac:dyDescent="0.25">
      <c r="A84" s="179" t="s">
        <v>89</v>
      </c>
      <c r="B84" s="179"/>
      <c r="C84" s="4" t="s">
        <v>59</v>
      </c>
      <c r="D84" s="2"/>
      <c r="E84" s="2"/>
    </row>
    <row r="85" spans="1:5" ht="15" x14ac:dyDescent="0.25">
      <c r="A85" s="6"/>
      <c r="B85" s="2"/>
      <c r="C85" s="2"/>
      <c r="D85" s="16"/>
      <c r="E85" s="2"/>
    </row>
    <row r="86" spans="1:5" ht="15" x14ac:dyDescent="0.25">
      <c r="A86" s="175" t="s">
        <v>61</v>
      </c>
      <c r="B86" s="175"/>
      <c r="C86" s="16" t="s">
        <v>62</v>
      </c>
      <c r="D86" s="4"/>
      <c r="E86" s="2"/>
    </row>
    <row r="87" spans="1:5" ht="15" x14ac:dyDescent="0.25">
      <c r="A87" s="17" t="s">
        <v>60</v>
      </c>
      <c r="B87" s="5"/>
      <c r="C87" s="4" t="s">
        <v>59</v>
      </c>
      <c r="D87" s="2"/>
      <c r="E87" s="2"/>
    </row>
    <row r="88" spans="1:5" ht="15" x14ac:dyDescent="0.25">
      <c r="A88" s="2"/>
      <c r="B88" s="2"/>
      <c r="C88" s="2"/>
      <c r="E88" s="2"/>
    </row>
  </sheetData>
  <mergeCells count="6">
    <mergeCell ref="A86:B86"/>
    <mergeCell ref="A2:E2"/>
    <mergeCell ref="A1:E1"/>
    <mergeCell ref="D3:E3"/>
    <mergeCell ref="A84:B84"/>
    <mergeCell ref="A83:B8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view="pageBreakPreview" zoomScale="90" zoomScaleSheetLayoutView="90" workbookViewId="0">
      <selection activeCell="H31" sqref="H31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5" style="2" customWidth="1"/>
    <col min="6" max="16384" width="9.140625" style="2"/>
  </cols>
  <sheetData>
    <row r="1" spans="1:4" ht="20.25" x14ac:dyDescent="0.3">
      <c r="A1" s="7" t="s">
        <v>95</v>
      </c>
      <c r="B1" s="7"/>
      <c r="C1" s="7"/>
      <c r="D1" s="7"/>
    </row>
    <row r="2" spans="1:4" x14ac:dyDescent="0.25">
      <c r="A2" s="8"/>
      <c r="B2" s="8"/>
      <c r="C2" s="8"/>
      <c r="D2" s="8"/>
    </row>
    <row r="3" spans="1:4" x14ac:dyDescent="0.25">
      <c r="A3" s="9" t="s">
        <v>87</v>
      </c>
      <c r="B3" s="10"/>
      <c r="C3" s="187"/>
      <c r="D3" s="187"/>
    </row>
    <row r="4" spans="1:4" x14ac:dyDescent="0.25">
      <c r="A4" s="9"/>
      <c r="B4" s="10"/>
      <c r="C4" s="13"/>
      <c r="D4" s="13"/>
    </row>
    <row r="5" spans="1:4" x14ac:dyDescent="0.25">
      <c r="A5" s="32" t="s">
        <v>67</v>
      </c>
      <c r="B5" s="32" t="s">
        <v>68</v>
      </c>
      <c r="C5" s="33" t="s">
        <v>69</v>
      </c>
      <c r="D5" s="33" t="s">
        <v>70</v>
      </c>
    </row>
    <row r="6" spans="1:4" x14ac:dyDescent="0.25">
      <c r="A6" s="36" t="s">
        <v>129</v>
      </c>
      <c r="B6" s="180">
        <v>184450.82</v>
      </c>
      <c r="C6" s="181"/>
      <c r="D6" s="182"/>
    </row>
    <row r="7" spans="1:4" ht="15.75" customHeight="1" x14ac:dyDescent="0.25">
      <c r="A7" s="37" t="s">
        <v>84</v>
      </c>
      <c r="B7" s="35" t="s">
        <v>51</v>
      </c>
      <c r="C7" s="35">
        <v>132004.68</v>
      </c>
      <c r="D7" s="35">
        <v>150904.81</v>
      </c>
    </row>
    <row r="8" spans="1:4" x14ac:dyDescent="0.25">
      <c r="A8" s="37" t="s">
        <v>90</v>
      </c>
      <c r="B8" s="35" t="s">
        <v>51</v>
      </c>
      <c r="C8" s="35">
        <v>28759.200000000001</v>
      </c>
      <c r="D8" s="35">
        <v>33291.85</v>
      </c>
    </row>
    <row r="9" spans="1:4" x14ac:dyDescent="0.25">
      <c r="A9" s="37" t="s">
        <v>75</v>
      </c>
      <c r="B9" s="35" t="s">
        <v>51</v>
      </c>
      <c r="C9" s="35">
        <v>21713.16</v>
      </c>
      <c r="D9" s="35">
        <v>15508.29</v>
      </c>
    </row>
    <row r="10" spans="1:4" x14ac:dyDescent="0.25">
      <c r="A10" s="37" t="s">
        <v>85</v>
      </c>
      <c r="B10" s="35" t="s">
        <v>51</v>
      </c>
      <c r="C10" s="35">
        <v>27200</v>
      </c>
      <c r="D10" s="35">
        <v>41600</v>
      </c>
    </row>
    <row r="11" spans="1:4" x14ac:dyDescent="0.25">
      <c r="A11" s="37" t="s">
        <v>86</v>
      </c>
      <c r="B11" s="35" t="s">
        <v>51</v>
      </c>
      <c r="C11" s="35">
        <v>136688.06</v>
      </c>
      <c r="D11" s="35">
        <v>122325.98</v>
      </c>
    </row>
    <row r="12" spans="1:4" x14ac:dyDescent="0.25">
      <c r="A12" s="37" t="s">
        <v>8</v>
      </c>
      <c r="B12" s="35">
        <f>Акт!E7</f>
        <v>3118.6</v>
      </c>
      <c r="C12" s="35" t="s">
        <v>51</v>
      </c>
      <c r="D12" s="35" t="s">
        <v>51</v>
      </c>
    </row>
    <row r="13" spans="1:4" x14ac:dyDescent="0.25">
      <c r="A13" s="37" t="s">
        <v>71</v>
      </c>
      <c r="B13" s="35">
        <f>SUM(Акт!E9:E11)</f>
        <v>7012.75</v>
      </c>
      <c r="C13" s="35" t="s">
        <v>51</v>
      </c>
      <c r="D13" s="35" t="s">
        <v>51</v>
      </c>
    </row>
    <row r="14" spans="1:4" x14ac:dyDescent="0.25">
      <c r="A14" s="37" t="s">
        <v>91</v>
      </c>
      <c r="B14" s="35">
        <f>Акт!E13</f>
        <v>47978.400000000001</v>
      </c>
      <c r="C14" s="35" t="s">
        <v>51</v>
      </c>
      <c r="D14" s="35" t="s">
        <v>51</v>
      </c>
    </row>
    <row r="15" spans="1:4" ht="25.5" x14ac:dyDescent="0.25">
      <c r="A15" s="37" t="s">
        <v>72</v>
      </c>
      <c r="B15" s="35">
        <f>Акт!E15</f>
        <v>6535.02</v>
      </c>
      <c r="C15" s="35" t="s">
        <v>51</v>
      </c>
      <c r="D15" s="35" t="s">
        <v>51</v>
      </c>
    </row>
    <row r="16" spans="1:4" x14ac:dyDescent="0.25">
      <c r="A16" s="37" t="s">
        <v>73</v>
      </c>
      <c r="B16" s="35">
        <f>SUM(Акт!E17:E34)</f>
        <v>27050.430000000008</v>
      </c>
      <c r="C16" s="35" t="s">
        <v>51</v>
      </c>
      <c r="D16" s="35" t="s">
        <v>51</v>
      </c>
    </row>
    <row r="17" spans="1:5" x14ac:dyDescent="0.25">
      <c r="A17" s="37" t="s">
        <v>74</v>
      </c>
      <c r="B17" s="35">
        <f>SUM(Акт!E36:E41)</f>
        <v>14056.24</v>
      </c>
      <c r="C17" s="35" t="s">
        <v>51</v>
      </c>
      <c r="D17" s="35" t="s">
        <v>51</v>
      </c>
    </row>
    <row r="18" spans="1:5" x14ac:dyDescent="0.25">
      <c r="A18" s="37" t="s">
        <v>75</v>
      </c>
      <c r="B18" s="35">
        <f>Акт!E43</f>
        <v>21600</v>
      </c>
      <c r="C18" s="35" t="s">
        <v>51</v>
      </c>
      <c r="D18" s="35" t="s">
        <v>51</v>
      </c>
    </row>
    <row r="19" spans="1:5" x14ac:dyDescent="0.25">
      <c r="A19" s="37" t="s">
        <v>76</v>
      </c>
      <c r="B19" s="35">
        <f>Акт!E45</f>
        <v>2791.34</v>
      </c>
      <c r="C19" s="35" t="s">
        <v>51</v>
      </c>
      <c r="D19" s="35" t="s">
        <v>51</v>
      </c>
    </row>
    <row r="20" spans="1:5" x14ac:dyDescent="0.25">
      <c r="A20" s="37" t="s">
        <v>77</v>
      </c>
      <c r="B20" s="35">
        <f>SUM(Акт!E47:E64)</f>
        <v>19644.390000000003</v>
      </c>
      <c r="C20" s="35" t="s">
        <v>51</v>
      </c>
      <c r="D20" s="35" t="s">
        <v>51</v>
      </c>
    </row>
    <row r="21" spans="1:5" x14ac:dyDescent="0.25">
      <c r="A21" s="37" t="s">
        <v>78</v>
      </c>
      <c r="B21" s="35">
        <f>Акт!E66</f>
        <v>2617.46</v>
      </c>
      <c r="C21" s="35" t="s">
        <v>51</v>
      </c>
      <c r="D21" s="35" t="s">
        <v>51</v>
      </c>
    </row>
    <row r="22" spans="1:5" x14ac:dyDescent="0.25">
      <c r="A22" s="37" t="s">
        <v>79</v>
      </c>
      <c r="B22" s="35">
        <f>Акт!E68</f>
        <v>41741.21</v>
      </c>
      <c r="C22" s="35" t="s">
        <v>51</v>
      </c>
      <c r="D22" s="35" t="s">
        <v>51</v>
      </c>
    </row>
    <row r="23" spans="1:5" x14ac:dyDescent="0.25">
      <c r="A23" s="37" t="s">
        <v>31</v>
      </c>
      <c r="B23" s="35">
        <f>Акт!E70</f>
        <v>71008.03</v>
      </c>
      <c r="C23" s="35" t="s">
        <v>51</v>
      </c>
      <c r="D23" s="35" t="s">
        <v>51</v>
      </c>
    </row>
    <row r="24" spans="1:5" x14ac:dyDescent="0.25">
      <c r="A24" s="37" t="s">
        <v>34</v>
      </c>
      <c r="B24" s="35">
        <f>Акт!E72</f>
        <v>34636.51</v>
      </c>
      <c r="C24" s="35" t="s">
        <v>51</v>
      </c>
      <c r="D24" s="35" t="s">
        <v>51</v>
      </c>
    </row>
    <row r="25" spans="1:5" x14ac:dyDescent="0.25">
      <c r="A25" s="34" t="s">
        <v>56</v>
      </c>
      <c r="B25" s="38">
        <f t="shared" ref="B25:C25" si="0">SUM(B7:B24)</f>
        <v>299790.38</v>
      </c>
      <c r="C25" s="38">
        <f t="shared" si="0"/>
        <v>346365.1</v>
      </c>
      <c r="D25" s="38">
        <f>SUM(D7:D24)</f>
        <v>363630.93</v>
      </c>
    </row>
    <row r="26" spans="1:5" s="12" customFormat="1" ht="24.75" customHeight="1" x14ac:dyDescent="0.25">
      <c r="A26" s="183" t="s">
        <v>131</v>
      </c>
      <c r="B26" s="184"/>
      <c r="C26" s="184"/>
      <c r="D26" s="185"/>
      <c r="E26" s="53">
        <f>D25+B6-B25</f>
        <v>248291.37</v>
      </c>
    </row>
    <row r="27" spans="1:5" s="12" customFormat="1" ht="24.75" customHeight="1" x14ac:dyDescent="0.25">
      <c r="A27" s="186" t="s">
        <v>128</v>
      </c>
      <c r="B27" s="186"/>
      <c r="C27" s="186"/>
      <c r="D27" s="186"/>
    </row>
    <row r="28" spans="1:5" s="12" customFormat="1" ht="24.75" customHeight="1" x14ac:dyDescent="0.25">
      <c r="A28" s="2"/>
      <c r="B28" s="2"/>
      <c r="C28" s="2"/>
      <c r="D28" s="2"/>
    </row>
    <row r="29" spans="1:5" x14ac:dyDescent="0.25">
      <c r="A29" s="11" t="s">
        <v>82</v>
      </c>
      <c r="B29" s="10"/>
      <c r="C29" s="10"/>
      <c r="D29" s="8"/>
    </row>
    <row r="30" spans="1:5" ht="22.5" customHeight="1" x14ac:dyDescent="0.25">
      <c r="A30" s="10" t="s">
        <v>83</v>
      </c>
      <c r="B30" s="10"/>
      <c r="C30" s="10"/>
      <c r="D30" s="8"/>
    </row>
    <row r="31" spans="1:5" ht="22.5" customHeight="1" x14ac:dyDescent="0.25">
      <c r="A31" s="11" t="s">
        <v>80</v>
      </c>
      <c r="B31" s="10"/>
      <c r="C31" s="10"/>
      <c r="D31" s="8"/>
    </row>
    <row r="32" spans="1:5" ht="22.5" customHeight="1" x14ac:dyDescent="0.25">
      <c r="A32" s="11" t="s">
        <v>81</v>
      </c>
      <c r="B32" s="10"/>
      <c r="C32" s="10"/>
      <c r="D32" s="8"/>
    </row>
    <row r="33" spans="1:3" ht="22.5" customHeight="1" x14ac:dyDescent="0.25">
      <c r="A33" s="1"/>
      <c r="B33" s="1"/>
      <c r="C33" s="1"/>
    </row>
  </sheetData>
  <mergeCells count="4">
    <mergeCell ref="B6:D6"/>
    <mergeCell ref="A26:D26"/>
    <mergeCell ref="A27:D27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H19" sqref="H19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6" t="s">
        <v>158</v>
      </c>
      <c r="B1" s="196"/>
      <c r="C1" s="196"/>
      <c r="D1" s="196"/>
      <c r="E1" s="196"/>
      <c r="F1" s="196"/>
    </row>
    <row r="2" spans="1:19" s="2" customFormat="1" x14ac:dyDescent="0.25">
      <c r="A2" s="56"/>
      <c r="B2" s="56"/>
      <c r="C2" s="56"/>
      <c r="D2" s="56"/>
      <c r="E2" s="56"/>
      <c r="F2" s="56"/>
    </row>
    <row r="3" spans="1:19" s="2" customFormat="1" ht="19.5" customHeight="1" x14ac:dyDescent="0.25">
      <c r="A3" s="57" t="s">
        <v>132</v>
      </c>
      <c r="B3" s="57"/>
      <c r="C3" s="57"/>
      <c r="D3" s="57"/>
      <c r="E3" s="57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2" customFormat="1" ht="19.5" customHeight="1" x14ac:dyDescent="0.25">
      <c r="A4" s="57"/>
      <c r="B4" s="57"/>
      <c r="C4" s="57"/>
      <c r="D4" s="57"/>
      <c r="E4" s="57"/>
      <c r="F4" s="58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s="2" customFormat="1" ht="36.75" customHeight="1" x14ac:dyDescent="0.25">
      <c r="A5" s="197" t="s">
        <v>133</v>
      </c>
      <c r="B5" s="197"/>
      <c r="C5" s="197"/>
      <c r="D5" s="197"/>
      <c r="E5" s="197"/>
      <c r="F5" s="197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s="69" customFormat="1" ht="27.75" customHeight="1" x14ac:dyDescent="0.25">
      <c r="A6" s="105" t="s">
        <v>134</v>
      </c>
      <c r="B6" s="106">
        <v>3</v>
      </c>
      <c r="C6" s="105" t="s">
        <v>135</v>
      </c>
      <c r="D6" s="107">
        <v>1198.3</v>
      </c>
      <c r="E6" s="105" t="s">
        <v>136</v>
      </c>
      <c r="F6" s="108">
        <v>1073.5</v>
      </c>
      <c r="G6" s="60"/>
      <c r="H6" s="62"/>
      <c r="I6" s="63"/>
      <c r="J6" s="64"/>
      <c r="K6" s="65"/>
      <c r="L6" s="66"/>
      <c r="M6" s="66"/>
      <c r="N6" s="66"/>
      <c r="O6" s="66"/>
      <c r="P6" s="67"/>
      <c r="Q6" s="198"/>
      <c r="R6" s="199"/>
      <c r="S6" s="68"/>
    </row>
    <row r="7" spans="1:19" s="71" customFormat="1" ht="32.25" customHeight="1" x14ac:dyDescent="0.25">
      <c r="A7" s="105" t="s">
        <v>137</v>
      </c>
      <c r="B7" s="106">
        <v>3</v>
      </c>
      <c r="C7" s="105" t="s">
        <v>138</v>
      </c>
      <c r="D7" s="107">
        <v>800.8</v>
      </c>
      <c r="E7" s="105" t="s">
        <v>139</v>
      </c>
      <c r="F7" s="108">
        <v>692.6</v>
      </c>
      <c r="G7" s="60"/>
      <c r="H7" s="62"/>
      <c r="I7" s="63"/>
      <c r="J7" s="64"/>
      <c r="K7" s="65"/>
      <c r="L7" s="66"/>
      <c r="M7" s="66"/>
      <c r="N7" s="66"/>
      <c r="O7" s="66"/>
      <c r="P7" s="67"/>
      <c r="Q7" s="198"/>
      <c r="R7" s="200"/>
      <c r="S7" s="70"/>
    </row>
    <row r="8" spans="1:19" s="71" customFormat="1" ht="33.75" customHeight="1" x14ac:dyDescent="0.25">
      <c r="A8" s="77" t="s">
        <v>140</v>
      </c>
      <c r="B8" s="106">
        <v>15</v>
      </c>
      <c r="C8" s="105" t="s">
        <v>141</v>
      </c>
      <c r="D8" s="108">
        <v>169.9</v>
      </c>
      <c r="E8" s="105" t="s">
        <v>142</v>
      </c>
      <c r="F8" s="108">
        <v>280</v>
      </c>
      <c r="G8" s="60"/>
      <c r="H8" s="62"/>
      <c r="I8" s="63"/>
      <c r="J8" s="64"/>
      <c r="K8" s="73"/>
      <c r="L8" s="66"/>
      <c r="M8" s="66"/>
      <c r="N8" s="66"/>
      <c r="O8" s="66"/>
      <c r="P8" s="67"/>
      <c r="Q8" s="198"/>
      <c r="R8" s="199"/>
      <c r="S8" s="70"/>
    </row>
    <row r="9" spans="1:19" s="71" customFormat="1" ht="33.75" customHeight="1" x14ac:dyDescent="0.25">
      <c r="A9" s="72"/>
      <c r="B9" s="64"/>
      <c r="C9" s="61"/>
      <c r="D9" s="74"/>
      <c r="E9" s="75"/>
      <c r="F9" s="76"/>
      <c r="G9" s="60"/>
      <c r="H9" s="62"/>
      <c r="I9" s="63"/>
      <c r="J9" s="64"/>
      <c r="K9" s="73"/>
      <c r="L9" s="66"/>
      <c r="M9" s="66"/>
      <c r="N9" s="66"/>
      <c r="O9" s="66"/>
      <c r="P9" s="60"/>
      <c r="Q9" s="73"/>
      <c r="R9" s="77"/>
      <c r="S9" s="78"/>
    </row>
    <row r="10" spans="1:19" s="81" customFormat="1" ht="15" customHeight="1" thickBot="1" x14ac:dyDescent="0.3">
      <c r="A10" s="79"/>
      <c r="B10" s="79"/>
      <c r="C10" s="79"/>
      <c r="D10" s="79"/>
      <c r="E10" s="79"/>
      <c r="F10" s="8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81" customFormat="1" ht="30" customHeight="1" x14ac:dyDescent="0.25">
      <c r="A11" s="201" t="s">
        <v>143</v>
      </c>
      <c r="B11" s="202"/>
      <c r="C11" s="202"/>
      <c r="D11" s="202"/>
      <c r="E11" s="203"/>
      <c r="F11" s="82" t="s">
        <v>144</v>
      </c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</row>
    <row r="12" spans="1:19" s="112" customFormat="1" ht="30" customHeight="1" x14ac:dyDescent="0.25">
      <c r="A12" s="189" t="s">
        <v>145</v>
      </c>
      <c r="B12" s="190"/>
      <c r="C12" s="190"/>
      <c r="D12" s="190"/>
      <c r="E12" s="191"/>
      <c r="F12" s="110">
        <v>248291.37</v>
      </c>
      <c r="G12" s="111"/>
    </row>
    <row r="13" spans="1:19" s="112" customFormat="1" ht="30" customHeight="1" x14ac:dyDescent="0.25">
      <c r="A13" s="189" t="s">
        <v>146</v>
      </c>
      <c r="B13" s="190"/>
      <c r="C13" s="190"/>
      <c r="D13" s="190"/>
      <c r="E13" s="191"/>
      <c r="F13" s="110">
        <f>24667.46+60611.41</f>
        <v>85278.87</v>
      </c>
    </row>
    <row r="14" spans="1:19" s="112" customFormat="1" ht="30" customHeight="1" x14ac:dyDescent="0.25">
      <c r="A14" s="189" t="s">
        <v>147</v>
      </c>
      <c r="B14" s="190"/>
      <c r="C14" s="190"/>
      <c r="D14" s="190"/>
      <c r="E14" s="191"/>
      <c r="F14" s="113">
        <f>SUM(F15:F17)</f>
        <v>335586.03</v>
      </c>
    </row>
    <row r="15" spans="1:19" s="81" customFormat="1" ht="28.5" customHeight="1" x14ac:dyDescent="0.25">
      <c r="A15" s="192" t="s">
        <v>148</v>
      </c>
      <c r="B15" s="193"/>
      <c r="C15" s="193"/>
      <c r="D15" s="193"/>
      <c r="E15" s="194"/>
      <c r="F15" s="109">
        <f>160823.86+20794.01</f>
        <v>181617.87</v>
      </c>
    </row>
    <row r="16" spans="1:19" s="81" customFormat="1" ht="24.75" customHeight="1" x14ac:dyDescent="0.25">
      <c r="A16" s="192" t="s">
        <v>149</v>
      </c>
      <c r="B16" s="193"/>
      <c r="C16" s="193"/>
      <c r="D16" s="193"/>
      <c r="E16" s="194"/>
      <c r="F16" s="109">
        <v>136688.16</v>
      </c>
    </row>
    <row r="17" spans="1:19" s="81" customFormat="1" ht="30" customHeight="1" x14ac:dyDescent="0.25">
      <c r="A17" s="192" t="s">
        <v>150</v>
      </c>
      <c r="B17" s="193"/>
      <c r="C17" s="193"/>
      <c r="D17" s="193"/>
      <c r="E17" s="194"/>
      <c r="F17" s="109">
        <v>17280</v>
      </c>
    </row>
    <row r="18" spans="1:19" s="112" customFormat="1" ht="30" customHeight="1" x14ac:dyDescent="0.25">
      <c r="A18" s="189" t="s">
        <v>151</v>
      </c>
      <c r="B18" s="190"/>
      <c r="C18" s="190"/>
      <c r="D18" s="190"/>
      <c r="E18" s="191"/>
      <c r="F18" s="113">
        <f>SUM(F19:F21)</f>
        <v>269904.48</v>
      </c>
    </row>
    <row r="19" spans="1:19" s="81" customFormat="1" ht="30" customHeight="1" x14ac:dyDescent="0.25">
      <c r="A19" s="192" t="s">
        <v>148</v>
      </c>
      <c r="B19" s="193"/>
      <c r="C19" s="193"/>
      <c r="D19" s="193"/>
      <c r="E19" s="194"/>
      <c r="F19" s="109">
        <v>181391.29</v>
      </c>
    </row>
    <row r="20" spans="1:19" s="81" customFormat="1" ht="30" customHeight="1" x14ac:dyDescent="0.25">
      <c r="A20" s="192" t="s">
        <v>149</v>
      </c>
      <c r="B20" s="193"/>
      <c r="C20" s="193"/>
      <c r="D20" s="193"/>
      <c r="E20" s="194"/>
      <c r="F20" s="109">
        <v>62593.19</v>
      </c>
    </row>
    <row r="21" spans="1:19" s="84" customFormat="1" ht="30" customHeight="1" x14ac:dyDescent="0.2">
      <c r="A21" s="192" t="s">
        <v>150</v>
      </c>
      <c r="B21" s="193"/>
      <c r="C21" s="193"/>
      <c r="D21" s="193"/>
      <c r="E21" s="194"/>
      <c r="F21" s="109">
        <v>25920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</row>
    <row r="22" spans="1:19" s="114" customFormat="1" ht="30" customHeight="1" x14ac:dyDescent="0.25">
      <c r="A22" s="189" t="s">
        <v>152</v>
      </c>
      <c r="B22" s="190"/>
      <c r="C22" s="190"/>
      <c r="D22" s="190"/>
      <c r="E22" s="191"/>
      <c r="F22" s="113">
        <f>F12+F18</f>
        <v>518195.85</v>
      </c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</row>
    <row r="23" spans="1:19" s="114" customFormat="1" ht="30" customHeight="1" x14ac:dyDescent="0.25">
      <c r="A23" s="189" t="s">
        <v>153</v>
      </c>
      <c r="B23" s="190"/>
      <c r="C23" s="190"/>
      <c r="D23" s="190"/>
      <c r="E23" s="191"/>
      <c r="F23" s="113">
        <f>'Акт (2)'!E78</f>
        <v>330313.03799999994</v>
      </c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</row>
    <row r="24" spans="1:19" s="114" customFormat="1" ht="30" customHeight="1" x14ac:dyDescent="0.25">
      <c r="A24" s="189" t="s">
        <v>154</v>
      </c>
      <c r="B24" s="190"/>
      <c r="C24" s="190"/>
      <c r="D24" s="190"/>
      <c r="E24" s="191"/>
      <c r="F24" s="113">
        <f>F22-F23</f>
        <v>187882.81200000003</v>
      </c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</row>
    <row r="25" spans="1:19" s="114" customFormat="1" ht="30" customHeight="1" x14ac:dyDescent="0.25">
      <c r="A25" s="189" t="s">
        <v>155</v>
      </c>
      <c r="B25" s="190"/>
      <c r="C25" s="190"/>
      <c r="D25" s="190"/>
      <c r="E25" s="191"/>
      <c r="F25" s="110">
        <f>F13+F14-F18</f>
        <v>150960.42000000004</v>
      </c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</row>
    <row r="26" spans="1:19" s="84" customFormat="1" ht="11.45" customHeight="1" x14ac:dyDescent="0.25">
      <c r="A26" s="85"/>
      <c r="B26" s="85"/>
      <c r="C26" s="85"/>
      <c r="D26" s="85"/>
      <c r="E26" s="85"/>
      <c r="F26" s="85"/>
    </row>
    <row r="27" spans="1:19" s="86" customFormat="1" ht="64.5" customHeight="1" x14ac:dyDescent="0.2">
      <c r="A27" s="188" t="s">
        <v>156</v>
      </c>
      <c r="B27" s="188"/>
      <c r="C27" s="188"/>
      <c r="D27" s="188"/>
    </row>
    <row r="28" spans="1:19" s="2" customFormat="1" ht="21.75" customHeight="1" x14ac:dyDescent="0.25">
      <c r="A28" s="195" t="s">
        <v>157</v>
      </c>
      <c r="B28" s="195"/>
      <c r="C28" s="195"/>
      <c r="D28" s="195"/>
    </row>
    <row r="29" spans="1:19" s="2" customFormat="1" ht="22.5" customHeight="1" x14ac:dyDescent="0.25">
      <c r="A29" s="188" t="s">
        <v>80</v>
      </c>
      <c r="B29" s="188"/>
      <c r="C29" s="188"/>
      <c r="D29" s="188"/>
    </row>
    <row r="30" spans="1:19" s="2" customFormat="1" ht="22.5" customHeight="1" x14ac:dyDescent="0.25">
      <c r="A30" s="188" t="s">
        <v>81</v>
      </c>
      <c r="B30" s="188"/>
      <c r="C30" s="188"/>
      <c r="D30" s="5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view="pageBreakPreview" topLeftCell="A55" zoomScaleSheetLayoutView="100" workbookViewId="0">
      <selection activeCell="A76" sqref="A76:XFD77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7" t="s">
        <v>159</v>
      </c>
      <c r="B1" s="177"/>
      <c r="C1" s="177"/>
      <c r="D1" s="177"/>
      <c r="E1" s="177"/>
      <c r="I1" s="3"/>
    </row>
    <row r="2" spans="1:9" ht="28.5" customHeight="1" x14ac:dyDescent="0.2">
      <c r="A2" s="176" t="s">
        <v>96</v>
      </c>
      <c r="B2" s="176"/>
      <c r="C2" s="176"/>
      <c r="D2" s="176"/>
      <c r="E2" s="176"/>
      <c r="I2" s="3"/>
    </row>
    <row r="3" spans="1:9" ht="14.25" x14ac:dyDescent="0.2">
      <c r="A3" s="23" t="s">
        <v>6</v>
      </c>
      <c r="B3" s="54"/>
      <c r="C3" s="54"/>
      <c r="D3" s="178" t="s">
        <v>160</v>
      </c>
      <c r="E3" s="178"/>
      <c r="I3" s="3" t="s">
        <v>5</v>
      </c>
    </row>
    <row r="4" spans="1:9" x14ac:dyDescent="0.2">
      <c r="A4" s="18"/>
      <c r="B4" s="19"/>
      <c r="C4" s="19"/>
      <c r="D4" s="20"/>
      <c r="E4" s="20"/>
      <c r="I4" s="3"/>
    </row>
    <row r="5" spans="1:9" s="21" customFormat="1" ht="120" x14ac:dyDescent="0.2">
      <c r="A5" s="30" t="s">
        <v>2</v>
      </c>
      <c r="B5" s="30" t="s">
        <v>3</v>
      </c>
      <c r="C5" s="30" t="s">
        <v>0</v>
      </c>
      <c r="D5" s="30" t="s">
        <v>4</v>
      </c>
      <c r="E5" s="30" t="s">
        <v>1</v>
      </c>
      <c r="I5" s="3"/>
    </row>
    <row r="6" spans="1:9" s="89" customFormat="1" ht="14.25" x14ac:dyDescent="0.2">
      <c r="A6" s="90" t="s">
        <v>8</v>
      </c>
      <c r="B6" s="98"/>
      <c r="C6" s="98"/>
      <c r="D6" s="98"/>
      <c r="E6" s="98"/>
    </row>
    <row r="7" spans="1:9" s="87" customFormat="1" ht="15" x14ac:dyDescent="0.25">
      <c r="A7" s="88" t="s">
        <v>162</v>
      </c>
      <c r="B7" s="93" t="s">
        <v>52</v>
      </c>
      <c r="C7" s="93" t="s">
        <v>35</v>
      </c>
      <c r="D7" s="94">
        <f>E7</f>
        <v>3118.6</v>
      </c>
      <c r="E7" s="94">
        <v>3118.6</v>
      </c>
    </row>
    <row r="8" spans="1:9" s="89" customFormat="1" ht="14.25" x14ac:dyDescent="0.2">
      <c r="A8" s="90" t="s">
        <v>71</v>
      </c>
      <c r="B8" s="98"/>
      <c r="C8" s="98"/>
      <c r="D8" s="98"/>
      <c r="E8" s="98"/>
    </row>
    <row r="9" spans="1:9" s="87" customFormat="1" ht="45" x14ac:dyDescent="0.25">
      <c r="A9" s="88" t="s">
        <v>163</v>
      </c>
      <c r="B9" s="95">
        <v>15.7</v>
      </c>
      <c r="C9" s="93" t="s">
        <v>40</v>
      </c>
      <c r="D9" s="101">
        <f>E9/B9</f>
        <v>1019.0515923566879</v>
      </c>
      <c r="E9" s="94">
        <v>15999.11</v>
      </c>
    </row>
    <row r="10" spans="1:9" s="87" customFormat="1" ht="30" x14ac:dyDescent="0.25">
      <c r="A10" s="88" t="s">
        <v>164</v>
      </c>
      <c r="B10" s="95">
        <v>7.1</v>
      </c>
      <c r="C10" s="93" t="s">
        <v>109</v>
      </c>
      <c r="D10" s="101">
        <f t="shared" ref="D10:D68" si="0">E10/B10</f>
        <v>741.20422535211276</v>
      </c>
      <c r="E10" s="94">
        <v>5262.55</v>
      </c>
    </row>
    <row r="11" spans="1:9" s="87" customFormat="1" ht="30" x14ac:dyDescent="0.25">
      <c r="A11" s="88" t="s">
        <v>165</v>
      </c>
      <c r="B11" s="96">
        <v>0.23400000000000001</v>
      </c>
      <c r="C11" s="93" t="s">
        <v>46</v>
      </c>
      <c r="D11" s="101">
        <f t="shared" si="0"/>
        <v>4708.8888888888887</v>
      </c>
      <c r="E11" s="94">
        <v>1101.8800000000001</v>
      </c>
    </row>
    <row r="12" spans="1:9" s="87" customFormat="1" ht="15" x14ac:dyDescent="0.25">
      <c r="A12" s="88" t="s">
        <v>166</v>
      </c>
      <c r="B12" s="95">
        <v>7.1</v>
      </c>
      <c r="C12" s="93" t="s">
        <v>109</v>
      </c>
      <c r="D12" s="101">
        <f t="shared" si="0"/>
        <v>520.72253521126765</v>
      </c>
      <c r="E12" s="94">
        <v>3697.13</v>
      </c>
    </row>
    <row r="13" spans="1:9" s="87" customFormat="1" ht="15" x14ac:dyDescent="0.25">
      <c r="A13" s="88" t="s">
        <v>167</v>
      </c>
      <c r="B13" s="94">
        <v>0.33</v>
      </c>
      <c r="C13" s="93" t="s">
        <v>37</v>
      </c>
      <c r="D13" s="101">
        <f t="shared" si="0"/>
        <v>2098.030303030303</v>
      </c>
      <c r="E13" s="94">
        <v>692.35</v>
      </c>
    </row>
    <row r="14" spans="1:9" s="87" customFormat="1" ht="15" x14ac:dyDescent="0.25">
      <c r="A14" s="88" t="s">
        <v>168</v>
      </c>
      <c r="B14" s="95">
        <v>7.1</v>
      </c>
      <c r="C14" s="93" t="s">
        <v>109</v>
      </c>
      <c r="D14" s="101">
        <f t="shared" si="0"/>
        <v>1285.0422535211267</v>
      </c>
      <c r="E14" s="94">
        <v>9123.7999999999993</v>
      </c>
    </row>
    <row r="15" spans="1:9" s="89" customFormat="1" ht="14.25" customHeight="1" x14ac:dyDescent="0.2">
      <c r="A15" s="90" t="s">
        <v>91</v>
      </c>
      <c r="B15" s="98"/>
      <c r="C15" s="98"/>
      <c r="D15" s="93"/>
      <c r="E15" s="98"/>
    </row>
    <row r="16" spans="1:9" s="87" customFormat="1" ht="30" x14ac:dyDescent="0.25">
      <c r="A16" s="88" t="s">
        <v>169</v>
      </c>
      <c r="B16" s="93" t="s">
        <v>52</v>
      </c>
      <c r="C16" s="93" t="s">
        <v>35</v>
      </c>
      <c r="D16" s="94">
        <f>E16</f>
        <v>47978.400000000001</v>
      </c>
      <c r="E16" s="94">
        <v>47978.400000000001</v>
      </c>
    </row>
    <row r="17" spans="1:5" s="89" customFormat="1" ht="14.25" customHeight="1" x14ac:dyDescent="0.2">
      <c r="A17" s="90" t="s">
        <v>72</v>
      </c>
      <c r="B17" s="98"/>
      <c r="C17" s="98"/>
      <c r="D17" s="93"/>
      <c r="E17" s="98"/>
    </row>
    <row r="18" spans="1:5" s="87" customFormat="1" ht="30" x14ac:dyDescent="0.25">
      <c r="A18" s="88" t="s">
        <v>170</v>
      </c>
      <c r="B18" s="93" t="s">
        <v>54</v>
      </c>
      <c r="C18" s="93" t="s">
        <v>35</v>
      </c>
      <c r="D18" s="94">
        <f>E18</f>
        <v>5744.43</v>
      </c>
      <c r="E18" s="94">
        <f>829.83+4914.6</f>
        <v>5744.43</v>
      </c>
    </row>
    <row r="19" spans="1:5" s="89" customFormat="1" ht="15" x14ac:dyDescent="0.2">
      <c r="A19" s="90" t="s">
        <v>73</v>
      </c>
      <c r="B19" s="98"/>
      <c r="C19" s="98"/>
      <c r="D19" s="93"/>
      <c r="E19" s="98"/>
    </row>
    <row r="20" spans="1:5" s="87" customFormat="1" ht="15" x14ac:dyDescent="0.25">
      <c r="A20" s="88" t="s">
        <v>171</v>
      </c>
      <c r="B20" s="97">
        <v>3</v>
      </c>
      <c r="C20" s="93" t="s">
        <v>38</v>
      </c>
      <c r="D20" s="101">
        <f t="shared" si="0"/>
        <v>80.63666666666667</v>
      </c>
      <c r="E20" s="94">
        <v>241.91</v>
      </c>
    </row>
    <row r="21" spans="1:5" s="87" customFormat="1" ht="15" x14ac:dyDescent="0.25">
      <c r="A21" s="88" t="s">
        <v>172</v>
      </c>
      <c r="B21" s="97">
        <v>1</v>
      </c>
      <c r="C21" s="93" t="s">
        <v>39</v>
      </c>
      <c r="D21" s="101">
        <f t="shared" si="0"/>
        <v>839.52</v>
      </c>
      <c r="E21" s="94">
        <v>839.52</v>
      </c>
    </row>
    <row r="22" spans="1:5" s="87" customFormat="1" ht="15" x14ac:dyDescent="0.25">
      <c r="A22" s="88" t="s">
        <v>173</v>
      </c>
      <c r="B22" s="94">
        <v>0.09</v>
      </c>
      <c r="C22" s="93" t="s">
        <v>42</v>
      </c>
      <c r="D22" s="101">
        <f t="shared" si="0"/>
        <v>6088.8888888888887</v>
      </c>
      <c r="E22" s="94">
        <v>548</v>
      </c>
    </row>
    <row r="23" spans="1:5" s="87" customFormat="1" ht="30" x14ac:dyDescent="0.25">
      <c r="A23" s="88" t="s">
        <v>174</v>
      </c>
      <c r="B23" s="97">
        <v>1</v>
      </c>
      <c r="C23" s="93" t="s">
        <v>39</v>
      </c>
      <c r="D23" s="101">
        <f t="shared" si="0"/>
        <v>254.67</v>
      </c>
      <c r="E23" s="94">
        <v>254.67</v>
      </c>
    </row>
    <row r="24" spans="1:5" s="87" customFormat="1" ht="30" x14ac:dyDescent="0.25">
      <c r="A24" s="88" t="s">
        <v>175</v>
      </c>
      <c r="B24" s="94">
        <v>0.69</v>
      </c>
      <c r="C24" s="93" t="s">
        <v>43</v>
      </c>
      <c r="D24" s="101">
        <f t="shared" si="0"/>
        <v>1673.0434782608697</v>
      </c>
      <c r="E24" s="94">
        <v>1154.4000000000001</v>
      </c>
    </row>
    <row r="25" spans="1:5" s="87" customFormat="1" ht="15" x14ac:dyDescent="0.25">
      <c r="A25" s="88" t="s">
        <v>176</v>
      </c>
      <c r="B25" s="94">
        <v>0.02</v>
      </c>
      <c r="C25" s="93" t="s">
        <v>44</v>
      </c>
      <c r="D25" s="101">
        <f t="shared" si="0"/>
        <v>25757.5</v>
      </c>
      <c r="E25" s="94">
        <v>515.15</v>
      </c>
    </row>
    <row r="26" spans="1:5" s="87" customFormat="1" ht="30" x14ac:dyDescent="0.25">
      <c r="A26" s="88" t="s">
        <v>177</v>
      </c>
      <c r="B26" s="96">
        <v>3.2530000000000001</v>
      </c>
      <c r="C26" s="93" t="s">
        <v>43</v>
      </c>
      <c r="D26" s="101">
        <f t="shared" si="0"/>
        <v>1679.658776513987</v>
      </c>
      <c r="E26" s="94">
        <v>5463.93</v>
      </c>
    </row>
    <row r="27" spans="1:5" s="87" customFormat="1" ht="30" x14ac:dyDescent="0.25">
      <c r="A27" s="88" t="s">
        <v>178</v>
      </c>
      <c r="B27" s="97">
        <v>1</v>
      </c>
      <c r="C27" s="93" t="s">
        <v>39</v>
      </c>
      <c r="D27" s="101">
        <f t="shared" si="0"/>
        <v>503.4</v>
      </c>
      <c r="E27" s="94">
        <v>503.4</v>
      </c>
    </row>
    <row r="28" spans="1:5" s="87" customFormat="1" ht="15" x14ac:dyDescent="0.25">
      <c r="A28" s="88" t="s">
        <v>179</v>
      </c>
      <c r="B28" s="97">
        <v>6</v>
      </c>
      <c r="C28" s="93" t="s">
        <v>104</v>
      </c>
      <c r="D28" s="101">
        <f t="shared" si="0"/>
        <v>196.06166666666664</v>
      </c>
      <c r="E28" s="94">
        <v>1176.3699999999999</v>
      </c>
    </row>
    <row r="29" spans="1:5" s="87" customFormat="1" ht="15" x14ac:dyDescent="0.25">
      <c r="A29" s="88" t="s">
        <v>180</v>
      </c>
      <c r="B29" s="94">
        <v>0.14000000000000001</v>
      </c>
      <c r="C29" s="93" t="s">
        <v>42</v>
      </c>
      <c r="D29" s="101">
        <f t="shared" si="0"/>
        <v>14653.285714285714</v>
      </c>
      <c r="E29" s="94">
        <v>2051.46</v>
      </c>
    </row>
    <row r="30" spans="1:5" s="87" customFormat="1" ht="30" x14ac:dyDescent="0.25">
      <c r="A30" s="88" t="s">
        <v>181</v>
      </c>
      <c r="B30" s="97">
        <v>4</v>
      </c>
      <c r="C30" s="93" t="s">
        <v>47</v>
      </c>
      <c r="D30" s="101">
        <f t="shared" si="0"/>
        <v>215.48</v>
      </c>
      <c r="E30" s="94">
        <v>861.92</v>
      </c>
    </row>
    <row r="31" spans="1:5" s="87" customFormat="1" ht="15" x14ac:dyDescent="0.25">
      <c r="A31" s="88" t="s">
        <v>182</v>
      </c>
      <c r="B31" s="97">
        <v>2</v>
      </c>
      <c r="C31" s="93" t="s">
        <v>38</v>
      </c>
      <c r="D31" s="101">
        <f t="shared" si="0"/>
        <v>65.465000000000003</v>
      </c>
      <c r="E31" s="94">
        <v>130.93</v>
      </c>
    </row>
    <row r="32" spans="1:5" s="87" customFormat="1" ht="15" x14ac:dyDescent="0.25">
      <c r="A32" s="88" t="s">
        <v>183</v>
      </c>
      <c r="B32" s="97">
        <v>1</v>
      </c>
      <c r="C32" s="93" t="s">
        <v>37</v>
      </c>
      <c r="D32" s="101">
        <f t="shared" si="0"/>
        <v>5327.8</v>
      </c>
      <c r="E32" s="94">
        <v>5327.8</v>
      </c>
    </row>
    <row r="33" spans="1:5" s="87" customFormat="1" ht="15" x14ac:dyDescent="0.25">
      <c r="A33" s="88" t="s">
        <v>184</v>
      </c>
      <c r="B33" s="97">
        <v>5326</v>
      </c>
      <c r="C33" s="93" t="s">
        <v>48</v>
      </c>
      <c r="D33" s="101">
        <f t="shared" si="0"/>
        <v>1.221943297033421</v>
      </c>
      <c r="E33" s="94">
        <v>6508.07</v>
      </c>
    </row>
    <row r="34" spans="1:5" s="87" customFormat="1" ht="15" x14ac:dyDescent="0.25">
      <c r="A34" s="88" t="s">
        <v>185</v>
      </c>
      <c r="B34" s="97">
        <v>1</v>
      </c>
      <c r="C34" s="93" t="s">
        <v>186</v>
      </c>
      <c r="D34" s="101">
        <f t="shared" si="0"/>
        <v>242.47</v>
      </c>
      <c r="E34" s="94">
        <v>242.47</v>
      </c>
    </row>
    <row r="35" spans="1:5" s="87" customFormat="1" ht="15" x14ac:dyDescent="0.25">
      <c r="A35" s="88" t="s">
        <v>187</v>
      </c>
      <c r="B35" s="97">
        <v>29</v>
      </c>
      <c r="C35" s="93" t="s">
        <v>50</v>
      </c>
      <c r="D35" s="101">
        <f t="shared" si="0"/>
        <v>254.64655172413794</v>
      </c>
      <c r="E35" s="94">
        <v>7384.75</v>
      </c>
    </row>
    <row r="36" spans="1:5" s="87" customFormat="1" ht="45" x14ac:dyDescent="0.25">
      <c r="A36" s="88" t="s">
        <v>188</v>
      </c>
      <c r="B36" s="97">
        <v>1</v>
      </c>
      <c r="C36" s="93" t="s">
        <v>100</v>
      </c>
      <c r="D36" s="101">
        <f t="shared" si="0"/>
        <v>66.569999999999993</v>
      </c>
      <c r="E36" s="94">
        <v>66.569999999999993</v>
      </c>
    </row>
    <row r="37" spans="1:5" s="89" customFormat="1" ht="15" x14ac:dyDescent="0.2">
      <c r="A37" s="90" t="s">
        <v>74</v>
      </c>
      <c r="B37" s="98"/>
      <c r="C37" s="98"/>
      <c r="D37" s="101"/>
      <c r="E37" s="98"/>
    </row>
    <row r="38" spans="1:5" s="87" customFormat="1" ht="30" x14ac:dyDescent="0.25">
      <c r="A38" s="88" t="s">
        <v>189</v>
      </c>
      <c r="B38" s="95">
        <v>0.2</v>
      </c>
      <c r="C38" s="93" t="s">
        <v>49</v>
      </c>
      <c r="D38" s="101">
        <f t="shared" si="0"/>
        <v>2057.4499999999998</v>
      </c>
      <c r="E38" s="94">
        <v>411.49</v>
      </c>
    </row>
    <row r="39" spans="1:5" s="87" customFormat="1" ht="15" x14ac:dyDescent="0.25">
      <c r="A39" s="88" t="s">
        <v>190</v>
      </c>
      <c r="B39" s="94">
        <v>0.01</v>
      </c>
      <c r="C39" s="93" t="s">
        <v>44</v>
      </c>
      <c r="D39" s="101">
        <f t="shared" si="0"/>
        <v>27049</v>
      </c>
      <c r="E39" s="94">
        <v>270.49</v>
      </c>
    </row>
    <row r="40" spans="1:5" s="87" customFormat="1" ht="30" x14ac:dyDescent="0.25">
      <c r="A40" s="88" t="s">
        <v>191</v>
      </c>
      <c r="B40" s="96">
        <v>1.141</v>
      </c>
      <c r="C40" s="93" t="s">
        <v>43</v>
      </c>
      <c r="D40" s="101">
        <f t="shared" si="0"/>
        <v>1651.2795793163891</v>
      </c>
      <c r="E40" s="94">
        <v>1884.11</v>
      </c>
    </row>
    <row r="41" spans="1:5" s="87" customFormat="1" ht="15" x14ac:dyDescent="0.25">
      <c r="A41" s="88" t="s">
        <v>192</v>
      </c>
      <c r="B41" s="97">
        <v>100</v>
      </c>
      <c r="C41" s="93" t="s">
        <v>193</v>
      </c>
      <c r="D41" s="101">
        <f t="shared" si="0"/>
        <v>56.971199999999996</v>
      </c>
      <c r="E41" s="94">
        <v>5697.12</v>
      </c>
    </row>
    <row r="42" spans="1:5" s="87" customFormat="1" ht="15" x14ac:dyDescent="0.25">
      <c r="A42" s="88" t="s">
        <v>194</v>
      </c>
      <c r="B42" s="97">
        <v>2</v>
      </c>
      <c r="C42" s="93" t="s">
        <v>193</v>
      </c>
      <c r="D42" s="101">
        <f t="shared" si="0"/>
        <v>36.159999999999997</v>
      </c>
      <c r="E42" s="94">
        <v>72.319999999999993</v>
      </c>
    </row>
    <row r="43" spans="1:5" s="87" customFormat="1" ht="30" x14ac:dyDescent="0.25">
      <c r="A43" s="88" t="s">
        <v>195</v>
      </c>
      <c r="B43" s="93" t="s">
        <v>51</v>
      </c>
      <c r="C43" s="93" t="s">
        <v>36</v>
      </c>
      <c r="D43" s="101">
        <f>E43</f>
        <v>12301.67</v>
      </c>
      <c r="E43" s="94">
        <v>12301.67</v>
      </c>
    </row>
    <row r="44" spans="1:5" s="87" customFormat="1" ht="15" x14ac:dyDescent="0.25">
      <c r="A44" s="88" t="s">
        <v>196</v>
      </c>
      <c r="B44" s="94">
        <v>0.06</v>
      </c>
      <c r="C44" s="93" t="s">
        <v>43</v>
      </c>
      <c r="D44" s="101">
        <f t="shared" si="0"/>
        <v>1893.3333333333333</v>
      </c>
      <c r="E44" s="94">
        <v>113.6</v>
      </c>
    </row>
    <row r="45" spans="1:5" s="87" customFormat="1" ht="15" x14ac:dyDescent="0.25">
      <c r="A45" s="88" t="s">
        <v>197</v>
      </c>
      <c r="B45" s="96">
        <v>4.2999999999999997E-2</v>
      </c>
      <c r="C45" s="93" t="s">
        <v>42</v>
      </c>
      <c r="D45" s="101">
        <f t="shared" si="0"/>
        <v>11391.627906976744</v>
      </c>
      <c r="E45" s="94">
        <v>489.84</v>
      </c>
    </row>
    <row r="46" spans="1:5" s="87" customFormat="1" ht="15" x14ac:dyDescent="0.25">
      <c r="A46" s="88" t="s">
        <v>198</v>
      </c>
      <c r="B46" s="94">
        <v>0.01</v>
      </c>
      <c r="C46" s="93" t="s">
        <v>94</v>
      </c>
      <c r="D46" s="101">
        <f t="shared" si="0"/>
        <v>29368</v>
      </c>
      <c r="E46" s="94">
        <v>293.68</v>
      </c>
    </row>
    <row r="47" spans="1:5" s="87" customFormat="1" ht="15" x14ac:dyDescent="0.25">
      <c r="A47" s="88" t="s">
        <v>199</v>
      </c>
      <c r="B47" s="94">
        <v>0.02</v>
      </c>
      <c r="C47" s="93" t="s">
        <v>94</v>
      </c>
      <c r="D47" s="101">
        <f t="shared" si="0"/>
        <v>33013.5</v>
      </c>
      <c r="E47" s="94">
        <v>660.27</v>
      </c>
    </row>
    <row r="48" spans="1:5" s="87" customFormat="1" ht="30" x14ac:dyDescent="0.25">
      <c r="A48" s="88" t="s">
        <v>200</v>
      </c>
      <c r="B48" s="94">
        <v>0.04</v>
      </c>
      <c r="C48" s="93" t="s">
        <v>45</v>
      </c>
      <c r="D48" s="101">
        <f t="shared" si="0"/>
        <v>45907.75</v>
      </c>
      <c r="E48" s="94">
        <v>1836.31</v>
      </c>
    </row>
    <row r="49" spans="1:5" s="89" customFormat="1" ht="15" x14ac:dyDescent="0.2">
      <c r="A49" s="90" t="s">
        <v>75</v>
      </c>
      <c r="B49" s="98"/>
      <c r="C49" s="98"/>
      <c r="D49" s="93"/>
      <c r="E49" s="98"/>
    </row>
    <row r="50" spans="1:5" s="87" customFormat="1" ht="15" x14ac:dyDescent="0.25">
      <c r="A50" s="88" t="s">
        <v>201</v>
      </c>
      <c r="B50" s="93" t="s">
        <v>222</v>
      </c>
      <c r="C50" s="93" t="s">
        <v>35</v>
      </c>
      <c r="D50" s="94">
        <f>E50</f>
        <v>21600</v>
      </c>
      <c r="E50" s="94">
        <v>21600</v>
      </c>
    </row>
    <row r="51" spans="1:5" s="89" customFormat="1" ht="15" x14ac:dyDescent="0.2">
      <c r="A51" s="90" t="s">
        <v>76</v>
      </c>
      <c r="B51" s="98"/>
      <c r="C51" s="98"/>
      <c r="D51" s="93"/>
      <c r="E51" s="98"/>
    </row>
    <row r="52" spans="1:5" s="87" customFormat="1" ht="30" x14ac:dyDescent="0.25">
      <c r="A52" s="88" t="s">
        <v>202</v>
      </c>
      <c r="B52" s="96">
        <v>7.4999999999999997E-2</v>
      </c>
      <c r="C52" s="93" t="s">
        <v>40</v>
      </c>
      <c r="D52" s="101">
        <f t="shared" si="0"/>
        <v>21251.599999999999</v>
      </c>
      <c r="E52" s="94">
        <v>1593.87</v>
      </c>
    </row>
    <row r="53" spans="1:5" s="87" customFormat="1" ht="15" x14ac:dyDescent="0.25">
      <c r="A53" s="88" t="s">
        <v>203</v>
      </c>
      <c r="B53" s="94">
        <v>0.01</v>
      </c>
      <c r="C53" s="93" t="s">
        <v>204</v>
      </c>
      <c r="D53" s="101">
        <f t="shared" si="0"/>
        <v>25297</v>
      </c>
      <c r="E53" s="94">
        <v>252.97</v>
      </c>
    </row>
    <row r="54" spans="1:5" s="89" customFormat="1" ht="14.25" customHeight="1" x14ac:dyDescent="0.2">
      <c r="A54" s="90" t="s">
        <v>77</v>
      </c>
      <c r="B54" s="98"/>
      <c r="C54" s="98"/>
      <c r="D54" s="93"/>
      <c r="E54" s="98"/>
    </row>
    <row r="55" spans="1:5" s="87" customFormat="1" ht="15" x14ac:dyDescent="0.25">
      <c r="A55" s="88" t="s">
        <v>205</v>
      </c>
      <c r="B55" s="94">
        <v>0.02</v>
      </c>
      <c r="C55" s="93" t="s">
        <v>45</v>
      </c>
      <c r="D55" s="101">
        <f t="shared" si="0"/>
        <v>21317</v>
      </c>
      <c r="E55" s="94">
        <v>426.34</v>
      </c>
    </row>
    <row r="56" spans="1:5" s="87" customFormat="1" ht="15" x14ac:dyDescent="0.25">
      <c r="A56" s="88" t="s">
        <v>206</v>
      </c>
      <c r="B56" s="96">
        <v>3.5000000000000003E-2</v>
      </c>
      <c r="C56" s="93" t="s">
        <v>46</v>
      </c>
      <c r="D56" s="101">
        <f t="shared" si="0"/>
        <v>6198.8571428571422</v>
      </c>
      <c r="E56" s="94">
        <v>216.96</v>
      </c>
    </row>
    <row r="57" spans="1:5" s="87" customFormat="1" ht="45" x14ac:dyDescent="0.25">
      <c r="A57" s="88" t="s">
        <v>207</v>
      </c>
      <c r="B57" s="96">
        <v>5.0000000000000001E-3</v>
      </c>
      <c r="C57" s="93" t="s">
        <v>43</v>
      </c>
      <c r="D57" s="101">
        <f t="shared" si="0"/>
        <v>35524</v>
      </c>
      <c r="E57" s="94">
        <v>177.62</v>
      </c>
    </row>
    <row r="58" spans="1:5" s="87" customFormat="1" ht="15" x14ac:dyDescent="0.25">
      <c r="A58" s="88" t="s">
        <v>208</v>
      </c>
      <c r="B58" s="96">
        <v>1.7000000000000001E-2</v>
      </c>
      <c r="C58" s="93" t="s">
        <v>109</v>
      </c>
      <c r="D58" s="101">
        <f t="shared" si="0"/>
        <v>73861.176470588238</v>
      </c>
      <c r="E58" s="94">
        <v>1255.6400000000001</v>
      </c>
    </row>
    <row r="59" spans="1:5" s="87" customFormat="1" ht="30" x14ac:dyDescent="0.25">
      <c r="A59" s="88" t="s">
        <v>209</v>
      </c>
      <c r="B59" s="96">
        <v>5.0000000000000001E-3</v>
      </c>
      <c r="C59" s="93" t="s">
        <v>46</v>
      </c>
      <c r="D59" s="101">
        <f t="shared" si="0"/>
        <v>26832</v>
      </c>
      <c r="E59" s="94">
        <v>134.16</v>
      </c>
    </row>
    <row r="60" spans="1:5" s="87" customFormat="1" ht="30" x14ac:dyDescent="0.25">
      <c r="A60" s="88" t="s">
        <v>210</v>
      </c>
      <c r="B60" s="94">
        <v>0.04</v>
      </c>
      <c r="C60" s="93" t="s">
        <v>45</v>
      </c>
      <c r="D60" s="101">
        <f t="shared" si="0"/>
        <v>5254.75</v>
      </c>
      <c r="E60" s="94">
        <v>210.19</v>
      </c>
    </row>
    <row r="61" spans="1:5" s="87" customFormat="1" ht="30" x14ac:dyDescent="0.25">
      <c r="A61" s="88" t="s">
        <v>211</v>
      </c>
      <c r="B61" s="96">
        <v>1E-3</v>
      </c>
      <c r="C61" s="93" t="s">
        <v>113</v>
      </c>
      <c r="D61" s="101">
        <f t="shared" si="0"/>
        <v>486440</v>
      </c>
      <c r="E61" s="94">
        <v>486.44</v>
      </c>
    </row>
    <row r="62" spans="1:5" s="87" customFormat="1" ht="15" x14ac:dyDescent="0.25">
      <c r="A62" s="88" t="s">
        <v>212</v>
      </c>
      <c r="B62" s="96">
        <v>3.4000000000000002E-2</v>
      </c>
      <c r="C62" s="93" t="s">
        <v>46</v>
      </c>
      <c r="D62" s="101">
        <f t="shared" si="0"/>
        <v>63957.647058823524</v>
      </c>
      <c r="E62" s="94">
        <v>2174.56</v>
      </c>
    </row>
    <row r="63" spans="1:5" s="87" customFormat="1" ht="30" x14ac:dyDescent="0.25">
      <c r="A63" s="88" t="s">
        <v>213</v>
      </c>
      <c r="B63" s="94">
        <v>0.04</v>
      </c>
      <c r="C63" s="93" t="s">
        <v>117</v>
      </c>
      <c r="D63" s="101">
        <f t="shared" si="0"/>
        <v>60678.25</v>
      </c>
      <c r="E63" s="94">
        <v>2427.13</v>
      </c>
    </row>
    <row r="64" spans="1:5" s="87" customFormat="1" ht="45" x14ac:dyDescent="0.25">
      <c r="A64" s="88" t="s">
        <v>214</v>
      </c>
      <c r="B64" s="95">
        <v>0.1</v>
      </c>
      <c r="C64" s="93" t="s">
        <v>49</v>
      </c>
      <c r="D64" s="101">
        <f t="shared" si="0"/>
        <v>1174.3</v>
      </c>
      <c r="E64" s="94">
        <v>117.43</v>
      </c>
    </row>
    <row r="65" spans="1:5" s="87" customFormat="1" ht="30" x14ac:dyDescent="0.25">
      <c r="A65" s="88" t="s">
        <v>215</v>
      </c>
      <c r="B65" s="94">
        <v>0.01</v>
      </c>
      <c r="C65" s="93" t="s">
        <v>45</v>
      </c>
      <c r="D65" s="101">
        <f t="shared" si="0"/>
        <v>23206</v>
      </c>
      <c r="E65" s="94">
        <v>232.06</v>
      </c>
    </row>
    <row r="66" spans="1:5" s="87" customFormat="1" ht="15" x14ac:dyDescent="0.25">
      <c r="A66" s="88" t="s">
        <v>216</v>
      </c>
      <c r="B66" s="94">
        <v>0.01</v>
      </c>
      <c r="C66" s="93" t="s">
        <v>45</v>
      </c>
      <c r="D66" s="101">
        <f t="shared" si="0"/>
        <v>45195</v>
      </c>
      <c r="E66" s="94">
        <v>451.95</v>
      </c>
    </row>
    <row r="67" spans="1:5" s="87" customFormat="1" ht="15" x14ac:dyDescent="0.25">
      <c r="A67" s="88" t="s">
        <v>217</v>
      </c>
      <c r="B67" s="94">
        <v>0.04</v>
      </c>
      <c r="C67" s="93" t="s">
        <v>126</v>
      </c>
      <c r="D67" s="101">
        <f t="shared" si="0"/>
        <v>12614.25</v>
      </c>
      <c r="E67" s="94">
        <v>504.57</v>
      </c>
    </row>
    <row r="68" spans="1:5" s="87" customFormat="1" ht="30" x14ac:dyDescent="0.25">
      <c r="A68" s="88" t="s">
        <v>161</v>
      </c>
      <c r="B68" s="96">
        <v>2.3E-2</v>
      </c>
      <c r="C68" s="93" t="s">
        <v>51</v>
      </c>
      <c r="D68" s="101">
        <f t="shared" si="0"/>
        <v>31364.347826086956</v>
      </c>
      <c r="E68" s="94">
        <v>721.38</v>
      </c>
    </row>
    <row r="69" spans="1:5" s="89" customFormat="1" ht="14.25" x14ac:dyDescent="0.2">
      <c r="A69" s="90" t="s">
        <v>78</v>
      </c>
      <c r="B69" s="98"/>
      <c r="C69" s="98"/>
      <c r="D69" s="98"/>
      <c r="E69" s="98"/>
    </row>
    <row r="70" spans="1:5" s="87" customFormat="1" ht="15" x14ac:dyDescent="0.25">
      <c r="A70" s="88" t="s">
        <v>218</v>
      </c>
      <c r="B70" s="93" t="s">
        <v>53</v>
      </c>
      <c r="C70" s="93" t="s">
        <v>35</v>
      </c>
      <c r="D70" s="94">
        <f>E70</f>
        <v>2475</v>
      </c>
      <c r="E70" s="94">
        <v>2475</v>
      </c>
    </row>
    <row r="71" spans="1:5" s="89" customFormat="1" ht="15" x14ac:dyDescent="0.2">
      <c r="A71" s="90" t="s">
        <v>79</v>
      </c>
      <c r="B71" s="98"/>
      <c r="C71" s="98"/>
      <c r="D71" s="94"/>
      <c r="E71" s="98"/>
    </row>
    <row r="72" spans="1:5" s="87" customFormat="1" ht="15" x14ac:dyDescent="0.25">
      <c r="A72" s="88" t="s">
        <v>219</v>
      </c>
      <c r="B72" s="93" t="s">
        <v>223</v>
      </c>
      <c r="C72" s="93" t="s">
        <v>36</v>
      </c>
      <c r="D72" s="94">
        <f t="shared" ref="D72:D75" si="1">E72</f>
        <v>41741.21</v>
      </c>
      <c r="E72" s="94">
        <v>41741.21</v>
      </c>
    </row>
    <row r="73" spans="1:5" s="89" customFormat="1" ht="15" x14ac:dyDescent="0.2">
      <c r="A73" s="90" t="s">
        <v>31</v>
      </c>
      <c r="B73" s="98"/>
      <c r="C73" s="98"/>
      <c r="D73" s="94"/>
      <c r="E73" s="98"/>
    </row>
    <row r="74" spans="1:5" s="87" customFormat="1" ht="15" x14ac:dyDescent="0.25">
      <c r="A74" s="88" t="s">
        <v>220</v>
      </c>
      <c r="B74" s="93" t="s">
        <v>223</v>
      </c>
      <c r="C74" s="93" t="s">
        <v>36</v>
      </c>
      <c r="D74" s="94">
        <f t="shared" si="1"/>
        <v>71008.03</v>
      </c>
      <c r="E74" s="94">
        <v>71008.03</v>
      </c>
    </row>
    <row r="75" spans="1:5" s="87" customFormat="1" ht="30" x14ac:dyDescent="0.25">
      <c r="A75" s="88" t="s">
        <v>221</v>
      </c>
      <c r="B75" s="93" t="s">
        <v>53</v>
      </c>
      <c r="C75" s="93" t="s">
        <v>35</v>
      </c>
      <c r="D75" s="94">
        <f t="shared" si="1"/>
        <v>2056.6</v>
      </c>
      <c r="E75" s="94">
        <v>2056.6</v>
      </c>
    </row>
    <row r="76" spans="1:5" ht="14.25" x14ac:dyDescent="0.2">
      <c r="A76" s="91" t="s">
        <v>34</v>
      </c>
      <c r="B76" s="99"/>
      <c r="C76" s="99"/>
      <c r="D76" s="100"/>
      <c r="E76" s="100"/>
    </row>
    <row r="77" spans="1:5" ht="15" x14ac:dyDescent="0.2">
      <c r="A77" s="92" t="s">
        <v>34</v>
      </c>
      <c r="B77" s="25" t="s">
        <v>52</v>
      </c>
      <c r="C77" s="25" t="s">
        <v>35</v>
      </c>
      <c r="D77" s="31">
        <f>E77</f>
        <v>30028.457999999999</v>
      </c>
      <c r="E77" s="31">
        <f>SUM(E7:E75)*10%</f>
        <v>30028.457999999999</v>
      </c>
    </row>
    <row r="78" spans="1:5" ht="14.25" x14ac:dyDescent="0.2">
      <c r="A78" s="45" t="s">
        <v>56</v>
      </c>
      <c r="B78" s="46"/>
      <c r="C78" s="46"/>
      <c r="D78" s="47"/>
      <c r="E78" s="48">
        <f>SUM(E7:E77)</f>
        <v>330313.03799999994</v>
      </c>
    </row>
    <row r="79" spans="1:5" ht="15" x14ac:dyDescent="0.2">
      <c r="D79" s="14"/>
    </row>
    <row r="80" spans="1:5" ht="15" customHeight="1" x14ac:dyDescent="0.2">
      <c r="A80" s="204" t="s">
        <v>226</v>
      </c>
      <c r="B80" s="204"/>
      <c r="C80" s="204"/>
      <c r="D80" s="204"/>
      <c r="E80" s="204"/>
    </row>
    <row r="81" spans="1:5" ht="15" customHeight="1" x14ac:dyDescent="0.2">
      <c r="A81" s="204"/>
      <c r="B81" s="204"/>
      <c r="C81" s="204"/>
      <c r="D81" s="204"/>
      <c r="E81" s="204"/>
    </row>
    <row r="82" spans="1:5" ht="15" customHeight="1" x14ac:dyDescent="0.2">
      <c r="A82" s="205" t="s">
        <v>64</v>
      </c>
      <c r="B82" s="205"/>
      <c r="C82" s="205"/>
      <c r="D82" s="205"/>
      <c r="E82" s="205"/>
    </row>
    <row r="83" spans="1:5" ht="15" customHeight="1" x14ac:dyDescent="0.2">
      <c r="A83" s="205" t="s">
        <v>65</v>
      </c>
      <c r="B83" s="205"/>
      <c r="C83" s="205"/>
      <c r="D83" s="205"/>
      <c r="E83" s="205"/>
    </row>
    <row r="84" spans="1:5" ht="15" customHeight="1" x14ac:dyDescent="0.2">
      <c r="A84" s="206" t="s">
        <v>224</v>
      </c>
      <c r="B84" s="206"/>
      <c r="C84" s="206"/>
      <c r="D84" s="206"/>
      <c r="E84" s="206"/>
    </row>
    <row r="85" spans="1:5" ht="15" customHeight="1" x14ac:dyDescent="0.2">
      <c r="A85" s="206"/>
      <c r="B85" s="206"/>
      <c r="C85" s="206"/>
      <c r="D85" s="206"/>
      <c r="E85" s="206"/>
    </row>
    <row r="86" spans="1:5" ht="15" customHeight="1" x14ac:dyDescent="0.2">
      <c r="A86" s="207"/>
      <c r="B86" s="207"/>
      <c r="C86" s="207"/>
      <c r="D86" s="207"/>
      <c r="E86" s="207"/>
    </row>
    <row r="87" spans="1:5" ht="15" x14ac:dyDescent="0.2">
      <c r="A87" s="15"/>
      <c r="B87" s="102"/>
      <c r="C87" s="102"/>
      <c r="D87" s="103"/>
      <c r="E87" s="102"/>
    </row>
    <row r="88" spans="1:5" ht="15" customHeight="1" x14ac:dyDescent="0.2">
      <c r="A88" s="6" t="s">
        <v>57</v>
      </c>
      <c r="B88" s="55"/>
      <c r="C88" s="55"/>
      <c r="D88" s="104"/>
      <c r="E88" s="55"/>
    </row>
    <row r="89" spans="1:5" ht="15" x14ac:dyDescent="0.2">
      <c r="A89" s="6"/>
      <c r="B89" s="55"/>
      <c r="C89" s="55" t="s">
        <v>51</v>
      </c>
      <c r="D89" s="104" t="s">
        <v>51</v>
      </c>
      <c r="E89" s="55"/>
    </row>
    <row r="90" spans="1:5" ht="15" customHeight="1" x14ac:dyDescent="0.2">
      <c r="A90" s="175" t="s">
        <v>225</v>
      </c>
      <c r="B90" s="175"/>
      <c r="C90" s="179" t="s">
        <v>62</v>
      </c>
      <c r="D90" s="179"/>
      <c r="E90" s="55"/>
    </row>
    <row r="91" spans="1:5" ht="15" customHeight="1" x14ac:dyDescent="0.2">
      <c r="A91" s="179" t="s">
        <v>89</v>
      </c>
      <c r="B91" s="179"/>
      <c r="C91" s="179" t="s">
        <v>59</v>
      </c>
      <c r="D91" s="179"/>
      <c r="E91" s="55"/>
    </row>
    <row r="92" spans="1:5" ht="15" customHeight="1" x14ac:dyDescent="0.2">
      <c r="A92" s="6"/>
      <c r="B92" s="55"/>
      <c r="C92" s="55"/>
      <c r="D92" s="104"/>
      <c r="E92" s="55"/>
    </row>
    <row r="93" spans="1:5" ht="15" customHeight="1" x14ac:dyDescent="0.2">
      <c r="A93" s="175" t="s">
        <v>61</v>
      </c>
      <c r="B93" s="175"/>
      <c r="C93" s="179" t="s">
        <v>62</v>
      </c>
      <c r="D93" s="179"/>
      <c r="E93" s="55"/>
    </row>
    <row r="94" spans="1:5" ht="15" x14ac:dyDescent="0.2">
      <c r="A94" s="17" t="s">
        <v>60</v>
      </c>
      <c r="B94" s="55"/>
      <c r="C94" s="179" t="s">
        <v>59</v>
      </c>
      <c r="D94" s="179"/>
      <c r="E94" s="55"/>
    </row>
  </sheetData>
  <mergeCells count="15">
    <mergeCell ref="C94:D94"/>
    <mergeCell ref="A86:E86"/>
    <mergeCell ref="A90:B90"/>
    <mergeCell ref="C90:D90"/>
    <mergeCell ref="C91:D91"/>
    <mergeCell ref="A93:B93"/>
    <mergeCell ref="C93:D93"/>
    <mergeCell ref="A91:B91"/>
    <mergeCell ref="A80:E81"/>
    <mergeCell ref="A82:E82"/>
    <mergeCell ref="A83:E83"/>
    <mergeCell ref="A84:E85"/>
    <mergeCell ref="A1:E1"/>
    <mergeCell ref="A2:E2"/>
    <mergeCell ref="D3:E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0" fitToHeight="0" orientation="portrait" r:id="rId1"/>
  <rowBreaks count="1" manualBreakCount="1">
    <brk id="43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3" workbookViewId="0">
      <selection activeCell="H27" sqref="H27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6" t="s">
        <v>285</v>
      </c>
      <c r="B1" s="196"/>
      <c r="C1" s="196"/>
      <c r="D1" s="196"/>
      <c r="E1" s="196"/>
      <c r="F1" s="196"/>
    </row>
    <row r="2" spans="1:19" s="2" customFormat="1" x14ac:dyDescent="0.25">
      <c r="A2" s="56"/>
      <c r="B2" s="56"/>
      <c r="C2" s="56"/>
      <c r="D2" s="56"/>
      <c r="E2" s="56"/>
      <c r="F2" s="56"/>
    </row>
    <row r="3" spans="1:19" s="2" customFormat="1" ht="19.5" customHeight="1" x14ac:dyDescent="0.25">
      <c r="A3" s="57" t="s">
        <v>286</v>
      </c>
      <c r="B3" s="57"/>
      <c r="C3" s="57"/>
      <c r="D3" s="57"/>
      <c r="E3" s="57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2" customFormat="1" ht="19.5" customHeight="1" x14ac:dyDescent="0.25">
      <c r="A4" s="57"/>
      <c r="B4" s="57"/>
      <c r="C4" s="57"/>
      <c r="D4" s="57"/>
      <c r="E4" s="57"/>
      <c r="F4" s="58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s="2" customFormat="1" ht="36.75" customHeight="1" x14ac:dyDescent="0.25">
      <c r="A5" s="197" t="s">
        <v>133</v>
      </c>
      <c r="B5" s="197"/>
      <c r="C5" s="197"/>
      <c r="D5" s="197"/>
      <c r="E5" s="197"/>
      <c r="F5" s="197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s="69" customFormat="1" ht="27.75" customHeight="1" x14ac:dyDescent="0.25">
      <c r="A6" s="105" t="s">
        <v>134</v>
      </c>
      <c r="B6" s="106">
        <v>3</v>
      </c>
      <c r="C6" s="105" t="s">
        <v>135</v>
      </c>
      <c r="D6" s="139">
        <v>1198.3</v>
      </c>
      <c r="E6" s="105" t="s">
        <v>136</v>
      </c>
      <c r="F6" s="108">
        <v>1073.5</v>
      </c>
      <c r="G6" s="60"/>
      <c r="H6" s="62"/>
      <c r="I6" s="63"/>
      <c r="J6" s="64"/>
      <c r="K6" s="65"/>
      <c r="L6" s="66"/>
      <c r="M6" s="66"/>
      <c r="N6" s="66"/>
      <c r="O6" s="66"/>
      <c r="P6" s="67"/>
      <c r="Q6" s="198"/>
      <c r="R6" s="199"/>
      <c r="S6" s="68"/>
    </row>
    <row r="7" spans="1:19" s="71" customFormat="1" ht="32.25" customHeight="1" x14ac:dyDescent="0.25">
      <c r="A7" s="105" t="s">
        <v>137</v>
      </c>
      <c r="B7" s="106">
        <v>3</v>
      </c>
      <c r="C7" s="105" t="s">
        <v>138</v>
      </c>
      <c r="D7" s="139">
        <v>800.8</v>
      </c>
      <c r="E7" s="105" t="s">
        <v>139</v>
      </c>
      <c r="F7" s="108">
        <v>692.6</v>
      </c>
      <c r="G7" s="60"/>
      <c r="H7" s="62"/>
      <c r="I7" s="63"/>
      <c r="J7" s="64"/>
      <c r="K7" s="65"/>
      <c r="L7" s="66"/>
      <c r="M7" s="66"/>
      <c r="N7" s="66"/>
      <c r="O7" s="66"/>
      <c r="P7" s="67"/>
      <c r="Q7" s="198"/>
      <c r="R7" s="200"/>
      <c r="S7" s="70"/>
    </row>
    <row r="8" spans="1:19" s="71" customFormat="1" ht="50.25" customHeight="1" x14ac:dyDescent="0.25">
      <c r="A8" s="117" t="s">
        <v>140</v>
      </c>
      <c r="B8" s="106">
        <v>15</v>
      </c>
      <c r="C8" s="105" t="s">
        <v>141</v>
      </c>
      <c r="D8" s="108">
        <v>169.9</v>
      </c>
      <c r="E8" s="105" t="s">
        <v>142</v>
      </c>
      <c r="F8" s="108">
        <v>280</v>
      </c>
      <c r="G8" s="60"/>
      <c r="H8" s="62"/>
      <c r="I8" s="63"/>
      <c r="J8" s="64"/>
      <c r="K8" s="116"/>
      <c r="L8" s="66"/>
      <c r="M8" s="66"/>
      <c r="N8" s="66"/>
      <c r="O8" s="66"/>
      <c r="P8" s="67"/>
      <c r="Q8" s="198"/>
      <c r="R8" s="199"/>
      <c r="S8" s="70"/>
    </row>
    <row r="9" spans="1:19" s="71" customFormat="1" ht="33.75" customHeight="1" x14ac:dyDescent="0.25">
      <c r="A9" s="72"/>
      <c r="B9" s="64"/>
      <c r="C9" s="61"/>
      <c r="D9" s="74"/>
      <c r="E9" s="75"/>
      <c r="F9" s="76"/>
      <c r="G9" s="60"/>
      <c r="H9" s="62"/>
      <c r="I9" s="63"/>
      <c r="J9" s="64"/>
      <c r="K9" s="116"/>
      <c r="L9" s="66"/>
      <c r="M9" s="66"/>
      <c r="N9" s="66"/>
      <c r="O9" s="66"/>
      <c r="P9" s="60"/>
      <c r="Q9" s="116"/>
      <c r="R9" s="117"/>
      <c r="S9" s="78"/>
    </row>
    <row r="10" spans="1:19" s="81" customFormat="1" ht="15" customHeight="1" thickBot="1" x14ac:dyDescent="0.3">
      <c r="A10" s="79"/>
      <c r="B10" s="79"/>
      <c r="C10" s="79"/>
      <c r="D10" s="79"/>
      <c r="E10" s="79"/>
      <c r="F10" s="11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81" customFormat="1" ht="30" customHeight="1" x14ac:dyDescent="0.25">
      <c r="A11" s="201" t="s">
        <v>143</v>
      </c>
      <c r="B11" s="202"/>
      <c r="C11" s="202"/>
      <c r="D11" s="202"/>
      <c r="E11" s="203"/>
      <c r="F11" s="82" t="s">
        <v>144</v>
      </c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</row>
    <row r="12" spans="1:19" s="112" customFormat="1" ht="30" customHeight="1" x14ac:dyDescent="0.25">
      <c r="A12" s="189" t="s">
        <v>145</v>
      </c>
      <c r="B12" s="190"/>
      <c r="C12" s="190"/>
      <c r="D12" s="190"/>
      <c r="E12" s="191"/>
      <c r="F12" s="110">
        <v>187882.81200000003</v>
      </c>
      <c r="G12" s="111"/>
    </row>
    <row r="13" spans="1:19" s="112" customFormat="1" ht="30" customHeight="1" x14ac:dyDescent="0.25">
      <c r="A13" s="189" t="s">
        <v>146</v>
      </c>
      <c r="B13" s="190"/>
      <c r="C13" s="190"/>
      <c r="D13" s="190"/>
      <c r="E13" s="191"/>
      <c r="F13" s="110">
        <v>157464.17000000001</v>
      </c>
      <c r="G13" s="112" t="s">
        <v>287</v>
      </c>
    </row>
    <row r="14" spans="1:19" s="112" customFormat="1" ht="30" customHeight="1" x14ac:dyDescent="0.25">
      <c r="A14" s="189" t="s">
        <v>147</v>
      </c>
      <c r="B14" s="190"/>
      <c r="C14" s="190"/>
      <c r="D14" s="190"/>
      <c r="E14" s="191"/>
      <c r="F14" s="113">
        <f>SUM(F15:F17)</f>
        <v>348789.8</v>
      </c>
    </row>
    <row r="15" spans="1:19" s="81" customFormat="1" ht="28.5" customHeight="1" x14ac:dyDescent="0.25">
      <c r="A15" s="192" t="s">
        <v>148</v>
      </c>
      <c r="B15" s="193"/>
      <c r="C15" s="193"/>
      <c r="D15" s="193"/>
      <c r="E15" s="194"/>
      <c r="F15" s="109">
        <f>800+167378.82+18908.3</f>
        <v>187087.12</v>
      </c>
    </row>
    <row r="16" spans="1:19" s="81" customFormat="1" ht="24.75" customHeight="1" x14ac:dyDescent="0.25">
      <c r="A16" s="192" t="s">
        <v>149</v>
      </c>
      <c r="B16" s="193"/>
      <c r="C16" s="193"/>
      <c r="D16" s="193"/>
      <c r="E16" s="194"/>
      <c r="F16" s="109">
        <v>144422.68</v>
      </c>
    </row>
    <row r="17" spans="1:19" s="81" customFormat="1" ht="30" customHeight="1" x14ac:dyDescent="0.25">
      <c r="A17" s="192" t="s">
        <v>150</v>
      </c>
      <c r="B17" s="193"/>
      <c r="C17" s="193"/>
      <c r="D17" s="193"/>
      <c r="E17" s="194"/>
      <c r="F17" s="109">
        <v>17280</v>
      </c>
    </row>
    <row r="18" spans="1:19" s="112" customFormat="1" ht="30" customHeight="1" x14ac:dyDescent="0.25">
      <c r="A18" s="189" t="s">
        <v>151</v>
      </c>
      <c r="B18" s="190"/>
      <c r="C18" s="190"/>
      <c r="D18" s="190"/>
      <c r="E18" s="191"/>
      <c r="F18" s="113">
        <f>SUM(F19:F21)</f>
        <v>342076.29000000004</v>
      </c>
    </row>
    <row r="19" spans="1:19" s="81" customFormat="1" ht="30" customHeight="1" x14ac:dyDescent="0.25">
      <c r="A19" s="192" t="s">
        <v>148</v>
      </c>
      <c r="B19" s="193"/>
      <c r="C19" s="193"/>
      <c r="D19" s="193"/>
      <c r="E19" s="194"/>
      <c r="F19" s="109">
        <f>800+212277.63</f>
        <v>213077.63</v>
      </c>
    </row>
    <row r="20" spans="1:19" s="81" customFormat="1" ht="30" customHeight="1" x14ac:dyDescent="0.25">
      <c r="A20" s="192" t="s">
        <v>149</v>
      </c>
      <c r="B20" s="193"/>
      <c r="C20" s="193"/>
      <c r="D20" s="193"/>
      <c r="E20" s="194"/>
      <c r="F20" s="109">
        <v>128998.66</v>
      </c>
    </row>
    <row r="21" spans="1:19" s="84" customFormat="1" ht="30" customHeight="1" x14ac:dyDescent="0.2">
      <c r="A21" s="192" t="s">
        <v>150</v>
      </c>
      <c r="B21" s="193"/>
      <c r="C21" s="193"/>
      <c r="D21" s="193"/>
      <c r="E21" s="194"/>
      <c r="F21" s="109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</row>
    <row r="22" spans="1:19" s="114" customFormat="1" ht="30" customHeight="1" x14ac:dyDescent="0.25">
      <c r="A22" s="189" t="s">
        <v>152</v>
      </c>
      <c r="B22" s="190"/>
      <c r="C22" s="190"/>
      <c r="D22" s="190"/>
      <c r="E22" s="191"/>
      <c r="F22" s="113">
        <f>F12+F18</f>
        <v>529959.10200000007</v>
      </c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</row>
    <row r="23" spans="1:19" s="114" customFormat="1" ht="30" customHeight="1" x14ac:dyDescent="0.25">
      <c r="A23" s="189" t="s">
        <v>153</v>
      </c>
      <c r="B23" s="190"/>
      <c r="C23" s="190"/>
      <c r="D23" s="190"/>
      <c r="E23" s="191"/>
      <c r="F23" s="113">
        <f>Лист3!E73</f>
        <v>288833.01700000005</v>
      </c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</row>
    <row r="24" spans="1:19" s="114" customFormat="1" ht="30" customHeight="1" x14ac:dyDescent="0.25">
      <c r="A24" s="189" t="s">
        <v>154</v>
      </c>
      <c r="B24" s="190"/>
      <c r="C24" s="190"/>
      <c r="D24" s="190"/>
      <c r="E24" s="191"/>
      <c r="F24" s="113">
        <f>F22-F23</f>
        <v>241126.08500000002</v>
      </c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</row>
    <row r="25" spans="1:19" s="114" customFormat="1" ht="30" customHeight="1" x14ac:dyDescent="0.25">
      <c r="A25" s="189" t="s">
        <v>155</v>
      </c>
      <c r="B25" s="190"/>
      <c r="C25" s="190"/>
      <c r="D25" s="190"/>
      <c r="E25" s="191"/>
      <c r="F25" s="110">
        <f>F13+F14-F18</f>
        <v>164177.67999999993</v>
      </c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</row>
    <row r="26" spans="1:19" s="84" customFormat="1" ht="11.45" customHeight="1" x14ac:dyDescent="0.25">
      <c r="A26" s="85"/>
      <c r="B26" s="85"/>
      <c r="C26" s="85"/>
      <c r="D26" s="85"/>
      <c r="E26" s="85"/>
      <c r="F26" s="85"/>
    </row>
    <row r="27" spans="1:19" s="86" customFormat="1" ht="48.75" customHeight="1" x14ac:dyDescent="0.2">
      <c r="A27" s="188" t="s">
        <v>156</v>
      </c>
      <c r="B27" s="188"/>
      <c r="C27" s="188"/>
      <c r="D27" s="188"/>
    </row>
    <row r="28" spans="1:19" s="2" customFormat="1" ht="21.75" customHeight="1" x14ac:dyDescent="0.25">
      <c r="A28" s="195" t="s">
        <v>157</v>
      </c>
      <c r="B28" s="195"/>
      <c r="C28" s="195"/>
      <c r="D28" s="195"/>
    </row>
    <row r="29" spans="1:19" s="2" customFormat="1" ht="22.5" customHeight="1" x14ac:dyDescent="0.25">
      <c r="A29" s="188" t="s">
        <v>80</v>
      </c>
      <c r="B29" s="188"/>
      <c r="C29" s="188"/>
      <c r="D29" s="188"/>
    </row>
    <row r="30" spans="1:19" s="2" customFormat="1" ht="22.5" customHeight="1" x14ac:dyDescent="0.25">
      <c r="A30" s="188" t="s">
        <v>81</v>
      </c>
      <c r="B30" s="188"/>
      <c r="C30" s="188"/>
      <c r="D30" s="5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"/>
  <sheetViews>
    <sheetView view="pageBreakPreview" topLeftCell="A31" zoomScale="60" workbookViewId="0">
      <selection activeCell="E41" sqref="E41"/>
    </sheetView>
  </sheetViews>
  <sheetFormatPr defaultRowHeight="15" x14ac:dyDescent="0.25"/>
  <cols>
    <col min="1" max="1" width="53" style="87" customWidth="1"/>
    <col min="2" max="2" width="13.85546875" style="129" customWidth="1"/>
    <col min="3" max="3" width="12.7109375" style="130" customWidth="1"/>
    <col min="4" max="4" width="16.140625" style="129" customWidth="1"/>
    <col min="5" max="5" width="15.85546875" style="129" customWidth="1"/>
    <col min="6" max="255" width="9.140625" style="87"/>
    <col min="256" max="256" width="8.7109375" style="87" customWidth="1"/>
    <col min="257" max="257" width="31.5703125" style="87" customWidth="1"/>
    <col min="258" max="258" width="13.85546875" style="87" customWidth="1"/>
    <col min="259" max="259" width="19.140625" style="87" customWidth="1"/>
    <col min="260" max="260" width="17.5703125" style="87" customWidth="1"/>
    <col min="261" max="261" width="14.7109375" style="87" customWidth="1"/>
    <col min="262" max="511" width="9.140625" style="87"/>
    <col min="512" max="512" width="8.7109375" style="87" customWidth="1"/>
    <col min="513" max="513" width="31.5703125" style="87" customWidth="1"/>
    <col min="514" max="514" width="13.85546875" style="87" customWidth="1"/>
    <col min="515" max="515" width="19.140625" style="87" customWidth="1"/>
    <col min="516" max="516" width="17.5703125" style="87" customWidth="1"/>
    <col min="517" max="517" width="14.7109375" style="87" customWidth="1"/>
    <col min="518" max="767" width="9.140625" style="87"/>
    <col min="768" max="768" width="8.7109375" style="87" customWidth="1"/>
    <col min="769" max="769" width="31.5703125" style="87" customWidth="1"/>
    <col min="770" max="770" width="13.85546875" style="87" customWidth="1"/>
    <col min="771" max="771" width="19.140625" style="87" customWidth="1"/>
    <col min="772" max="772" width="17.5703125" style="87" customWidth="1"/>
    <col min="773" max="773" width="14.7109375" style="87" customWidth="1"/>
    <col min="774" max="1023" width="9.140625" style="87"/>
    <col min="1024" max="1024" width="8.7109375" style="87" customWidth="1"/>
    <col min="1025" max="1025" width="31.5703125" style="87" customWidth="1"/>
    <col min="1026" max="1026" width="13.85546875" style="87" customWidth="1"/>
    <col min="1027" max="1027" width="19.140625" style="87" customWidth="1"/>
    <col min="1028" max="1028" width="17.5703125" style="87" customWidth="1"/>
    <col min="1029" max="1029" width="14.7109375" style="87" customWidth="1"/>
    <col min="1030" max="1279" width="9.140625" style="87"/>
    <col min="1280" max="1280" width="8.7109375" style="87" customWidth="1"/>
    <col min="1281" max="1281" width="31.5703125" style="87" customWidth="1"/>
    <col min="1282" max="1282" width="13.85546875" style="87" customWidth="1"/>
    <col min="1283" max="1283" width="19.140625" style="87" customWidth="1"/>
    <col min="1284" max="1284" width="17.5703125" style="87" customWidth="1"/>
    <col min="1285" max="1285" width="14.7109375" style="87" customWidth="1"/>
    <col min="1286" max="1535" width="9.140625" style="87"/>
    <col min="1536" max="1536" width="8.7109375" style="87" customWidth="1"/>
    <col min="1537" max="1537" width="31.5703125" style="87" customWidth="1"/>
    <col min="1538" max="1538" width="13.85546875" style="87" customWidth="1"/>
    <col min="1539" max="1539" width="19.140625" style="87" customWidth="1"/>
    <col min="1540" max="1540" width="17.5703125" style="87" customWidth="1"/>
    <col min="1541" max="1541" width="14.7109375" style="87" customWidth="1"/>
    <col min="1542" max="1791" width="9.140625" style="87"/>
    <col min="1792" max="1792" width="8.7109375" style="87" customWidth="1"/>
    <col min="1793" max="1793" width="31.5703125" style="87" customWidth="1"/>
    <col min="1794" max="1794" width="13.85546875" style="87" customWidth="1"/>
    <col min="1795" max="1795" width="19.140625" style="87" customWidth="1"/>
    <col min="1796" max="1796" width="17.5703125" style="87" customWidth="1"/>
    <col min="1797" max="1797" width="14.7109375" style="87" customWidth="1"/>
    <col min="1798" max="2047" width="9.140625" style="87"/>
    <col min="2048" max="2048" width="8.7109375" style="87" customWidth="1"/>
    <col min="2049" max="2049" width="31.5703125" style="87" customWidth="1"/>
    <col min="2050" max="2050" width="13.85546875" style="87" customWidth="1"/>
    <col min="2051" max="2051" width="19.140625" style="87" customWidth="1"/>
    <col min="2052" max="2052" width="17.5703125" style="87" customWidth="1"/>
    <col min="2053" max="2053" width="14.7109375" style="87" customWidth="1"/>
    <col min="2054" max="2303" width="9.140625" style="87"/>
    <col min="2304" max="2304" width="8.7109375" style="87" customWidth="1"/>
    <col min="2305" max="2305" width="31.5703125" style="87" customWidth="1"/>
    <col min="2306" max="2306" width="13.85546875" style="87" customWidth="1"/>
    <col min="2307" max="2307" width="19.140625" style="87" customWidth="1"/>
    <col min="2308" max="2308" width="17.5703125" style="87" customWidth="1"/>
    <col min="2309" max="2309" width="14.7109375" style="87" customWidth="1"/>
    <col min="2310" max="2559" width="9.140625" style="87"/>
    <col min="2560" max="2560" width="8.7109375" style="87" customWidth="1"/>
    <col min="2561" max="2561" width="31.5703125" style="87" customWidth="1"/>
    <col min="2562" max="2562" width="13.85546875" style="87" customWidth="1"/>
    <col min="2563" max="2563" width="19.140625" style="87" customWidth="1"/>
    <col min="2564" max="2564" width="17.5703125" style="87" customWidth="1"/>
    <col min="2565" max="2565" width="14.7109375" style="87" customWidth="1"/>
    <col min="2566" max="2815" width="9.140625" style="87"/>
    <col min="2816" max="2816" width="8.7109375" style="87" customWidth="1"/>
    <col min="2817" max="2817" width="31.5703125" style="87" customWidth="1"/>
    <col min="2818" max="2818" width="13.85546875" style="87" customWidth="1"/>
    <col min="2819" max="2819" width="19.140625" style="87" customWidth="1"/>
    <col min="2820" max="2820" width="17.5703125" style="87" customWidth="1"/>
    <col min="2821" max="2821" width="14.7109375" style="87" customWidth="1"/>
    <col min="2822" max="3071" width="9.140625" style="87"/>
    <col min="3072" max="3072" width="8.7109375" style="87" customWidth="1"/>
    <col min="3073" max="3073" width="31.5703125" style="87" customWidth="1"/>
    <col min="3074" max="3074" width="13.85546875" style="87" customWidth="1"/>
    <col min="3075" max="3075" width="19.140625" style="87" customWidth="1"/>
    <col min="3076" max="3076" width="17.5703125" style="87" customWidth="1"/>
    <col min="3077" max="3077" width="14.7109375" style="87" customWidth="1"/>
    <col min="3078" max="3327" width="9.140625" style="87"/>
    <col min="3328" max="3328" width="8.7109375" style="87" customWidth="1"/>
    <col min="3329" max="3329" width="31.5703125" style="87" customWidth="1"/>
    <col min="3330" max="3330" width="13.85546875" style="87" customWidth="1"/>
    <col min="3331" max="3331" width="19.140625" style="87" customWidth="1"/>
    <col min="3332" max="3332" width="17.5703125" style="87" customWidth="1"/>
    <col min="3333" max="3333" width="14.7109375" style="87" customWidth="1"/>
    <col min="3334" max="3583" width="9.140625" style="87"/>
    <col min="3584" max="3584" width="8.7109375" style="87" customWidth="1"/>
    <col min="3585" max="3585" width="31.5703125" style="87" customWidth="1"/>
    <col min="3586" max="3586" width="13.85546875" style="87" customWidth="1"/>
    <col min="3587" max="3587" width="19.140625" style="87" customWidth="1"/>
    <col min="3588" max="3588" width="17.5703125" style="87" customWidth="1"/>
    <col min="3589" max="3589" width="14.7109375" style="87" customWidth="1"/>
    <col min="3590" max="3839" width="9.140625" style="87"/>
    <col min="3840" max="3840" width="8.7109375" style="87" customWidth="1"/>
    <col min="3841" max="3841" width="31.5703125" style="87" customWidth="1"/>
    <col min="3842" max="3842" width="13.85546875" style="87" customWidth="1"/>
    <col min="3843" max="3843" width="19.140625" style="87" customWidth="1"/>
    <col min="3844" max="3844" width="17.5703125" style="87" customWidth="1"/>
    <col min="3845" max="3845" width="14.7109375" style="87" customWidth="1"/>
    <col min="3846" max="4095" width="9.140625" style="87"/>
    <col min="4096" max="4096" width="8.7109375" style="87" customWidth="1"/>
    <col min="4097" max="4097" width="31.5703125" style="87" customWidth="1"/>
    <col min="4098" max="4098" width="13.85546875" style="87" customWidth="1"/>
    <col min="4099" max="4099" width="19.140625" style="87" customWidth="1"/>
    <col min="4100" max="4100" width="17.5703125" style="87" customWidth="1"/>
    <col min="4101" max="4101" width="14.7109375" style="87" customWidth="1"/>
    <col min="4102" max="4351" width="9.140625" style="87"/>
    <col min="4352" max="4352" width="8.7109375" style="87" customWidth="1"/>
    <col min="4353" max="4353" width="31.5703125" style="87" customWidth="1"/>
    <col min="4354" max="4354" width="13.85546875" style="87" customWidth="1"/>
    <col min="4355" max="4355" width="19.140625" style="87" customWidth="1"/>
    <col min="4356" max="4356" width="17.5703125" style="87" customWidth="1"/>
    <col min="4357" max="4357" width="14.7109375" style="87" customWidth="1"/>
    <col min="4358" max="4607" width="9.140625" style="87"/>
    <col min="4608" max="4608" width="8.7109375" style="87" customWidth="1"/>
    <col min="4609" max="4609" width="31.5703125" style="87" customWidth="1"/>
    <col min="4610" max="4610" width="13.85546875" style="87" customWidth="1"/>
    <col min="4611" max="4611" width="19.140625" style="87" customWidth="1"/>
    <col min="4612" max="4612" width="17.5703125" style="87" customWidth="1"/>
    <col min="4613" max="4613" width="14.7109375" style="87" customWidth="1"/>
    <col min="4614" max="4863" width="9.140625" style="87"/>
    <col min="4864" max="4864" width="8.7109375" style="87" customWidth="1"/>
    <col min="4865" max="4865" width="31.5703125" style="87" customWidth="1"/>
    <col min="4866" max="4866" width="13.85546875" style="87" customWidth="1"/>
    <col min="4867" max="4867" width="19.140625" style="87" customWidth="1"/>
    <col min="4868" max="4868" width="17.5703125" style="87" customWidth="1"/>
    <col min="4869" max="4869" width="14.7109375" style="87" customWidth="1"/>
    <col min="4870" max="5119" width="9.140625" style="87"/>
    <col min="5120" max="5120" width="8.7109375" style="87" customWidth="1"/>
    <col min="5121" max="5121" width="31.5703125" style="87" customWidth="1"/>
    <col min="5122" max="5122" width="13.85546875" style="87" customWidth="1"/>
    <col min="5123" max="5123" width="19.140625" style="87" customWidth="1"/>
    <col min="5124" max="5124" width="17.5703125" style="87" customWidth="1"/>
    <col min="5125" max="5125" width="14.7109375" style="87" customWidth="1"/>
    <col min="5126" max="5375" width="9.140625" style="87"/>
    <col min="5376" max="5376" width="8.7109375" style="87" customWidth="1"/>
    <col min="5377" max="5377" width="31.5703125" style="87" customWidth="1"/>
    <col min="5378" max="5378" width="13.85546875" style="87" customWidth="1"/>
    <col min="5379" max="5379" width="19.140625" style="87" customWidth="1"/>
    <col min="5380" max="5380" width="17.5703125" style="87" customWidth="1"/>
    <col min="5381" max="5381" width="14.7109375" style="87" customWidth="1"/>
    <col min="5382" max="5631" width="9.140625" style="87"/>
    <col min="5632" max="5632" width="8.7109375" style="87" customWidth="1"/>
    <col min="5633" max="5633" width="31.5703125" style="87" customWidth="1"/>
    <col min="5634" max="5634" width="13.85546875" style="87" customWidth="1"/>
    <col min="5635" max="5635" width="19.140625" style="87" customWidth="1"/>
    <col min="5636" max="5636" width="17.5703125" style="87" customWidth="1"/>
    <col min="5637" max="5637" width="14.7109375" style="87" customWidth="1"/>
    <col min="5638" max="5887" width="9.140625" style="87"/>
    <col min="5888" max="5888" width="8.7109375" style="87" customWidth="1"/>
    <col min="5889" max="5889" width="31.5703125" style="87" customWidth="1"/>
    <col min="5890" max="5890" width="13.85546875" style="87" customWidth="1"/>
    <col min="5891" max="5891" width="19.140625" style="87" customWidth="1"/>
    <col min="5892" max="5892" width="17.5703125" style="87" customWidth="1"/>
    <col min="5893" max="5893" width="14.7109375" style="87" customWidth="1"/>
    <col min="5894" max="6143" width="9.140625" style="87"/>
    <col min="6144" max="6144" width="8.7109375" style="87" customWidth="1"/>
    <col min="6145" max="6145" width="31.5703125" style="87" customWidth="1"/>
    <col min="6146" max="6146" width="13.85546875" style="87" customWidth="1"/>
    <col min="6147" max="6147" width="19.140625" style="87" customWidth="1"/>
    <col min="6148" max="6148" width="17.5703125" style="87" customWidth="1"/>
    <col min="6149" max="6149" width="14.7109375" style="87" customWidth="1"/>
    <col min="6150" max="6399" width="9.140625" style="87"/>
    <col min="6400" max="6400" width="8.7109375" style="87" customWidth="1"/>
    <col min="6401" max="6401" width="31.5703125" style="87" customWidth="1"/>
    <col min="6402" max="6402" width="13.85546875" style="87" customWidth="1"/>
    <col min="6403" max="6403" width="19.140625" style="87" customWidth="1"/>
    <col min="6404" max="6404" width="17.5703125" style="87" customWidth="1"/>
    <col min="6405" max="6405" width="14.7109375" style="87" customWidth="1"/>
    <col min="6406" max="6655" width="9.140625" style="87"/>
    <col min="6656" max="6656" width="8.7109375" style="87" customWidth="1"/>
    <col min="6657" max="6657" width="31.5703125" style="87" customWidth="1"/>
    <col min="6658" max="6658" width="13.85546875" style="87" customWidth="1"/>
    <col min="6659" max="6659" width="19.140625" style="87" customWidth="1"/>
    <col min="6660" max="6660" width="17.5703125" style="87" customWidth="1"/>
    <col min="6661" max="6661" width="14.7109375" style="87" customWidth="1"/>
    <col min="6662" max="6911" width="9.140625" style="87"/>
    <col min="6912" max="6912" width="8.7109375" style="87" customWidth="1"/>
    <col min="6913" max="6913" width="31.5703125" style="87" customWidth="1"/>
    <col min="6914" max="6914" width="13.85546875" style="87" customWidth="1"/>
    <col min="6915" max="6915" width="19.140625" style="87" customWidth="1"/>
    <col min="6916" max="6916" width="17.5703125" style="87" customWidth="1"/>
    <col min="6917" max="6917" width="14.7109375" style="87" customWidth="1"/>
    <col min="6918" max="7167" width="9.140625" style="87"/>
    <col min="7168" max="7168" width="8.7109375" style="87" customWidth="1"/>
    <col min="7169" max="7169" width="31.5703125" style="87" customWidth="1"/>
    <col min="7170" max="7170" width="13.85546875" style="87" customWidth="1"/>
    <col min="7171" max="7171" width="19.140625" style="87" customWidth="1"/>
    <col min="7172" max="7172" width="17.5703125" style="87" customWidth="1"/>
    <col min="7173" max="7173" width="14.7109375" style="87" customWidth="1"/>
    <col min="7174" max="7423" width="9.140625" style="87"/>
    <col min="7424" max="7424" width="8.7109375" style="87" customWidth="1"/>
    <col min="7425" max="7425" width="31.5703125" style="87" customWidth="1"/>
    <col min="7426" max="7426" width="13.85546875" style="87" customWidth="1"/>
    <col min="7427" max="7427" width="19.140625" style="87" customWidth="1"/>
    <col min="7428" max="7428" width="17.5703125" style="87" customWidth="1"/>
    <col min="7429" max="7429" width="14.7109375" style="87" customWidth="1"/>
    <col min="7430" max="7679" width="9.140625" style="87"/>
    <col min="7680" max="7680" width="8.7109375" style="87" customWidth="1"/>
    <col min="7681" max="7681" width="31.5703125" style="87" customWidth="1"/>
    <col min="7682" max="7682" width="13.85546875" style="87" customWidth="1"/>
    <col min="7683" max="7683" width="19.140625" style="87" customWidth="1"/>
    <col min="7684" max="7684" width="17.5703125" style="87" customWidth="1"/>
    <col min="7685" max="7685" width="14.7109375" style="87" customWidth="1"/>
    <col min="7686" max="7935" width="9.140625" style="87"/>
    <col min="7936" max="7936" width="8.7109375" style="87" customWidth="1"/>
    <col min="7937" max="7937" width="31.5703125" style="87" customWidth="1"/>
    <col min="7938" max="7938" width="13.85546875" style="87" customWidth="1"/>
    <col min="7939" max="7939" width="19.140625" style="87" customWidth="1"/>
    <col min="7940" max="7940" width="17.5703125" style="87" customWidth="1"/>
    <col min="7941" max="7941" width="14.7109375" style="87" customWidth="1"/>
    <col min="7942" max="8191" width="9.140625" style="87"/>
    <col min="8192" max="8192" width="8.7109375" style="87" customWidth="1"/>
    <col min="8193" max="8193" width="31.5703125" style="87" customWidth="1"/>
    <col min="8194" max="8194" width="13.85546875" style="87" customWidth="1"/>
    <col min="8195" max="8195" width="19.140625" style="87" customWidth="1"/>
    <col min="8196" max="8196" width="17.5703125" style="87" customWidth="1"/>
    <col min="8197" max="8197" width="14.7109375" style="87" customWidth="1"/>
    <col min="8198" max="8447" width="9.140625" style="87"/>
    <col min="8448" max="8448" width="8.7109375" style="87" customWidth="1"/>
    <col min="8449" max="8449" width="31.5703125" style="87" customWidth="1"/>
    <col min="8450" max="8450" width="13.85546875" style="87" customWidth="1"/>
    <col min="8451" max="8451" width="19.140625" style="87" customWidth="1"/>
    <col min="8452" max="8452" width="17.5703125" style="87" customWidth="1"/>
    <col min="8453" max="8453" width="14.7109375" style="87" customWidth="1"/>
    <col min="8454" max="8703" width="9.140625" style="87"/>
    <col min="8704" max="8704" width="8.7109375" style="87" customWidth="1"/>
    <col min="8705" max="8705" width="31.5703125" style="87" customWidth="1"/>
    <col min="8706" max="8706" width="13.85546875" style="87" customWidth="1"/>
    <col min="8707" max="8707" width="19.140625" style="87" customWidth="1"/>
    <col min="8708" max="8708" width="17.5703125" style="87" customWidth="1"/>
    <col min="8709" max="8709" width="14.7109375" style="87" customWidth="1"/>
    <col min="8710" max="8959" width="9.140625" style="87"/>
    <col min="8960" max="8960" width="8.7109375" style="87" customWidth="1"/>
    <col min="8961" max="8961" width="31.5703125" style="87" customWidth="1"/>
    <col min="8962" max="8962" width="13.85546875" style="87" customWidth="1"/>
    <col min="8963" max="8963" width="19.140625" style="87" customWidth="1"/>
    <col min="8964" max="8964" width="17.5703125" style="87" customWidth="1"/>
    <col min="8965" max="8965" width="14.7109375" style="87" customWidth="1"/>
    <col min="8966" max="9215" width="9.140625" style="87"/>
    <col min="9216" max="9216" width="8.7109375" style="87" customWidth="1"/>
    <col min="9217" max="9217" width="31.5703125" style="87" customWidth="1"/>
    <col min="9218" max="9218" width="13.85546875" style="87" customWidth="1"/>
    <col min="9219" max="9219" width="19.140625" style="87" customWidth="1"/>
    <col min="9220" max="9220" width="17.5703125" style="87" customWidth="1"/>
    <col min="9221" max="9221" width="14.7109375" style="87" customWidth="1"/>
    <col min="9222" max="9471" width="9.140625" style="87"/>
    <col min="9472" max="9472" width="8.7109375" style="87" customWidth="1"/>
    <col min="9473" max="9473" width="31.5703125" style="87" customWidth="1"/>
    <col min="9474" max="9474" width="13.85546875" style="87" customWidth="1"/>
    <col min="9475" max="9475" width="19.140625" style="87" customWidth="1"/>
    <col min="9476" max="9476" width="17.5703125" style="87" customWidth="1"/>
    <col min="9477" max="9477" width="14.7109375" style="87" customWidth="1"/>
    <col min="9478" max="9727" width="9.140625" style="87"/>
    <col min="9728" max="9728" width="8.7109375" style="87" customWidth="1"/>
    <col min="9729" max="9729" width="31.5703125" style="87" customWidth="1"/>
    <col min="9730" max="9730" width="13.85546875" style="87" customWidth="1"/>
    <col min="9731" max="9731" width="19.140625" style="87" customWidth="1"/>
    <col min="9732" max="9732" width="17.5703125" style="87" customWidth="1"/>
    <col min="9733" max="9733" width="14.7109375" style="87" customWidth="1"/>
    <col min="9734" max="9983" width="9.140625" style="87"/>
    <col min="9984" max="9984" width="8.7109375" style="87" customWidth="1"/>
    <col min="9985" max="9985" width="31.5703125" style="87" customWidth="1"/>
    <col min="9986" max="9986" width="13.85546875" style="87" customWidth="1"/>
    <col min="9987" max="9987" width="19.140625" style="87" customWidth="1"/>
    <col min="9988" max="9988" width="17.5703125" style="87" customWidth="1"/>
    <col min="9989" max="9989" width="14.7109375" style="87" customWidth="1"/>
    <col min="9990" max="10239" width="9.140625" style="87"/>
    <col min="10240" max="10240" width="8.7109375" style="87" customWidth="1"/>
    <col min="10241" max="10241" width="31.5703125" style="87" customWidth="1"/>
    <col min="10242" max="10242" width="13.85546875" style="87" customWidth="1"/>
    <col min="10243" max="10243" width="19.140625" style="87" customWidth="1"/>
    <col min="10244" max="10244" width="17.5703125" style="87" customWidth="1"/>
    <col min="10245" max="10245" width="14.7109375" style="87" customWidth="1"/>
    <col min="10246" max="10495" width="9.140625" style="87"/>
    <col min="10496" max="10496" width="8.7109375" style="87" customWidth="1"/>
    <col min="10497" max="10497" width="31.5703125" style="87" customWidth="1"/>
    <col min="10498" max="10498" width="13.85546875" style="87" customWidth="1"/>
    <col min="10499" max="10499" width="19.140625" style="87" customWidth="1"/>
    <col min="10500" max="10500" width="17.5703125" style="87" customWidth="1"/>
    <col min="10501" max="10501" width="14.7109375" style="87" customWidth="1"/>
    <col min="10502" max="10751" width="9.140625" style="87"/>
    <col min="10752" max="10752" width="8.7109375" style="87" customWidth="1"/>
    <col min="10753" max="10753" width="31.5703125" style="87" customWidth="1"/>
    <col min="10754" max="10754" width="13.85546875" style="87" customWidth="1"/>
    <col min="10755" max="10755" width="19.140625" style="87" customWidth="1"/>
    <col min="10756" max="10756" width="17.5703125" style="87" customWidth="1"/>
    <col min="10757" max="10757" width="14.7109375" style="87" customWidth="1"/>
    <col min="10758" max="11007" width="9.140625" style="87"/>
    <col min="11008" max="11008" width="8.7109375" style="87" customWidth="1"/>
    <col min="11009" max="11009" width="31.5703125" style="87" customWidth="1"/>
    <col min="11010" max="11010" width="13.85546875" style="87" customWidth="1"/>
    <col min="11011" max="11011" width="19.140625" style="87" customWidth="1"/>
    <col min="11012" max="11012" width="17.5703125" style="87" customWidth="1"/>
    <col min="11013" max="11013" width="14.7109375" style="87" customWidth="1"/>
    <col min="11014" max="11263" width="9.140625" style="87"/>
    <col min="11264" max="11264" width="8.7109375" style="87" customWidth="1"/>
    <col min="11265" max="11265" width="31.5703125" style="87" customWidth="1"/>
    <col min="11266" max="11266" width="13.85546875" style="87" customWidth="1"/>
    <col min="11267" max="11267" width="19.140625" style="87" customWidth="1"/>
    <col min="11268" max="11268" width="17.5703125" style="87" customWidth="1"/>
    <col min="11269" max="11269" width="14.7109375" style="87" customWidth="1"/>
    <col min="11270" max="11519" width="9.140625" style="87"/>
    <col min="11520" max="11520" width="8.7109375" style="87" customWidth="1"/>
    <col min="11521" max="11521" width="31.5703125" style="87" customWidth="1"/>
    <col min="11522" max="11522" width="13.85546875" style="87" customWidth="1"/>
    <col min="11523" max="11523" width="19.140625" style="87" customWidth="1"/>
    <col min="11524" max="11524" width="17.5703125" style="87" customWidth="1"/>
    <col min="11525" max="11525" width="14.7109375" style="87" customWidth="1"/>
    <col min="11526" max="11775" width="9.140625" style="87"/>
    <col min="11776" max="11776" width="8.7109375" style="87" customWidth="1"/>
    <col min="11777" max="11777" width="31.5703125" style="87" customWidth="1"/>
    <col min="11778" max="11778" width="13.85546875" style="87" customWidth="1"/>
    <col min="11779" max="11779" width="19.140625" style="87" customWidth="1"/>
    <col min="11780" max="11780" width="17.5703125" style="87" customWidth="1"/>
    <col min="11781" max="11781" width="14.7109375" style="87" customWidth="1"/>
    <col min="11782" max="12031" width="9.140625" style="87"/>
    <col min="12032" max="12032" width="8.7109375" style="87" customWidth="1"/>
    <col min="12033" max="12033" width="31.5703125" style="87" customWidth="1"/>
    <col min="12034" max="12034" width="13.85546875" style="87" customWidth="1"/>
    <col min="12035" max="12035" width="19.140625" style="87" customWidth="1"/>
    <col min="12036" max="12036" width="17.5703125" style="87" customWidth="1"/>
    <col min="12037" max="12037" width="14.7109375" style="87" customWidth="1"/>
    <col min="12038" max="12287" width="9.140625" style="87"/>
    <col min="12288" max="12288" width="8.7109375" style="87" customWidth="1"/>
    <col min="12289" max="12289" width="31.5703125" style="87" customWidth="1"/>
    <col min="12290" max="12290" width="13.85546875" style="87" customWidth="1"/>
    <col min="12291" max="12291" width="19.140625" style="87" customWidth="1"/>
    <col min="12292" max="12292" width="17.5703125" style="87" customWidth="1"/>
    <col min="12293" max="12293" width="14.7109375" style="87" customWidth="1"/>
    <col min="12294" max="12543" width="9.140625" style="87"/>
    <col min="12544" max="12544" width="8.7109375" style="87" customWidth="1"/>
    <col min="12545" max="12545" width="31.5703125" style="87" customWidth="1"/>
    <col min="12546" max="12546" width="13.85546875" style="87" customWidth="1"/>
    <col min="12547" max="12547" width="19.140625" style="87" customWidth="1"/>
    <col min="12548" max="12548" width="17.5703125" style="87" customWidth="1"/>
    <col min="12549" max="12549" width="14.7109375" style="87" customWidth="1"/>
    <col min="12550" max="12799" width="9.140625" style="87"/>
    <col min="12800" max="12800" width="8.7109375" style="87" customWidth="1"/>
    <col min="12801" max="12801" width="31.5703125" style="87" customWidth="1"/>
    <col min="12802" max="12802" width="13.85546875" style="87" customWidth="1"/>
    <col min="12803" max="12803" width="19.140625" style="87" customWidth="1"/>
    <col min="12804" max="12804" width="17.5703125" style="87" customWidth="1"/>
    <col min="12805" max="12805" width="14.7109375" style="87" customWidth="1"/>
    <col min="12806" max="13055" width="9.140625" style="87"/>
    <col min="13056" max="13056" width="8.7109375" style="87" customWidth="1"/>
    <col min="13057" max="13057" width="31.5703125" style="87" customWidth="1"/>
    <col min="13058" max="13058" width="13.85546875" style="87" customWidth="1"/>
    <col min="13059" max="13059" width="19.140625" style="87" customWidth="1"/>
    <col min="13060" max="13060" width="17.5703125" style="87" customWidth="1"/>
    <col min="13061" max="13061" width="14.7109375" style="87" customWidth="1"/>
    <col min="13062" max="13311" width="9.140625" style="87"/>
    <col min="13312" max="13312" width="8.7109375" style="87" customWidth="1"/>
    <col min="13313" max="13313" width="31.5703125" style="87" customWidth="1"/>
    <col min="13314" max="13314" width="13.85546875" style="87" customWidth="1"/>
    <col min="13315" max="13315" width="19.140625" style="87" customWidth="1"/>
    <col min="13316" max="13316" width="17.5703125" style="87" customWidth="1"/>
    <col min="13317" max="13317" width="14.7109375" style="87" customWidth="1"/>
    <col min="13318" max="13567" width="9.140625" style="87"/>
    <col min="13568" max="13568" width="8.7109375" style="87" customWidth="1"/>
    <col min="13569" max="13569" width="31.5703125" style="87" customWidth="1"/>
    <col min="13570" max="13570" width="13.85546875" style="87" customWidth="1"/>
    <col min="13571" max="13571" width="19.140625" style="87" customWidth="1"/>
    <col min="13572" max="13572" width="17.5703125" style="87" customWidth="1"/>
    <col min="13573" max="13573" width="14.7109375" style="87" customWidth="1"/>
    <col min="13574" max="13823" width="9.140625" style="87"/>
    <col min="13824" max="13824" width="8.7109375" style="87" customWidth="1"/>
    <col min="13825" max="13825" width="31.5703125" style="87" customWidth="1"/>
    <col min="13826" max="13826" width="13.85546875" style="87" customWidth="1"/>
    <col min="13827" max="13827" width="19.140625" style="87" customWidth="1"/>
    <col min="13828" max="13828" width="17.5703125" style="87" customWidth="1"/>
    <col min="13829" max="13829" width="14.7109375" style="87" customWidth="1"/>
    <col min="13830" max="14079" width="9.140625" style="87"/>
    <col min="14080" max="14080" width="8.7109375" style="87" customWidth="1"/>
    <col min="14081" max="14081" width="31.5703125" style="87" customWidth="1"/>
    <col min="14082" max="14082" width="13.85546875" style="87" customWidth="1"/>
    <col min="14083" max="14083" width="19.140625" style="87" customWidth="1"/>
    <col min="14084" max="14084" width="17.5703125" style="87" customWidth="1"/>
    <col min="14085" max="14085" width="14.7109375" style="87" customWidth="1"/>
    <col min="14086" max="14335" width="9.140625" style="87"/>
    <col min="14336" max="14336" width="8.7109375" style="87" customWidth="1"/>
    <col min="14337" max="14337" width="31.5703125" style="87" customWidth="1"/>
    <col min="14338" max="14338" width="13.85546875" style="87" customWidth="1"/>
    <col min="14339" max="14339" width="19.140625" style="87" customWidth="1"/>
    <col min="14340" max="14340" width="17.5703125" style="87" customWidth="1"/>
    <col min="14341" max="14341" width="14.7109375" style="87" customWidth="1"/>
    <col min="14342" max="14591" width="9.140625" style="87"/>
    <col min="14592" max="14592" width="8.7109375" style="87" customWidth="1"/>
    <col min="14593" max="14593" width="31.5703125" style="87" customWidth="1"/>
    <col min="14594" max="14594" width="13.85546875" style="87" customWidth="1"/>
    <col min="14595" max="14595" width="19.140625" style="87" customWidth="1"/>
    <col min="14596" max="14596" width="17.5703125" style="87" customWidth="1"/>
    <col min="14597" max="14597" width="14.7109375" style="87" customWidth="1"/>
    <col min="14598" max="14847" width="9.140625" style="87"/>
    <col min="14848" max="14848" width="8.7109375" style="87" customWidth="1"/>
    <col min="14849" max="14849" width="31.5703125" style="87" customWidth="1"/>
    <col min="14850" max="14850" width="13.85546875" style="87" customWidth="1"/>
    <col min="14851" max="14851" width="19.140625" style="87" customWidth="1"/>
    <col min="14852" max="14852" width="17.5703125" style="87" customWidth="1"/>
    <col min="14853" max="14853" width="14.7109375" style="87" customWidth="1"/>
    <col min="14854" max="15103" width="9.140625" style="87"/>
    <col min="15104" max="15104" width="8.7109375" style="87" customWidth="1"/>
    <col min="15105" max="15105" width="31.5703125" style="87" customWidth="1"/>
    <col min="15106" max="15106" width="13.85546875" style="87" customWidth="1"/>
    <col min="15107" max="15107" width="19.140625" style="87" customWidth="1"/>
    <col min="15108" max="15108" width="17.5703125" style="87" customWidth="1"/>
    <col min="15109" max="15109" width="14.7109375" style="87" customWidth="1"/>
    <col min="15110" max="15359" width="9.140625" style="87"/>
    <col min="15360" max="15360" width="8.7109375" style="87" customWidth="1"/>
    <col min="15361" max="15361" width="31.5703125" style="87" customWidth="1"/>
    <col min="15362" max="15362" width="13.85546875" style="87" customWidth="1"/>
    <col min="15363" max="15363" width="19.140625" style="87" customWidth="1"/>
    <col min="15364" max="15364" width="17.5703125" style="87" customWidth="1"/>
    <col min="15365" max="15365" width="14.7109375" style="87" customWidth="1"/>
    <col min="15366" max="15615" width="9.140625" style="87"/>
    <col min="15616" max="15616" width="8.7109375" style="87" customWidth="1"/>
    <col min="15617" max="15617" width="31.5703125" style="87" customWidth="1"/>
    <col min="15618" max="15618" width="13.85546875" style="87" customWidth="1"/>
    <col min="15619" max="15619" width="19.140625" style="87" customWidth="1"/>
    <col min="15620" max="15620" width="17.5703125" style="87" customWidth="1"/>
    <col min="15621" max="15621" width="14.7109375" style="87" customWidth="1"/>
    <col min="15622" max="15871" width="9.140625" style="87"/>
    <col min="15872" max="15872" width="8.7109375" style="87" customWidth="1"/>
    <col min="15873" max="15873" width="31.5703125" style="87" customWidth="1"/>
    <col min="15874" max="15874" width="13.85546875" style="87" customWidth="1"/>
    <col min="15875" max="15875" width="19.140625" style="87" customWidth="1"/>
    <col min="15876" max="15876" width="17.5703125" style="87" customWidth="1"/>
    <col min="15877" max="15877" width="14.7109375" style="87" customWidth="1"/>
    <col min="15878" max="16127" width="9.140625" style="87"/>
    <col min="16128" max="16128" width="8.7109375" style="87" customWidth="1"/>
    <col min="16129" max="16129" width="31.5703125" style="87" customWidth="1"/>
    <col min="16130" max="16130" width="13.85546875" style="87" customWidth="1"/>
    <col min="16131" max="16131" width="19.140625" style="87" customWidth="1"/>
    <col min="16132" max="16132" width="17.5703125" style="87" customWidth="1"/>
    <col min="16133" max="16133" width="14.7109375" style="87" customWidth="1"/>
    <col min="16134" max="16384" width="9.140625" style="87"/>
  </cols>
  <sheetData>
    <row r="1" spans="1:5" ht="23.25" customHeight="1" x14ac:dyDescent="0.25">
      <c r="E1" s="130"/>
    </row>
    <row r="2" spans="1:5" x14ac:dyDescent="0.25">
      <c r="A2" s="87" t="s">
        <v>227</v>
      </c>
    </row>
    <row r="3" spans="1:5" ht="15.75" customHeight="1" x14ac:dyDescent="0.25">
      <c r="B3" s="122" t="s">
        <v>280</v>
      </c>
    </row>
    <row r="4" spans="1:5" x14ac:dyDescent="0.25">
      <c r="B4" s="122" t="s">
        <v>228</v>
      </c>
      <c r="C4" s="131"/>
      <c r="D4" s="122"/>
    </row>
    <row r="5" spans="1:5" x14ac:dyDescent="0.25">
      <c r="B5" s="122" t="s">
        <v>229</v>
      </c>
      <c r="C5" s="131"/>
      <c r="D5" s="122"/>
    </row>
    <row r="6" spans="1:5" ht="26.25" customHeight="1" x14ac:dyDescent="0.25">
      <c r="A6" s="121" t="s">
        <v>230</v>
      </c>
      <c r="E6" s="122" t="s">
        <v>231</v>
      </c>
    </row>
    <row r="8" spans="1:5" ht="28.5" customHeight="1" x14ac:dyDescent="0.25">
      <c r="A8" s="208" t="s">
        <v>281</v>
      </c>
      <c r="B8" s="208"/>
      <c r="C8" s="208"/>
      <c r="D8" s="208"/>
      <c r="E8" s="208"/>
    </row>
    <row r="9" spans="1:5" ht="28.5" customHeight="1" x14ac:dyDescent="0.25">
      <c r="A9" s="208" t="s">
        <v>232</v>
      </c>
      <c r="B9" s="208"/>
      <c r="C9" s="208"/>
      <c r="D9" s="208"/>
      <c r="E9" s="208"/>
    </row>
    <row r="10" spans="1:5" ht="31.5" customHeight="1" x14ac:dyDescent="0.25">
      <c r="A10" s="208" t="s">
        <v>233</v>
      </c>
      <c r="B10" s="208"/>
      <c r="C10" s="208"/>
      <c r="D10" s="208"/>
      <c r="E10" s="208"/>
    </row>
    <row r="11" spans="1:5" ht="30" customHeight="1" x14ac:dyDescent="0.25">
      <c r="A11" s="208" t="s">
        <v>234</v>
      </c>
      <c r="B11" s="208"/>
      <c r="C11" s="208"/>
      <c r="D11" s="208"/>
      <c r="E11" s="208"/>
    </row>
    <row r="12" spans="1:5" ht="29.25" customHeight="1" x14ac:dyDescent="0.25">
      <c r="A12" s="208" t="s">
        <v>235</v>
      </c>
      <c r="B12" s="208"/>
      <c r="C12" s="208"/>
      <c r="D12" s="208"/>
      <c r="E12" s="208"/>
    </row>
    <row r="13" spans="1:5" ht="28.5" customHeight="1" x14ac:dyDescent="0.25">
      <c r="A13" s="208" t="s">
        <v>236</v>
      </c>
      <c r="B13" s="208"/>
      <c r="C13" s="208"/>
      <c r="D13" s="208"/>
      <c r="E13" s="208"/>
    </row>
    <row r="14" spans="1:5" ht="15.75" customHeight="1" x14ac:dyDescent="0.25"/>
    <row r="15" spans="1:5" ht="150" x14ac:dyDescent="0.25">
      <c r="A15" s="125" t="s">
        <v>2</v>
      </c>
      <c r="B15" s="126" t="s">
        <v>238</v>
      </c>
      <c r="C15" s="126" t="s">
        <v>0</v>
      </c>
      <c r="D15" s="126" t="s">
        <v>237</v>
      </c>
      <c r="E15" s="126" t="s">
        <v>1</v>
      </c>
    </row>
    <row r="16" spans="1:5" s="89" customFormat="1" ht="14.25" x14ac:dyDescent="0.2">
      <c r="A16" s="132" t="s">
        <v>8</v>
      </c>
      <c r="B16" s="133"/>
      <c r="C16" s="133"/>
      <c r="D16" s="133"/>
      <c r="E16" s="133"/>
    </row>
    <row r="17" spans="1:5" x14ac:dyDescent="0.25">
      <c r="A17" s="127" t="s">
        <v>162</v>
      </c>
      <c r="B17" s="128" t="s">
        <v>52</v>
      </c>
      <c r="C17" s="126" t="s">
        <v>35</v>
      </c>
      <c r="D17" s="128">
        <v>0.13</v>
      </c>
      <c r="E17" s="128">
        <v>3118.6</v>
      </c>
    </row>
    <row r="18" spans="1:5" s="89" customFormat="1" ht="28.5" x14ac:dyDescent="0.2">
      <c r="A18" s="132" t="s">
        <v>239</v>
      </c>
      <c r="B18" s="133"/>
      <c r="C18" s="133"/>
      <c r="D18" s="133"/>
      <c r="E18" s="133"/>
    </row>
    <row r="19" spans="1:5" ht="30" x14ac:dyDescent="0.25">
      <c r="A19" s="127" t="s">
        <v>240</v>
      </c>
      <c r="B19" s="128">
        <v>2</v>
      </c>
      <c r="C19" s="126" t="s">
        <v>241</v>
      </c>
      <c r="D19" s="128">
        <f>E19/B19</f>
        <v>252.255</v>
      </c>
      <c r="E19" s="128">
        <v>504.51</v>
      </c>
    </row>
    <row r="20" spans="1:5" x14ac:dyDescent="0.25">
      <c r="A20" s="127" t="s">
        <v>242</v>
      </c>
      <c r="B20" s="128">
        <v>1</v>
      </c>
      <c r="C20" s="126" t="s">
        <v>241</v>
      </c>
      <c r="D20" s="128">
        <f t="shared" ref="D20:D63" si="0">E20/B20</f>
        <v>295.51</v>
      </c>
      <c r="E20" s="128">
        <v>295.51</v>
      </c>
    </row>
    <row r="21" spans="1:5" ht="30" x14ac:dyDescent="0.25">
      <c r="A21" s="127" t="s">
        <v>243</v>
      </c>
      <c r="B21" s="128">
        <v>0.02</v>
      </c>
      <c r="C21" s="126" t="s">
        <v>45</v>
      </c>
      <c r="D21" s="128">
        <f t="shared" si="0"/>
        <v>10449.5</v>
      </c>
      <c r="E21" s="128">
        <v>208.99</v>
      </c>
    </row>
    <row r="22" spans="1:5" ht="30" x14ac:dyDescent="0.25">
      <c r="A22" s="127" t="s">
        <v>244</v>
      </c>
      <c r="B22" s="128" t="s">
        <v>223</v>
      </c>
      <c r="C22" s="126" t="s">
        <v>36</v>
      </c>
      <c r="D22" s="128">
        <f>E22</f>
        <v>149692.60999999999</v>
      </c>
      <c r="E22" s="128">
        <v>149692.60999999999</v>
      </c>
    </row>
    <row r="23" spans="1:5" x14ac:dyDescent="0.25">
      <c r="A23" s="127" t="s">
        <v>245</v>
      </c>
      <c r="B23" s="128" t="s">
        <v>223</v>
      </c>
      <c r="C23" s="126" t="s">
        <v>36</v>
      </c>
      <c r="D23" s="128">
        <f t="shared" ref="D23:D24" si="1">E23</f>
        <v>1599.44</v>
      </c>
      <c r="E23" s="128">
        <v>1599.44</v>
      </c>
    </row>
    <row r="24" spans="1:5" ht="30" x14ac:dyDescent="0.25">
      <c r="A24" s="127" t="s">
        <v>246</v>
      </c>
      <c r="B24" s="128" t="s">
        <v>53</v>
      </c>
      <c r="C24" s="126" t="s">
        <v>35</v>
      </c>
      <c r="D24" s="128">
        <f t="shared" si="1"/>
        <v>1006.38</v>
      </c>
      <c r="E24" s="128">
        <v>1006.38</v>
      </c>
    </row>
    <row r="25" spans="1:5" s="89" customFormat="1" ht="28.5" x14ac:dyDescent="0.2">
      <c r="A25" s="132" t="s">
        <v>247</v>
      </c>
      <c r="B25" s="133"/>
      <c r="C25" s="133"/>
      <c r="D25" s="128"/>
      <c r="E25" s="133"/>
    </row>
    <row r="26" spans="1:5" x14ac:dyDescent="0.25">
      <c r="A26" s="127" t="s">
        <v>248</v>
      </c>
      <c r="B26" s="128">
        <v>1</v>
      </c>
      <c r="C26" s="126" t="s">
        <v>37</v>
      </c>
      <c r="D26" s="128">
        <f t="shared" si="0"/>
        <v>646.49</v>
      </c>
      <c r="E26" s="128">
        <v>646.49</v>
      </c>
    </row>
    <row r="27" spans="1:5" ht="30" x14ac:dyDescent="0.25">
      <c r="A27" s="127" t="s">
        <v>249</v>
      </c>
      <c r="B27" s="128">
        <v>1</v>
      </c>
      <c r="C27" s="126" t="s">
        <v>37</v>
      </c>
      <c r="D27" s="128">
        <f t="shared" si="0"/>
        <v>303.61</v>
      </c>
      <c r="E27" s="128">
        <v>303.61</v>
      </c>
    </row>
    <row r="28" spans="1:5" x14ac:dyDescent="0.25">
      <c r="A28" s="127" t="s">
        <v>171</v>
      </c>
      <c r="B28" s="128">
        <v>1</v>
      </c>
      <c r="C28" s="126" t="s">
        <v>38</v>
      </c>
      <c r="D28" s="128">
        <f t="shared" si="0"/>
        <v>91.38</v>
      </c>
      <c r="E28" s="128">
        <v>91.38</v>
      </c>
    </row>
    <row r="29" spans="1:5" ht="30" x14ac:dyDescent="0.25">
      <c r="A29" s="127" t="s">
        <v>174</v>
      </c>
      <c r="B29" s="128">
        <v>1</v>
      </c>
      <c r="C29" s="126" t="s">
        <v>39</v>
      </c>
      <c r="D29" s="128">
        <f t="shared" si="0"/>
        <v>267.7</v>
      </c>
      <c r="E29" s="128">
        <v>267.7</v>
      </c>
    </row>
    <row r="30" spans="1:5" ht="30" x14ac:dyDescent="0.25">
      <c r="A30" s="127" t="s">
        <v>250</v>
      </c>
      <c r="B30" s="128">
        <v>1</v>
      </c>
      <c r="C30" s="126" t="s">
        <v>37</v>
      </c>
      <c r="D30" s="128">
        <f t="shared" si="0"/>
        <v>150.94</v>
      </c>
      <c r="E30" s="128">
        <v>150.94</v>
      </c>
    </row>
    <row r="31" spans="1:5" ht="30" x14ac:dyDescent="0.25">
      <c r="A31" s="127" t="s">
        <v>251</v>
      </c>
      <c r="B31" s="128">
        <v>0.37</v>
      </c>
      <c r="C31" s="126" t="s">
        <v>43</v>
      </c>
      <c r="D31" s="128">
        <f t="shared" si="0"/>
        <v>1820.2432432432433</v>
      </c>
      <c r="E31" s="128">
        <v>673.49</v>
      </c>
    </row>
    <row r="32" spans="1:5" x14ac:dyDescent="0.25">
      <c r="A32" s="127" t="s">
        <v>176</v>
      </c>
      <c r="B32" s="128">
        <v>7.0000000000000007E-2</v>
      </c>
      <c r="C32" s="126" t="s">
        <v>44</v>
      </c>
      <c r="D32" s="128">
        <f t="shared" si="0"/>
        <v>27199.714285714283</v>
      </c>
      <c r="E32" s="128">
        <v>1903.98</v>
      </c>
    </row>
    <row r="33" spans="1:5" ht="30" x14ac:dyDescent="0.25">
      <c r="A33" s="127" t="s">
        <v>177</v>
      </c>
      <c r="B33" s="128">
        <v>2.2799999999999998</v>
      </c>
      <c r="C33" s="126" t="s">
        <v>43</v>
      </c>
      <c r="D33" s="128">
        <f t="shared" si="0"/>
        <v>1821.4605263157898</v>
      </c>
      <c r="E33" s="128">
        <v>4152.93</v>
      </c>
    </row>
    <row r="34" spans="1:5" x14ac:dyDescent="0.25">
      <c r="A34" s="127" t="s">
        <v>252</v>
      </c>
      <c r="B34" s="128">
        <v>1</v>
      </c>
      <c r="C34" s="126" t="s">
        <v>44</v>
      </c>
      <c r="D34" s="128">
        <f t="shared" si="0"/>
        <v>312.97000000000003</v>
      </c>
      <c r="E34" s="128">
        <v>312.97000000000003</v>
      </c>
    </row>
    <row r="35" spans="1:5" ht="30" x14ac:dyDescent="0.25">
      <c r="A35" s="127" t="s">
        <v>178</v>
      </c>
      <c r="B35" s="128">
        <v>1</v>
      </c>
      <c r="C35" s="126" t="s">
        <v>39</v>
      </c>
      <c r="D35" s="128">
        <f t="shared" si="0"/>
        <v>549.39</v>
      </c>
      <c r="E35" s="128">
        <v>549.39</v>
      </c>
    </row>
    <row r="36" spans="1:5" x14ac:dyDescent="0.25">
      <c r="A36" s="127" t="s">
        <v>180</v>
      </c>
      <c r="B36" s="128">
        <v>0.16500000000000001</v>
      </c>
      <c r="C36" s="126" t="s">
        <v>42</v>
      </c>
      <c r="D36" s="128">
        <f t="shared" si="0"/>
        <v>15726.606060606058</v>
      </c>
      <c r="E36" s="128">
        <v>2594.89</v>
      </c>
    </row>
    <row r="37" spans="1:5" ht="30" x14ac:dyDescent="0.25">
      <c r="A37" s="127" t="s">
        <v>181</v>
      </c>
      <c r="B37" s="128">
        <v>5</v>
      </c>
      <c r="C37" s="126" t="s">
        <v>47</v>
      </c>
      <c r="D37" s="128">
        <f t="shared" si="0"/>
        <v>225.858</v>
      </c>
      <c r="E37" s="128">
        <v>1129.29</v>
      </c>
    </row>
    <row r="38" spans="1:5" x14ac:dyDescent="0.25">
      <c r="A38" s="127" t="s">
        <v>253</v>
      </c>
      <c r="B38" s="128">
        <v>0.01</v>
      </c>
      <c r="C38" s="126" t="s">
        <v>45</v>
      </c>
      <c r="D38" s="128">
        <f t="shared" si="0"/>
        <v>23674</v>
      </c>
      <c r="E38" s="128">
        <v>236.74</v>
      </c>
    </row>
    <row r="39" spans="1:5" x14ac:dyDescent="0.25">
      <c r="A39" s="127" t="s">
        <v>182</v>
      </c>
      <c r="B39" s="128">
        <v>2</v>
      </c>
      <c r="C39" s="126" t="s">
        <v>38</v>
      </c>
      <c r="D39" s="128">
        <f t="shared" si="0"/>
        <v>73.19</v>
      </c>
      <c r="E39" s="128">
        <v>146.38</v>
      </c>
    </row>
    <row r="40" spans="1:5" x14ac:dyDescent="0.25">
      <c r="A40" s="127" t="s">
        <v>254</v>
      </c>
      <c r="B40" s="128">
        <v>1</v>
      </c>
      <c r="C40" s="126" t="s">
        <v>37</v>
      </c>
      <c r="D40" s="128">
        <f t="shared" si="0"/>
        <v>7308.67</v>
      </c>
      <c r="E40" s="128">
        <v>7308.67</v>
      </c>
    </row>
    <row r="41" spans="1:5" x14ac:dyDescent="0.25">
      <c r="A41" s="127" t="s">
        <v>184</v>
      </c>
      <c r="B41" s="128">
        <v>5326</v>
      </c>
      <c r="C41" s="126" t="s">
        <v>48</v>
      </c>
      <c r="D41" s="128">
        <f t="shared" si="0"/>
        <v>1.2958355238452872</v>
      </c>
      <c r="E41" s="128">
        <v>6901.62</v>
      </c>
    </row>
    <row r="42" spans="1:5" x14ac:dyDescent="0.25">
      <c r="A42" s="127" t="s">
        <v>255</v>
      </c>
      <c r="B42" s="128">
        <v>1</v>
      </c>
      <c r="C42" s="126" t="s">
        <v>38</v>
      </c>
      <c r="D42" s="128">
        <f t="shared" si="0"/>
        <v>1679.59</v>
      </c>
      <c r="E42" s="128">
        <v>1679.59</v>
      </c>
    </row>
    <row r="43" spans="1:5" ht="30" x14ac:dyDescent="0.25">
      <c r="A43" s="127" t="s">
        <v>256</v>
      </c>
      <c r="B43" s="128">
        <v>1</v>
      </c>
      <c r="C43" s="126" t="s">
        <v>50</v>
      </c>
      <c r="D43" s="128">
        <f t="shared" si="0"/>
        <v>1295.32</v>
      </c>
      <c r="E43" s="128">
        <v>1295.32</v>
      </c>
    </row>
    <row r="44" spans="1:5" ht="30" x14ac:dyDescent="0.25">
      <c r="A44" s="127" t="s">
        <v>257</v>
      </c>
      <c r="B44" s="128">
        <v>1</v>
      </c>
      <c r="C44" s="126" t="s">
        <v>50</v>
      </c>
      <c r="D44" s="128">
        <f t="shared" si="0"/>
        <v>604.44000000000005</v>
      </c>
      <c r="E44" s="128">
        <v>604.44000000000005</v>
      </c>
    </row>
    <row r="45" spans="1:5" x14ac:dyDescent="0.25">
      <c r="A45" s="127" t="s">
        <v>187</v>
      </c>
      <c r="B45" s="128">
        <v>32</v>
      </c>
      <c r="C45" s="126" t="s">
        <v>50</v>
      </c>
      <c r="D45" s="128">
        <f t="shared" si="0"/>
        <v>271.61093749999998</v>
      </c>
      <c r="E45" s="128">
        <v>8691.5499999999993</v>
      </c>
    </row>
    <row r="46" spans="1:5" s="89" customFormat="1" ht="28.5" x14ac:dyDescent="0.2">
      <c r="A46" s="132" t="s">
        <v>258</v>
      </c>
      <c r="B46" s="133"/>
      <c r="C46" s="133"/>
      <c r="D46" s="128"/>
      <c r="E46" s="133"/>
    </row>
    <row r="47" spans="1:5" x14ac:dyDescent="0.25">
      <c r="A47" s="127" t="s">
        <v>259</v>
      </c>
      <c r="B47" s="128">
        <v>0.03</v>
      </c>
      <c r="C47" s="126" t="s">
        <v>42</v>
      </c>
      <c r="D47" s="128">
        <f t="shared" si="0"/>
        <v>16835</v>
      </c>
      <c r="E47" s="128">
        <v>505.05</v>
      </c>
    </row>
    <row r="48" spans="1:5" ht="30" x14ac:dyDescent="0.25">
      <c r="A48" s="127" t="s">
        <v>260</v>
      </c>
      <c r="B48" s="128">
        <v>0.11600000000000001</v>
      </c>
      <c r="C48" s="126" t="s">
        <v>46</v>
      </c>
      <c r="D48" s="128">
        <f t="shared" si="0"/>
        <v>3270.0862068965516</v>
      </c>
      <c r="E48" s="128">
        <v>379.33</v>
      </c>
    </row>
    <row r="49" spans="1:5" ht="45" x14ac:dyDescent="0.25">
      <c r="A49" s="127" t="s">
        <v>261</v>
      </c>
      <c r="B49" s="128">
        <v>5.8000000000000003E-2</v>
      </c>
      <c r="C49" s="126" t="s">
        <v>46</v>
      </c>
      <c r="D49" s="128">
        <f t="shared" si="0"/>
        <v>11193.793103448275</v>
      </c>
      <c r="E49" s="128">
        <v>649.24</v>
      </c>
    </row>
    <row r="50" spans="1:5" ht="45" x14ac:dyDescent="0.25">
      <c r="A50" s="127" t="s">
        <v>262</v>
      </c>
      <c r="B50" s="128">
        <v>3.4000000000000002E-2</v>
      </c>
      <c r="C50" s="126" t="s">
        <v>46</v>
      </c>
      <c r="D50" s="128">
        <f t="shared" si="0"/>
        <v>126760</v>
      </c>
      <c r="E50" s="128">
        <v>4309.84</v>
      </c>
    </row>
    <row r="51" spans="1:5" ht="30" x14ac:dyDescent="0.25">
      <c r="A51" s="127" t="s">
        <v>263</v>
      </c>
      <c r="B51" s="128">
        <v>1.2999999999999999E-2</v>
      </c>
      <c r="C51" s="126" t="s">
        <v>46</v>
      </c>
      <c r="D51" s="128">
        <f t="shared" si="0"/>
        <v>103440.76923076923</v>
      </c>
      <c r="E51" s="128">
        <v>1344.73</v>
      </c>
    </row>
    <row r="52" spans="1:5" x14ac:dyDescent="0.25">
      <c r="A52" s="127" t="s">
        <v>264</v>
      </c>
      <c r="B52" s="128">
        <v>0.01</v>
      </c>
      <c r="C52" s="126" t="s">
        <v>45</v>
      </c>
      <c r="D52" s="128">
        <f t="shared" si="0"/>
        <v>38563</v>
      </c>
      <c r="E52" s="128">
        <v>385.63</v>
      </c>
    </row>
    <row r="53" spans="1:5" x14ac:dyDescent="0.25">
      <c r="A53" s="127" t="s">
        <v>189</v>
      </c>
      <c r="B53" s="128">
        <v>0.3</v>
      </c>
      <c r="C53" s="126" t="s">
        <v>49</v>
      </c>
      <c r="D53" s="128">
        <f t="shared" si="0"/>
        <v>2090.3000000000002</v>
      </c>
      <c r="E53" s="128">
        <v>627.09</v>
      </c>
    </row>
    <row r="54" spans="1:5" x14ac:dyDescent="0.25">
      <c r="A54" s="127" t="s">
        <v>190</v>
      </c>
      <c r="B54" s="128">
        <v>0.01</v>
      </c>
      <c r="C54" s="126" t="s">
        <v>44</v>
      </c>
      <c r="D54" s="128">
        <f t="shared" si="0"/>
        <v>27387</v>
      </c>
      <c r="E54" s="128">
        <v>273.87</v>
      </c>
    </row>
    <row r="55" spans="1:5" ht="30" x14ac:dyDescent="0.25">
      <c r="A55" s="127" t="s">
        <v>265</v>
      </c>
      <c r="B55" s="128">
        <v>1.1399999999999999</v>
      </c>
      <c r="C55" s="126" t="s">
        <v>43</v>
      </c>
      <c r="D55" s="128">
        <f t="shared" si="0"/>
        <v>1849.964912280702</v>
      </c>
      <c r="E55" s="128">
        <v>2108.96</v>
      </c>
    </row>
    <row r="56" spans="1:5" ht="30" x14ac:dyDescent="0.25">
      <c r="A56" s="127" t="s">
        <v>191</v>
      </c>
      <c r="B56" s="128">
        <v>1.41</v>
      </c>
      <c r="C56" s="126" t="s">
        <v>43</v>
      </c>
      <c r="D56" s="128">
        <f t="shared" si="0"/>
        <v>1834.3333333333333</v>
      </c>
      <c r="E56" s="128">
        <v>2586.41</v>
      </c>
    </row>
    <row r="57" spans="1:5" ht="30" x14ac:dyDescent="0.25">
      <c r="A57" s="127" t="s">
        <v>266</v>
      </c>
      <c r="B57" s="128">
        <v>50</v>
      </c>
      <c r="C57" s="126" t="s">
        <v>104</v>
      </c>
      <c r="D57" s="128">
        <f t="shared" si="0"/>
        <v>53.491999999999997</v>
      </c>
      <c r="E57" s="128">
        <v>2674.6</v>
      </c>
    </row>
    <row r="58" spans="1:5" ht="30" x14ac:dyDescent="0.25">
      <c r="A58" s="127" t="s">
        <v>267</v>
      </c>
      <c r="B58" s="128">
        <v>50</v>
      </c>
      <c r="C58" s="126" t="s">
        <v>104</v>
      </c>
      <c r="D58" s="128">
        <f t="shared" si="0"/>
        <v>95.618400000000008</v>
      </c>
      <c r="E58" s="128">
        <v>4780.92</v>
      </c>
    </row>
    <row r="59" spans="1:5" x14ac:dyDescent="0.25">
      <c r="A59" s="127" t="s">
        <v>268</v>
      </c>
      <c r="B59" s="128">
        <v>1</v>
      </c>
      <c r="C59" s="126" t="s">
        <v>41</v>
      </c>
      <c r="D59" s="128">
        <f t="shared" si="0"/>
        <v>212.38</v>
      </c>
      <c r="E59" s="128">
        <v>212.38</v>
      </c>
    </row>
    <row r="60" spans="1:5" ht="30" x14ac:dyDescent="0.25">
      <c r="A60" s="127" t="s">
        <v>195</v>
      </c>
      <c r="B60" s="128" t="s">
        <v>282</v>
      </c>
      <c r="C60" s="126" t="s">
        <v>43</v>
      </c>
      <c r="D60" s="128">
        <f>E60</f>
        <v>7082.79</v>
      </c>
      <c r="E60" s="128">
        <v>7082.79</v>
      </c>
    </row>
    <row r="61" spans="1:5" x14ac:dyDescent="0.25">
      <c r="A61" s="127" t="s">
        <v>269</v>
      </c>
      <c r="B61" s="128">
        <v>2</v>
      </c>
      <c r="C61" s="126" t="s">
        <v>270</v>
      </c>
      <c r="D61" s="128">
        <f t="shared" si="0"/>
        <v>228.27500000000001</v>
      </c>
      <c r="E61" s="128">
        <v>456.55</v>
      </c>
    </row>
    <row r="62" spans="1:5" ht="30" x14ac:dyDescent="0.25">
      <c r="A62" s="127" t="s">
        <v>198</v>
      </c>
      <c r="B62" s="128">
        <v>0.01</v>
      </c>
      <c r="C62" s="126" t="s">
        <v>94</v>
      </c>
      <c r="D62" s="128">
        <f t="shared" si="0"/>
        <v>33920</v>
      </c>
      <c r="E62" s="128">
        <v>339.2</v>
      </c>
    </row>
    <row r="63" spans="1:5" ht="30" x14ac:dyDescent="0.25">
      <c r="A63" s="127" t="s">
        <v>200</v>
      </c>
      <c r="B63" s="128">
        <v>0.08</v>
      </c>
      <c r="C63" s="126" t="s">
        <v>45</v>
      </c>
      <c r="D63" s="128">
        <f t="shared" si="0"/>
        <v>46456.75</v>
      </c>
      <c r="E63" s="128">
        <v>3716.54</v>
      </c>
    </row>
    <row r="64" spans="1:5" s="89" customFormat="1" ht="28.5" x14ac:dyDescent="0.2">
      <c r="A64" s="132" t="s">
        <v>72</v>
      </c>
      <c r="B64" s="133"/>
      <c r="C64" s="133"/>
      <c r="D64" s="133"/>
      <c r="E64" s="133"/>
    </row>
    <row r="65" spans="1:5" ht="30" x14ac:dyDescent="0.25">
      <c r="A65" s="127" t="s">
        <v>170</v>
      </c>
      <c r="B65" s="128" t="s">
        <v>222</v>
      </c>
      <c r="C65" s="126" t="s">
        <v>35</v>
      </c>
      <c r="D65" s="128">
        <f>E65</f>
        <v>7074.72</v>
      </c>
      <c r="E65" s="128">
        <v>7074.72</v>
      </c>
    </row>
    <row r="66" spans="1:5" x14ac:dyDescent="0.25">
      <c r="A66" s="127" t="s">
        <v>271</v>
      </c>
      <c r="B66" s="128" t="s">
        <v>53</v>
      </c>
      <c r="C66" s="126" t="s">
        <v>272</v>
      </c>
      <c r="D66" s="128">
        <f t="shared" ref="D66:D70" si="2">E66</f>
        <v>1100</v>
      </c>
      <c r="E66" s="128">
        <v>1100</v>
      </c>
    </row>
    <row r="67" spans="1:5" s="89" customFormat="1" x14ac:dyDescent="0.2">
      <c r="A67" s="132" t="s">
        <v>75</v>
      </c>
      <c r="B67" s="133"/>
      <c r="C67" s="133"/>
      <c r="D67" s="128"/>
      <c r="E67" s="133"/>
    </row>
    <row r="68" spans="1:5" x14ac:dyDescent="0.25">
      <c r="A68" s="127" t="s">
        <v>201</v>
      </c>
      <c r="B68" s="128" t="s">
        <v>222</v>
      </c>
      <c r="C68" s="126" t="s">
        <v>35</v>
      </c>
      <c r="D68" s="128">
        <f t="shared" si="2"/>
        <v>21600</v>
      </c>
      <c r="E68" s="128">
        <v>21600</v>
      </c>
    </row>
    <row r="69" spans="1:5" s="89" customFormat="1" ht="28.5" x14ac:dyDescent="0.2">
      <c r="A69" s="132" t="s">
        <v>273</v>
      </c>
      <c r="B69" s="133"/>
      <c r="C69" s="133"/>
      <c r="D69" s="128"/>
      <c r="E69" s="133"/>
    </row>
    <row r="70" spans="1:5" x14ac:dyDescent="0.25">
      <c r="A70" s="127" t="s">
        <v>274</v>
      </c>
      <c r="B70" s="128" t="s">
        <v>53</v>
      </c>
      <c r="C70" s="126" t="s">
        <v>35</v>
      </c>
      <c r="D70" s="128">
        <f t="shared" si="2"/>
        <v>4300.21</v>
      </c>
      <c r="E70" s="128">
        <v>4300.21</v>
      </c>
    </row>
    <row r="71" spans="1:5" s="1" customFormat="1" ht="14.25" x14ac:dyDescent="0.2">
      <c r="A71" s="91" t="s">
        <v>34</v>
      </c>
      <c r="B71" s="99"/>
      <c r="C71" s="99"/>
      <c r="D71" s="100"/>
      <c r="E71" s="100"/>
    </row>
    <row r="72" spans="1:5" s="1" customFormat="1" x14ac:dyDescent="0.2">
      <c r="A72" s="92" t="s">
        <v>34</v>
      </c>
      <c r="B72" s="25" t="s">
        <v>52</v>
      </c>
      <c r="C72" s="25" t="s">
        <v>35</v>
      </c>
      <c r="D72" s="31">
        <f>E72</f>
        <v>26257.547000000006</v>
      </c>
      <c r="E72" s="31">
        <f>SUM(E16:E70)*10%</f>
        <v>26257.547000000006</v>
      </c>
    </row>
    <row r="73" spans="1:5" s="89" customFormat="1" ht="14.25" x14ac:dyDescent="0.2">
      <c r="A73" s="134" t="s">
        <v>56</v>
      </c>
      <c r="B73" s="135"/>
      <c r="C73" s="136"/>
      <c r="D73" s="137"/>
      <c r="E73" s="135">
        <f>SUM(E16:E72)</f>
        <v>288833.01700000005</v>
      </c>
    </row>
    <row r="76" spans="1:5" ht="38.25" customHeight="1" x14ac:dyDescent="0.25">
      <c r="A76" s="208" t="s">
        <v>283</v>
      </c>
      <c r="B76" s="208"/>
      <c r="C76" s="208"/>
      <c r="D76" s="208"/>
      <c r="E76" s="208"/>
    </row>
    <row r="77" spans="1:5" ht="25.5" customHeight="1" x14ac:dyDescent="0.25">
      <c r="A77" s="208" t="s">
        <v>275</v>
      </c>
      <c r="B77" s="208"/>
      <c r="C77" s="208"/>
      <c r="D77" s="208"/>
      <c r="E77" s="208"/>
    </row>
    <row r="78" spans="1:5" ht="24" customHeight="1" x14ac:dyDescent="0.25">
      <c r="A78" s="208" t="s">
        <v>276</v>
      </c>
      <c r="B78" s="208"/>
      <c r="C78" s="208"/>
      <c r="D78" s="208"/>
      <c r="E78" s="208"/>
    </row>
    <row r="79" spans="1:5" ht="30.75" customHeight="1" x14ac:dyDescent="0.25">
      <c r="A79" s="208" t="s">
        <v>277</v>
      </c>
      <c r="B79" s="208"/>
      <c r="C79" s="208"/>
      <c r="D79" s="208"/>
      <c r="E79" s="208"/>
    </row>
    <row r="80" spans="1:5" ht="30.75" customHeight="1" x14ac:dyDescent="0.25">
      <c r="A80" s="138"/>
      <c r="B80" s="138"/>
      <c r="C80" s="138"/>
      <c r="D80" s="138"/>
      <c r="E80" s="138"/>
    </row>
    <row r="82" spans="1:4" ht="18.75" customHeight="1" x14ac:dyDescent="0.25">
      <c r="A82" s="123" t="s">
        <v>278</v>
      </c>
    </row>
    <row r="83" spans="1:4" ht="15.75" customHeight="1" x14ac:dyDescent="0.25">
      <c r="A83" s="124" t="s">
        <v>284</v>
      </c>
    </row>
    <row r="84" spans="1:4" ht="10.5" customHeight="1" x14ac:dyDescent="0.25">
      <c r="B84" s="122"/>
      <c r="D84" s="122" t="s">
        <v>59</v>
      </c>
    </row>
    <row r="86" spans="1:4" x14ac:dyDescent="0.25">
      <c r="A86" s="123" t="s">
        <v>279</v>
      </c>
    </row>
    <row r="87" spans="1:4" ht="10.5" customHeight="1" x14ac:dyDescent="0.25">
      <c r="B87" s="122"/>
      <c r="D87" s="122" t="s">
        <v>59</v>
      </c>
    </row>
    <row r="88" spans="1:4" ht="11.25" customHeight="1" x14ac:dyDescent="0.25"/>
  </sheetData>
  <mergeCells count="10">
    <mergeCell ref="A76:E76"/>
    <mergeCell ref="A77:E77"/>
    <mergeCell ref="A78:E78"/>
    <mergeCell ref="A79:E79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9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  <col min="8" max="8" width="11" customWidth="1"/>
  </cols>
  <sheetData>
    <row r="1" spans="1:19" s="2" customFormat="1" ht="35.25" customHeight="1" x14ac:dyDescent="0.3">
      <c r="A1" s="196" t="s">
        <v>288</v>
      </c>
      <c r="B1" s="196"/>
      <c r="C1" s="196"/>
      <c r="D1" s="196"/>
      <c r="E1" s="196"/>
      <c r="F1" s="196"/>
    </row>
    <row r="2" spans="1:19" s="2" customFormat="1" x14ac:dyDescent="0.25">
      <c r="A2" s="56"/>
      <c r="B2" s="56"/>
      <c r="C2" s="56"/>
      <c r="D2" s="56"/>
      <c r="E2" s="56"/>
      <c r="F2" s="56"/>
    </row>
    <row r="3" spans="1:19" s="2" customFormat="1" ht="19.5" customHeight="1" x14ac:dyDescent="0.25">
      <c r="A3" s="57" t="s">
        <v>289</v>
      </c>
      <c r="B3" s="57"/>
      <c r="C3" s="57"/>
      <c r="D3" s="57"/>
      <c r="E3" s="57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2" customFormat="1" ht="19.5" customHeight="1" x14ac:dyDescent="0.25">
      <c r="A4" s="57"/>
      <c r="B4" s="57"/>
      <c r="C4" s="57"/>
      <c r="D4" s="57"/>
      <c r="E4" s="57"/>
      <c r="F4" s="58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s="2" customFormat="1" ht="36.75" customHeight="1" x14ac:dyDescent="0.25">
      <c r="A5" s="197" t="s">
        <v>133</v>
      </c>
      <c r="B5" s="197"/>
      <c r="C5" s="197"/>
      <c r="D5" s="197"/>
      <c r="E5" s="197"/>
      <c r="F5" s="197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s="69" customFormat="1" ht="27.75" customHeight="1" x14ac:dyDescent="0.25">
      <c r="A6" s="105" t="s">
        <v>134</v>
      </c>
      <c r="B6" s="106">
        <v>3</v>
      </c>
      <c r="C6" s="105" t="s">
        <v>135</v>
      </c>
      <c r="D6" s="139">
        <v>1200.5999999999999</v>
      </c>
      <c r="E6" s="105" t="s">
        <v>136</v>
      </c>
      <c r="F6" s="108">
        <v>1073.5</v>
      </c>
      <c r="G6" s="60"/>
      <c r="H6" s="62"/>
      <c r="I6" s="63"/>
      <c r="J6" s="64"/>
      <c r="K6" s="65"/>
      <c r="L6" s="66"/>
      <c r="M6" s="66"/>
      <c r="N6" s="66"/>
      <c r="O6" s="66"/>
      <c r="P6" s="67"/>
      <c r="Q6" s="198"/>
      <c r="R6" s="199"/>
      <c r="S6" s="68"/>
    </row>
    <row r="7" spans="1:19" s="71" customFormat="1" ht="32.25" customHeight="1" x14ac:dyDescent="0.25">
      <c r="A7" s="105" t="s">
        <v>137</v>
      </c>
      <c r="B7" s="106">
        <v>3</v>
      </c>
      <c r="C7" s="105" t="s">
        <v>138</v>
      </c>
      <c r="D7" s="139">
        <f>607.4+213.9</f>
        <v>821.3</v>
      </c>
      <c r="E7" s="105" t="s">
        <v>139</v>
      </c>
      <c r="F7" s="108">
        <v>692.6</v>
      </c>
      <c r="G7" s="60"/>
      <c r="H7" s="62"/>
      <c r="I7" s="63"/>
      <c r="J7" s="64"/>
      <c r="K7" s="65"/>
      <c r="L7" s="66"/>
      <c r="M7" s="66"/>
      <c r="N7" s="66"/>
      <c r="O7" s="66"/>
      <c r="P7" s="67"/>
      <c r="Q7" s="198"/>
      <c r="R7" s="200"/>
      <c r="S7" s="70"/>
    </row>
    <row r="8" spans="1:19" s="71" customFormat="1" ht="50.25" customHeight="1" x14ac:dyDescent="0.25">
      <c r="A8" s="119" t="s">
        <v>140</v>
      </c>
      <c r="B8" s="106">
        <v>15</v>
      </c>
      <c r="C8" s="105" t="s">
        <v>141</v>
      </c>
      <c r="D8" s="108">
        <v>169.9</v>
      </c>
      <c r="E8" s="105" t="s">
        <v>142</v>
      </c>
      <c r="F8" s="108">
        <v>280</v>
      </c>
      <c r="G8" s="60"/>
      <c r="H8" s="62"/>
      <c r="I8" s="63"/>
      <c r="J8" s="64"/>
      <c r="K8" s="118"/>
      <c r="L8" s="66"/>
      <c r="M8" s="66"/>
      <c r="N8" s="66"/>
      <c r="O8" s="66"/>
      <c r="P8" s="67"/>
      <c r="Q8" s="198"/>
      <c r="R8" s="199"/>
      <c r="S8" s="70"/>
    </row>
    <row r="9" spans="1:19" s="71" customFormat="1" ht="33.75" customHeight="1" x14ac:dyDescent="0.25">
      <c r="A9" s="72"/>
      <c r="B9" s="64"/>
      <c r="C9" s="61"/>
      <c r="D9" s="74"/>
      <c r="E9" s="75"/>
      <c r="F9" s="76"/>
      <c r="G9" s="60"/>
      <c r="H9" s="62"/>
      <c r="I9" s="63"/>
      <c r="J9" s="64"/>
      <c r="K9" s="118"/>
      <c r="L9" s="66"/>
      <c r="M9" s="66"/>
      <c r="N9" s="66"/>
      <c r="O9" s="66"/>
      <c r="P9" s="60"/>
      <c r="Q9" s="118"/>
      <c r="R9" s="119"/>
      <c r="S9" s="78"/>
    </row>
    <row r="10" spans="1:19" s="81" customFormat="1" ht="15" customHeight="1" thickBot="1" x14ac:dyDescent="0.3">
      <c r="A10" s="79"/>
      <c r="B10" s="79"/>
      <c r="C10" s="79"/>
      <c r="D10" s="79"/>
      <c r="E10" s="79"/>
      <c r="F10" s="12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81" customFormat="1" ht="30" customHeight="1" x14ac:dyDescent="0.25">
      <c r="A11" s="201" t="s">
        <v>143</v>
      </c>
      <c r="B11" s="202"/>
      <c r="C11" s="202"/>
      <c r="D11" s="202"/>
      <c r="E11" s="203"/>
      <c r="F11" s="82" t="s">
        <v>144</v>
      </c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</row>
    <row r="12" spans="1:19" s="112" customFormat="1" ht="30" customHeight="1" x14ac:dyDescent="0.25">
      <c r="A12" s="189" t="s">
        <v>145</v>
      </c>
      <c r="B12" s="190"/>
      <c r="C12" s="190"/>
      <c r="D12" s="190"/>
      <c r="E12" s="191"/>
      <c r="F12" s="110">
        <v>241126.08500000002</v>
      </c>
      <c r="G12" s="111"/>
    </row>
    <row r="13" spans="1:19" s="112" customFormat="1" ht="30" customHeight="1" x14ac:dyDescent="0.25">
      <c r="A13" s="189" t="s">
        <v>146</v>
      </c>
      <c r="B13" s="190"/>
      <c r="C13" s="190"/>
      <c r="D13" s="190"/>
      <c r="E13" s="191"/>
      <c r="F13" s="110">
        <v>164177.67999999993</v>
      </c>
      <c r="H13" s="112">
        <f>165274.15-1096.47</f>
        <v>164177.68</v>
      </c>
    </row>
    <row r="14" spans="1:19" s="112" customFormat="1" ht="30" customHeight="1" x14ac:dyDescent="0.25">
      <c r="A14" s="189" t="s">
        <v>147</v>
      </c>
      <c r="B14" s="190"/>
      <c r="C14" s="190"/>
      <c r="D14" s="190"/>
      <c r="E14" s="191"/>
      <c r="F14" s="113">
        <f>SUM(F15:F17)</f>
        <v>354824.51</v>
      </c>
    </row>
    <row r="15" spans="1:19" s="81" customFormat="1" ht="28.5" customHeight="1" x14ac:dyDescent="0.25">
      <c r="A15" s="192" t="s">
        <v>148</v>
      </c>
      <c r="B15" s="193"/>
      <c r="C15" s="193"/>
      <c r="D15" s="193"/>
      <c r="E15" s="194"/>
      <c r="F15" s="109">
        <f>210169.6+1612.9-27429.49-1612.9+1000</f>
        <v>183740.11000000002</v>
      </c>
    </row>
    <row r="16" spans="1:19" s="81" customFormat="1" ht="24.75" customHeight="1" x14ac:dyDescent="0.25">
      <c r="A16" s="192" t="s">
        <v>149</v>
      </c>
      <c r="B16" s="193"/>
      <c r="C16" s="193"/>
      <c r="D16" s="193"/>
      <c r="E16" s="194"/>
      <c r="F16" s="109">
        <v>153804.4</v>
      </c>
    </row>
    <row r="17" spans="1:19" s="81" customFormat="1" ht="30" customHeight="1" x14ac:dyDescent="0.25">
      <c r="A17" s="192" t="s">
        <v>150</v>
      </c>
      <c r="B17" s="193"/>
      <c r="C17" s="193"/>
      <c r="D17" s="193"/>
      <c r="E17" s="194"/>
      <c r="F17" s="109">
        <v>17280</v>
      </c>
    </row>
    <row r="18" spans="1:19" s="112" customFormat="1" ht="30" customHeight="1" x14ac:dyDescent="0.25">
      <c r="A18" s="189" t="s">
        <v>151</v>
      </c>
      <c r="B18" s="190"/>
      <c r="C18" s="190"/>
      <c r="D18" s="190"/>
      <c r="E18" s="191"/>
      <c r="F18" s="113">
        <f>SUM(F19:F21)</f>
        <v>313618.61000000004</v>
      </c>
    </row>
    <row r="19" spans="1:19" s="81" customFormat="1" ht="30" customHeight="1" x14ac:dyDescent="0.25">
      <c r="A19" s="192" t="s">
        <v>148</v>
      </c>
      <c r="B19" s="193"/>
      <c r="C19" s="193"/>
      <c r="D19" s="193"/>
      <c r="E19" s="194"/>
      <c r="F19" s="109">
        <f>178453.42+1000-26548.8</f>
        <v>152904.62000000002</v>
      </c>
    </row>
    <row r="20" spans="1:19" s="81" customFormat="1" ht="30" customHeight="1" x14ac:dyDescent="0.25">
      <c r="A20" s="192" t="s">
        <v>149</v>
      </c>
      <c r="B20" s="193"/>
      <c r="C20" s="193"/>
      <c r="D20" s="193"/>
      <c r="E20" s="194"/>
      <c r="F20" s="109">
        <v>126153.99</v>
      </c>
    </row>
    <row r="21" spans="1:19" s="84" customFormat="1" ht="30" customHeight="1" x14ac:dyDescent="0.2">
      <c r="A21" s="192" t="s">
        <v>150</v>
      </c>
      <c r="B21" s="193"/>
      <c r="C21" s="193"/>
      <c r="D21" s="193"/>
      <c r="E21" s="194"/>
      <c r="F21" s="109">
        <v>34560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</row>
    <row r="22" spans="1:19" s="114" customFormat="1" ht="30" customHeight="1" x14ac:dyDescent="0.25">
      <c r="A22" s="189" t="s">
        <v>152</v>
      </c>
      <c r="B22" s="190"/>
      <c r="C22" s="190"/>
      <c r="D22" s="190"/>
      <c r="E22" s="191"/>
      <c r="F22" s="113">
        <f>F12+F18</f>
        <v>554744.69500000007</v>
      </c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</row>
    <row r="23" spans="1:19" s="114" customFormat="1" ht="30" customHeight="1" x14ac:dyDescent="0.25">
      <c r="A23" s="189" t="s">
        <v>153</v>
      </c>
      <c r="B23" s="190"/>
      <c r="C23" s="190"/>
      <c r="D23" s="190"/>
      <c r="E23" s="191"/>
      <c r="F23" s="113">
        <f>Лист1!E95</f>
        <v>436172.3189999999</v>
      </c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</row>
    <row r="24" spans="1:19" s="114" customFormat="1" ht="30" customHeight="1" x14ac:dyDescent="0.25">
      <c r="A24" s="189" t="s">
        <v>290</v>
      </c>
      <c r="B24" s="190"/>
      <c r="C24" s="190"/>
      <c r="D24" s="190"/>
      <c r="E24" s="191"/>
      <c r="F24" s="113">
        <f>F22-F23</f>
        <v>118572.37600000016</v>
      </c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</row>
    <row r="25" spans="1:19" s="114" customFormat="1" ht="30" customHeight="1" x14ac:dyDescent="0.25">
      <c r="A25" s="189" t="s">
        <v>155</v>
      </c>
      <c r="B25" s="190"/>
      <c r="C25" s="190"/>
      <c r="D25" s="190"/>
      <c r="E25" s="191"/>
      <c r="F25" s="110">
        <f>F13+F14-F18</f>
        <v>205383.5799999999</v>
      </c>
      <c r="G25" s="112"/>
      <c r="H25" s="112">
        <f>32232.61+175644.56-2493.59</f>
        <v>205383.58</v>
      </c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</row>
    <row r="26" spans="1:19" s="84" customFormat="1" ht="11.45" customHeight="1" x14ac:dyDescent="0.25">
      <c r="A26" s="85"/>
      <c r="B26" s="85"/>
      <c r="C26" s="85"/>
      <c r="D26" s="85"/>
      <c r="E26" s="85"/>
      <c r="F26" s="85"/>
    </row>
    <row r="27" spans="1:19" s="86" customFormat="1" ht="48.75" customHeight="1" x14ac:dyDescent="0.2">
      <c r="A27" s="188" t="s">
        <v>156</v>
      </c>
      <c r="B27" s="188"/>
      <c r="C27" s="188"/>
      <c r="D27" s="188"/>
    </row>
    <row r="28" spans="1:19" s="2" customFormat="1" ht="21.75" customHeight="1" x14ac:dyDescent="0.25">
      <c r="A28" s="195" t="s">
        <v>157</v>
      </c>
      <c r="B28" s="195"/>
      <c r="C28" s="195"/>
      <c r="D28" s="195"/>
    </row>
    <row r="29" spans="1:19" s="2" customFormat="1" ht="22.5" customHeight="1" x14ac:dyDescent="0.25">
      <c r="A29" s="188" t="s">
        <v>80</v>
      </c>
      <c r="B29" s="188"/>
      <c r="C29" s="188"/>
      <c r="D29" s="188"/>
    </row>
    <row r="30" spans="1:19" s="2" customFormat="1" ht="22.5" customHeight="1" x14ac:dyDescent="0.25">
      <c r="A30" s="188" t="s">
        <v>81</v>
      </c>
      <c r="B30" s="188"/>
      <c r="C30" s="188"/>
      <c r="D30" s="5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0"/>
  <sheetViews>
    <sheetView view="pageBreakPreview" topLeftCell="A12" zoomScaleSheetLayoutView="100" workbookViewId="0">
      <selection activeCell="A21" sqref="A21:E21"/>
    </sheetView>
  </sheetViews>
  <sheetFormatPr defaultRowHeight="15" x14ac:dyDescent="0.25"/>
  <cols>
    <col min="1" max="1" width="55.42578125" style="140" customWidth="1"/>
    <col min="2" max="2" width="13.85546875" style="140" customWidth="1"/>
    <col min="3" max="3" width="13.28515625" style="140" customWidth="1"/>
    <col min="4" max="5" width="14.7109375" style="140" customWidth="1"/>
    <col min="6" max="255" width="8.140625" style="140" customWidth="1"/>
    <col min="256" max="256" width="8.7109375" style="12" customWidth="1"/>
    <col min="257" max="257" width="31.5703125" style="12" customWidth="1"/>
    <col min="258" max="258" width="13.85546875" style="12" customWidth="1"/>
    <col min="259" max="259" width="19.140625" style="12" customWidth="1"/>
    <col min="260" max="260" width="17.5703125" style="12" customWidth="1"/>
    <col min="261" max="261" width="14.7109375" style="12" customWidth="1"/>
    <col min="262" max="511" width="8.140625" style="12" customWidth="1"/>
    <col min="512" max="512" width="8.7109375" style="12" customWidth="1"/>
    <col min="513" max="513" width="31.5703125" style="12" customWidth="1"/>
    <col min="514" max="514" width="13.85546875" style="12" customWidth="1"/>
    <col min="515" max="515" width="19.140625" style="12" customWidth="1"/>
    <col min="516" max="516" width="17.5703125" style="12" customWidth="1"/>
    <col min="517" max="517" width="14.7109375" style="12" customWidth="1"/>
    <col min="518" max="767" width="8.140625" style="12" customWidth="1"/>
    <col min="768" max="768" width="8.7109375" style="12" customWidth="1"/>
    <col min="769" max="769" width="31.5703125" style="12" customWidth="1"/>
    <col min="770" max="770" width="13.85546875" style="12" customWidth="1"/>
    <col min="771" max="771" width="19.140625" style="12" customWidth="1"/>
    <col min="772" max="772" width="17.5703125" style="12" customWidth="1"/>
    <col min="773" max="773" width="14.7109375" style="12" customWidth="1"/>
    <col min="774" max="1023" width="8.140625" style="12" customWidth="1"/>
    <col min="1024" max="1024" width="8.7109375" style="12" customWidth="1"/>
    <col min="1025" max="1025" width="31.5703125" style="12" customWidth="1"/>
    <col min="1026" max="1026" width="13.85546875" style="12" customWidth="1"/>
    <col min="1027" max="1027" width="19.140625" style="12" customWidth="1"/>
    <col min="1028" max="1028" width="17.5703125" style="12" customWidth="1"/>
    <col min="1029" max="1029" width="14.7109375" style="12" customWidth="1"/>
    <col min="1030" max="1279" width="8.140625" style="12" customWidth="1"/>
    <col min="1280" max="1280" width="8.7109375" style="12" customWidth="1"/>
    <col min="1281" max="1281" width="31.5703125" style="12" customWidth="1"/>
    <col min="1282" max="1282" width="13.85546875" style="12" customWidth="1"/>
    <col min="1283" max="1283" width="19.140625" style="12" customWidth="1"/>
    <col min="1284" max="1284" width="17.5703125" style="12" customWidth="1"/>
    <col min="1285" max="1285" width="14.7109375" style="12" customWidth="1"/>
    <col min="1286" max="1535" width="8.140625" style="12" customWidth="1"/>
    <col min="1536" max="1536" width="8.7109375" style="12" customWidth="1"/>
    <col min="1537" max="1537" width="31.5703125" style="12" customWidth="1"/>
    <col min="1538" max="1538" width="13.85546875" style="12" customWidth="1"/>
    <col min="1539" max="1539" width="19.140625" style="12" customWidth="1"/>
    <col min="1540" max="1540" width="17.5703125" style="12" customWidth="1"/>
    <col min="1541" max="1541" width="14.7109375" style="12" customWidth="1"/>
    <col min="1542" max="1791" width="8.140625" style="12" customWidth="1"/>
    <col min="1792" max="1792" width="8.7109375" style="12" customWidth="1"/>
    <col min="1793" max="1793" width="31.5703125" style="12" customWidth="1"/>
    <col min="1794" max="1794" width="13.85546875" style="12" customWidth="1"/>
    <col min="1795" max="1795" width="19.140625" style="12" customWidth="1"/>
    <col min="1796" max="1796" width="17.5703125" style="12" customWidth="1"/>
    <col min="1797" max="1797" width="14.7109375" style="12" customWidth="1"/>
    <col min="1798" max="2047" width="8.140625" style="12" customWidth="1"/>
    <col min="2048" max="2048" width="8.7109375" style="12" customWidth="1"/>
    <col min="2049" max="2049" width="31.5703125" style="12" customWidth="1"/>
    <col min="2050" max="2050" width="13.85546875" style="12" customWidth="1"/>
    <col min="2051" max="2051" width="19.140625" style="12" customWidth="1"/>
    <col min="2052" max="2052" width="17.5703125" style="12" customWidth="1"/>
    <col min="2053" max="2053" width="14.7109375" style="12" customWidth="1"/>
    <col min="2054" max="2303" width="8.140625" style="12" customWidth="1"/>
    <col min="2304" max="2304" width="8.7109375" style="12" customWidth="1"/>
    <col min="2305" max="2305" width="31.5703125" style="12" customWidth="1"/>
    <col min="2306" max="2306" width="13.85546875" style="12" customWidth="1"/>
    <col min="2307" max="2307" width="19.140625" style="12" customWidth="1"/>
    <col min="2308" max="2308" width="17.5703125" style="12" customWidth="1"/>
    <col min="2309" max="2309" width="14.7109375" style="12" customWidth="1"/>
    <col min="2310" max="2559" width="8.140625" style="12" customWidth="1"/>
    <col min="2560" max="2560" width="8.7109375" style="12" customWidth="1"/>
    <col min="2561" max="2561" width="31.5703125" style="12" customWidth="1"/>
    <col min="2562" max="2562" width="13.85546875" style="12" customWidth="1"/>
    <col min="2563" max="2563" width="19.140625" style="12" customWidth="1"/>
    <col min="2564" max="2564" width="17.5703125" style="12" customWidth="1"/>
    <col min="2565" max="2565" width="14.7109375" style="12" customWidth="1"/>
    <col min="2566" max="2815" width="8.140625" style="12" customWidth="1"/>
    <col min="2816" max="2816" width="8.7109375" style="12" customWidth="1"/>
    <col min="2817" max="2817" width="31.5703125" style="12" customWidth="1"/>
    <col min="2818" max="2818" width="13.85546875" style="12" customWidth="1"/>
    <col min="2819" max="2819" width="19.140625" style="12" customWidth="1"/>
    <col min="2820" max="2820" width="17.5703125" style="12" customWidth="1"/>
    <col min="2821" max="2821" width="14.7109375" style="12" customWidth="1"/>
    <col min="2822" max="3071" width="8.140625" style="12" customWidth="1"/>
    <col min="3072" max="3072" width="8.7109375" style="12" customWidth="1"/>
    <col min="3073" max="3073" width="31.5703125" style="12" customWidth="1"/>
    <col min="3074" max="3074" width="13.85546875" style="12" customWidth="1"/>
    <col min="3075" max="3075" width="19.140625" style="12" customWidth="1"/>
    <col min="3076" max="3076" width="17.5703125" style="12" customWidth="1"/>
    <col min="3077" max="3077" width="14.7109375" style="12" customWidth="1"/>
    <col min="3078" max="3327" width="8.140625" style="12" customWidth="1"/>
    <col min="3328" max="3328" width="8.7109375" style="12" customWidth="1"/>
    <col min="3329" max="3329" width="31.5703125" style="12" customWidth="1"/>
    <col min="3330" max="3330" width="13.85546875" style="12" customWidth="1"/>
    <col min="3331" max="3331" width="19.140625" style="12" customWidth="1"/>
    <col min="3332" max="3332" width="17.5703125" style="12" customWidth="1"/>
    <col min="3333" max="3333" width="14.7109375" style="12" customWidth="1"/>
    <col min="3334" max="3583" width="8.140625" style="12" customWidth="1"/>
    <col min="3584" max="3584" width="8.7109375" style="12" customWidth="1"/>
    <col min="3585" max="3585" width="31.5703125" style="12" customWidth="1"/>
    <col min="3586" max="3586" width="13.85546875" style="12" customWidth="1"/>
    <col min="3587" max="3587" width="19.140625" style="12" customWidth="1"/>
    <col min="3588" max="3588" width="17.5703125" style="12" customWidth="1"/>
    <col min="3589" max="3589" width="14.7109375" style="12" customWidth="1"/>
    <col min="3590" max="3839" width="8.140625" style="12" customWidth="1"/>
    <col min="3840" max="3840" width="8.7109375" style="12" customWidth="1"/>
    <col min="3841" max="3841" width="31.5703125" style="12" customWidth="1"/>
    <col min="3842" max="3842" width="13.85546875" style="12" customWidth="1"/>
    <col min="3843" max="3843" width="19.140625" style="12" customWidth="1"/>
    <col min="3844" max="3844" width="17.5703125" style="12" customWidth="1"/>
    <col min="3845" max="3845" width="14.7109375" style="12" customWidth="1"/>
    <col min="3846" max="4095" width="8.140625" style="12" customWidth="1"/>
    <col min="4096" max="4096" width="8.7109375" style="12" customWidth="1"/>
    <col min="4097" max="4097" width="31.5703125" style="12" customWidth="1"/>
    <col min="4098" max="4098" width="13.85546875" style="12" customWidth="1"/>
    <col min="4099" max="4099" width="19.140625" style="12" customWidth="1"/>
    <col min="4100" max="4100" width="17.5703125" style="12" customWidth="1"/>
    <col min="4101" max="4101" width="14.7109375" style="12" customWidth="1"/>
    <col min="4102" max="4351" width="8.140625" style="12" customWidth="1"/>
    <col min="4352" max="4352" width="8.7109375" style="12" customWidth="1"/>
    <col min="4353" max="4353" width="31.5703125" style="12" customWidth="1"/>
    <col min="4354" max="4354" width="13.85546875" style="12" customWidth="1"/>
    <col min="4355" max="4355" width="19.140625" style="12" customWidth="1"/>
    <col min="4356" max="4356" width="17.5703125" style="12" customWidth="1"/>
    <col min="4357" max="4357" width="14.7109375" style="12" customWidth="1"/>
    <col min="4358" max="4607" width="8.140625" style="12" customWidth="1"/>
    <col min="4608" max="4608" width="8.7109375" style="12" customWidth="1"/>
    <col min="4609" max="4609" width="31.5703125" style="12" customWidth="1"/>
    <col min="4610" max="4610" width="13.85546875" style="12" customWidth="1"/>
    <col min="4611" max="4611" width="19.140625" style="12" customWidth="1"/>
    <col min="4612" max="4612" width="17.5703125" style="12" customWidth="1"/>
    <col min="4613" max="4613" width="14.7109375" style="12" customWidth="1"/>
    <col min="4614" max="4863" width="8.140625" style="12" customWidth="1"/>
    <col min="4864" max="4864" width="8.7109375" style="12" customWidth="1"/>
    <col min="4865" max="4865" width="31.5703125" style="12" customWidth="1"/>
    <col min="4866" max="4866" width="13.85546875" style="12" customWidth="1"/>
    <col min="4867" max="4867" width="19.140625" style="12" customWidth="1"/>
    <col min="4868" max="4868" width="17.5703125" style="12" customWidth="1"/>
    <col min="4869" max="4869" width="14.7109375" style="12" customWidth="1"/>
    <col min="4870" max="5119" width="8.140625" style="12" customWidth="1"/>
    <col min="5120" max="5120" width="8.7109375" style="12" customWidth="1"/>
    <col min="5121" max="5121" width="31.5703125" style="12" customWidth="1"/>
    <col min="5122" max="5122" width="13.85546875" style="12" customWidth="1"/>
    <col min="5123" max="5123" width="19.140625" style="12" customWidth="1"/>
    <col min="5124" max="5124" width="17.5703125" style="12" customWidth="1"/>
    <col min="5125" max="5125" width="14.7109375" style="12" customWidth="1"/>
    <col min="5126" max="5375" width="8.140625" style="12" customWidth="1"/>
    <col min="5376" max="5376" width="8.7109375" style="12" customWidth="1"/>
    <col min="5377" max="5377" width="31.5703125" style="12" customWidth="1"/>
    <col min="5378" max="5378" width="13.85546875" style="12" customWidth="1"/>
    <col min="5379" max="5379" width="19.140625" style="12" customWidth="1"/>
    <col min="5380" max="5380" width="17.5703125" style="12" customWidth="1"/>
    <col min="5381" max="5381" width="14.7109375" style="12" customWidth="1"/>
    <col min="5382" max="5631" width="8.140625" style="12" customWidth="1"/>
    <col min="5632" max="5632" width="8.7109375" style="12" customWidth="1"/>
    <col min="5633" max="5633" width="31.5703125" style="12" customWidth="1"/>
    <col min="5634" max="5634" width="13.85546875" style="12" customWidth="1"/>
    <col min="5635" max="5635" width="19.140625" style="12" customWidth="1"/>
    <col min="5636" max="5636" width="17.5703125" style="12" customWidth="1"/>
    <col min="5637" max="5637" width="14.7109375" style="12" customWidth="1"/>
    <col min="5638" max="5887" width="8.140625" style="12" customWidth="1"/>
    <col min="5888" max="5888" width="8.7109375" style="12" customWidth="1"/>
    <col min="5889" max="5889" width="31.5703125" style="12" customWidth="1"/>
    <col min="5890" max="5890" width="13.85546875" style="12" customWidth="1"/>
    <col min="5891" max="5891" width="19.140625" style="12" customWidth="1"/>
    <col min="5892" max="5892" width="17.5703125" style="12" customWidth="1"/>
    <col min="5893" max="5893" width="14.7109375" style="12" customWidth="1"/>
    <col min="5894" max="6143" width="8.140625" style="12" customWidth="1"/>
    <col min="6144" max="6144" width="8.7109375" style="12" customWidth="1"/>
    <col min="6145" max="6145" width="31.5703125" style="12" customWidth="1"/>
    <col min="6146" max="6146" width="13.85546875" style="12" customWidth="1"/>
    <col min="6147" max="6147" width="19.140625" style="12" customWidth="1"/>
    <col min="6148" max="6148" width="17.5703125" style="12" customWidth="1"/>
    <col min="6149" max="6149" width="14.7109375" style="12" customWidth="1"/>
    <col min="6150" max="6399" width="8.140625" style="12" customWidth="1"/>
    <col min="6400" max="6400" width="8.7109375" style="12" customWidth="1"/>
    <col min="6401" max="6401" width="31.5703125" style="12" customWidth="1"/>
    <col min="6402" max="6402" width="13.85546875" style="12" customWidth="1"/>
    <col min="6403" max="6403" width="19.140625" style="12" customWidth="1"/>
    <col min="6404" max="6404" width="17.5703125" style="12" customWidth="1"/>
    <col min="6405" max="6405" width="14.7109375" style="12" customWidth="1"/>
    <col min="6406" max="6655" width="8.140625" style="12" customWidth="1"/>
    <col min="6656" max="6656" width="8.7109375" style="12" customWidth="1"/>
    <col min="6657" max="6657" width="31.5703125" style="12" customWidth="1"/>
    <col min="6658" max="6658" width="13.85546875" style="12" customWidth="1"/>
    <col min="6659" max="6659" width="19.140625" style="12" customWidth="1"/>
    <col min="6660" max="6660" width="17.5703125" style="12" customWidth="1"/>
    <col min="6661" max="6661" width="14.7109375" style="12" customWidth="1"/>
    <col min="6662" max="6911" width="8.140625" style="12" customWidth="1"/>
    <col min="6912" max="6912" width="8.7109375" style="12" customWidth="1"/>
    <col min="6913" max="6913" width="31.5703125" style="12" customWidth="1"/>
    <col min="6914" max="6914" width="13.85546875" style="12" customWidth="1"/>
    <col min="6915" max="6915" width="19.140625" style="12" customWidth="1"/>
    <col min="6916" max="6916" width="17.5703125" style="12" customWidth="1"/>
    <col min="6917" max="6917" width="14.7109375" style="12" customWidth="1"/>
    <col min="6918" max="7167" width="8.140625" style="12" customWidth="1"/>
    <col min="7168" max="7168" width="8.7109375" style="12" customWidth="1"/>
    <col min="7169" max="7169" width="31.5703125" style="12" customWidth="1"/>
    <col min="7170" max="7170" width="13.85546875" style="12" customWidth="1"/>
    <col min="7171" max="7171" width="19.140625" style="12" customWidth="1"/>
    <col min="7172" max="7172" width="17.5703125" style="12" customWidth="1"/>
    <col min="7173" max="7173" width="14.7109375" style="12" customWidth="1"/>
    <col min="7174" max="7423" width="8.140625" style="12" customWidth="1"/>
    <col min="7424" max="7424" width="8.7109375" style="12" customWidth="1"/>
    <col min="7425" max="7425" width="31.5703125" style="12" customWidth="1"/>
    <col min="7426" max="7426" width="13.85546875" style="12" customWidth="1"/>
    <col min="7427" max="7427" width="19.140625" style="12" customWidth="1"/>
    <col min="7428" max="7428" width="17.5703125" style="12" customWidth="1"/>
    <col min="7429" max="7429" width="14.7109375" style="12" customWidth="1"/>
    <col min="7430" max="7679" width="8.140625" style="12" customWidth="1"/>
    <col min="7680" max="7680" width="8.7109375" style="12" customWidth="1"/>
    <col min="7681" max="7681" width="31.5703125" style="12" customWidth="1"/>
    <col min="7682" max="7682" width="13.85546875" style="12" customWidth="1"/>
    <col min="7683" max="7683" width="19.140625" style="12" customWidth="1"/>
    <col min="7684" max="7684" width="17.5703125" style="12" customWidth="1"/>
    <col min="7685" max="7685" width="14.7109375" style="12" customWidth="1"/>
    <col min="7686" max="7935" width="8.140625" style="12" customWidth="1"/>
    <col min="7936" max="7936" width="8.7109375" style="12" customWidth="1"/>
    <col min="7937" max="7937" width="31.5703125" style="12" customWidth="1"/>
    <col min="7938" max="7938" width="13.85546875" style="12" customWidth="1"/>
    <col min="7939" max="7939" width="19.140625" style="12" customWidth="1"/>
    <col min="7940" max="7940" width="17.5703125" style="12" customWidth="1"/>
    <col min="7941" max="7941" width="14.7109375" style="12" customWidth="1"/>
    <col min="7942" max="8191" width="8.140625" style="12" customWidth="1"/>
    <col min="8192" max="8192" width="8.7109375" style="12" customWidth="1"/>
    <col min="8193" max="8193" width="31.5703125" style="12" customWidth="1"/>
    <col min="8194" max="8194" width="13.85546875" style="12" customWidth="1"/>
    <col min="8195" max="8195" width="19.140625" style="12" customWidth="1"/>
    <col min="8196" max="8196" width="17.5703125" style="12" customWidth="1"/>
    <col min="8197" max="8197" width="14.7109375" style="12" customWidth="1"/>
    <col min="8198" max="8447" width="8.140625" style="12" customWidth="1"/>
    <col min="8448" max="8448" width="8.7109375" style="12" customWidth="1"/>
    <col min="8449" max="8449" width="31.5703125" style="12" customWidth="1"/>
    <col min="8450" max="8450" width="13.85546875" style="12" customWidth="1"/>
    <col min="8451" max="8451" width="19.140625" style="12" customWidth="1"/>
    <col min="8452" max="8452" width="17.5703125" style="12" customWidth="1"/>
    <col min="8453" max="8453" width="14.7109375" style="12" customWidth="1"/>
    <col min="8454" max="8703" width="8.140625" style="12" customWidth="1"/>
    <col min="8704" max="8704" width="8.7109375" style="12" customWidth="1"/>
    <col min="8705" max="8705" width="31.5703125" style="12" customWidth="1"/>
    <col min="8706" max="8706" width="13.85546875" style="12" customWidth="1"/>
    <col min="8707" max="8707" width="19.140625" style="12" customWidth="1"/>
    <col min="8708" max="8708" width="17.5703125" style="12" customWidth="1"/>
    <col min="8709" max="8709" width="14.7109375" style="12" customWidth="1"/>
    <col min="8710" max="8959" width="8.140625" style="12" customWidth="1"/>
    <col min="8960" max="8960" width="8.7109375" style="12" customWidth="1"/>
    <col min="8961" max="8961" width="31.5703125" style="12" customWidth="1"/>
    <col min="8962" max="8962" width="13.85546875" style="12" customWidth="1"/>
    <col min="8963" max="8963" width="19.140625" style="12" customWidth="1"/>
    <col min="8964" max="8964" width="17.5703125" style="12" customWidth="1"/>
    <col min="8965" max="8965" width="14.7109375" style="12" customWidth="1"/>
    <col min="8966" max="9215" width="8.140625" style="12" customWidth="1"/>
    <col min="9216" max="9216" width="8.7109375" style="12" customWidth="1"/>
    <col min="9217" max="9217" width="31.5703125" style="12" customWidth="1"/>
    <col min="9218" max="9218" width="13.85546875" style="12" customWidth="1"/>
    <col min="9219" max="9219" width="19.140625" style="12" customWidth="1"/>
    <col min="9220" max="9220" width="17.5703125" style="12" customWidth="1"/>
    <col min="9221" max="9221" width="14.7109375" style="12" customWidth="1"/>
    <col min="9222" max="9471" width="8.140625" style="12" customWidth="1"/>
    <col min="9472" max="9472" width="8.7109375" style="12" customWidth="1"/>
    <col min="9473" max="9473" width="31.5703125" style="12" customWidth="1"/>
    <col min="9474" max="9474" width="13.85546875" style="12" customWidth="1"/>
    <col min="9475" max="9475" width="19.140625" style="12" customWidth="1"/>
    <col min="9476" max="9476" width="17.5703125" style="12" customWidth="1"/>
    <col min="9477" max="9477" width="14.7109375" style="12" customWidth="1"/>
    <col min="9478" max="9727" width="8.140625" style="12" customWidth="1"/>
    <col min="9728" max="9728" width="8.7109375" style="12" customWidth="1"/>
    <col min="9729" max="9729" width="31.5703125" style="12" customWidth="1"/>
    <col min="9730" max="9730" width="13.85546875" style="12" customWidth="1"/>
    <col min="9731" max="9731" width="19.140625" style="12" customWidth="1"/>
    <col min="9732" max="9732" width="17.5703125" style="12" customWidth="1"/>
    <col min="9733" max="9733" width="14.7109375" style="12" customWidth="1"/>
    <col min="9734" max="9983" width="8.140625" style="12" customWidth="1"/>
    <col min="9984" max="9984" width="8.7109375" style="12" customWidth="1"/>
    <col min="9985" max="9985" width="31.5703125" style="12" customWidth="1"/>
    <col min="9986" max="9986" width="13.85546875" style="12" customWidth="1"/>
    <col min="9987" max="9987" width="19.140625" style="12" customWidth="1"/>
    <col min="9988" max="9988" width="17.5703125" style="12" customWidth="1"/>
    <col min="9989" max="9989" width="14.7109375" style="12" customWidth="1"/>
    <col min="9990" max="10239" width="8.140625" style="12" customWidth="1"/>
    <col min="10240" max="10240" width="8.7109375" style="12" customWidth="1"/>
    <col min="10241" max="10241" width="31.5703125" style="12" customWidth="1"/>
    <col min="10242" max="10242" width="13.85546875" style="12" customWidth="1"/>
    <col min="10243" max="10243" width="19.140625" style="12" customWidth="1"/>
    <col min="10244" max="10244" width="17.5703125" style="12" customWidth="1"/>
    <col min="10245" max="10245" width="14.7109375" style="12" customWidth="1"/>
    <col min="10246" max="10495" width="8.140625" style="12" customWidth="1"/>
    <col min="10496" max="10496" width="8.7109375" style="12" customWidth="1"/>
    <col min="10497" max="10497" width="31.5703125" style="12" customWidth="1"/>
    <col min="10498" max="10498" width="13.85546875" style="12" customWidth="1"/>
    <col min="10499" max="10499" width="19.140625" style="12" customWidth="1"/>
    <col min="10500" max="10500" width="17.5703125" style="12" customWidth="1"/>
    <col min="10501" max="10501" width="14.7109375" style="12" customWidth="1"/>
    <col min="10502" max="10751" width="8.140625" style="12" customWidth="1"/>
    <col min="10752" max="10752" width="8.7109375" style="12" customWidth="1"/>
    <col min="10753" max="10753" width="31.5703125" style="12" customWidth="1"/>
    <col min="10754" max="10754" width="13.85546875" style="12" customWidth="1"/>
    <col min="10755" max="10755" width="19.140625" style="12" customWidth="1"/>
    <col min="10756" max="10756" width="17.5703125" style="12" customWidth="1"/>
    <col min="10757" max="10757" width="14.7109375" style="12" customWidth="1"/>
    <col min="10758" max="11007" width="8.140625" style="12" customWidth="1"/>
    <col min="11008" max="11008" width="8.7109375" style="12" customWidth="1"/>
    <col min="11009" max="11009" width="31.5703125" style="12" customWidth="1"/>
    <col min="11010" max="11010" width="13.85546875" style="12" customWidth="1"/>
    <col min="11011" max="11011" width="19.140625" style="12" customWidth="1"/>
    <col min="11012" max="11012" width="17.5703125" style="12" customWidth="1"/>
    <col min="11013" max="11013" width="14.7109375" style="12" customWidth="1"/>
    <col min="11014" max="11263" width="8.140625" style="12" customWidth="1"/>
    <col min="11264" max="11264" width="8.7109375" style="12" customWidth="1"/>
    <col min="11265" max="11265" width="31.5703125" style="12" customWidth="1"/>
    <col min="11266" max="11266" width="13.85546875" style="12" customWidth="1"/>
    <col min="11267" max="11267" width="19.140625" style="12" customWidth="1"/>
    <col min="11268" max="11268" width="17.5703125" style="12" customWidth="1"/>
    <col min="11269" max="11269" width="14.7109375" style="12" customWidth="1"/>
    <col min="11270" max="11519" width="8.140625" style="12" customWidth="1"/>
    <col min="11520" max="11520" width="8.7109375" style="12" customWidth="1"/>
    <col min="11521" max="11521" width="31.5703125" style="12" customWidth="1"/>
    <col min="11522" max="11522" width="13.85546875" style="12" customWidth="1"/>
    <col min="11523" max="11523" width="19.140625" style="12" customWidth="1"/>
    <col min="11524" max="11524" width="17.5703125" style="12" customWidth="1"/>
    <col min="11525" max="11525" width="14.7109375" style="12" customWidth="1"/>
    <col min="11526" max="11775" width="8.140625" style="12" customWidth="1"/>
    <col min="11776" max="11776" width="8.7109375" style="12" customWidth="1"/>
    <col min="11777" max="11777" width="31.5703125" style="12" customWidth="1"/>
    <col min="11778" max="11778" width="13.85546875" style="12" customWidth="1"/>
    <col min="11779" max="11779" width="19.140625" style="12" customWidth="1"/>
    <col min="11780" max="11780" width="17.5703125" style="12" customWidth="1"/>
    <col min="11781" max="11781" width="14.7109375" style="12" customWidth="1"/>
    <col min="11782" max="12031" width="8.140625" style="12" customWidth="1"/>
    <col min="12032" max="12032" width="8.7109375" style="12" customWidth="1"/>
    <col min="12033" max="12033" width="31.5703125" style="12" customWidth="1"/>
    <col min="12034" max="12034" width="13.85546875" style="12" customWidth="1"/>
    <col min="12035" max="12035" width="19.140625" style="12" customWidth="1"/>
    <col min="12036" max="12036" width="17.5703125" style="12" customWidth="1"/>
    <col min="12037" max="12037" width="14.7109375" style="12" customWidth="1"/>
    <col min="12038" max="12287" width="8.140625" style="12" customWidth="1"/>
    <col min="12288" max="12288" width="8.7109375" style="12" customWidth="1"/>
    <col min="12289" max="12289" width="31.5703125" style="12" customWidth="1"/>
    <col min="12290" max="12290" width="13.85546875" style="12" customWidth="1"/>
    <col min="12291" max="12291" width="19.140625" style="12" customWidth="1"/>
    <col min="12292" max="12292" width="17.5703125" style="12" customWidth="1"/>
    <col min="12293" max="12293" width="14.7109375" style="12" customWidth="1"/>
    <col min="12294" max="12543" width="8.140625" style="12" customWidth="1"/>
    <col min="12544" max="12544" width="8.7109375" style="12" customWidth="1"/>
    <col min="12545" max="12545" width="31.5703125" style="12" customWidth="1"/>
    <col min="12546" max="12546" width="13.85546875" style="12" customWidth="1"/>
    <col min="12547" max="12547" width="19.140625" style="12" customWidth="1"/>
    <col min="12548" max="12548" width="17.5703125" style="12" customWidth="1"/>
    <col min="12549" max="12549" width="14.7109375" style="12" customWidth="1"/>
    <col min="12550" max="12799" width="8.140625" style="12" customWidth="1"/>
    <col min="12800" max="12800" width="8.7109375" style="12" customWidth="1"/>
    <col min="12801" max="12801" width="31.5703125" style="12" customWidth="1"/>
    <col min="12802" max="12802" width="13.85546875" style="12" customWidth="1"/>
    <col min="12803" max="12803" width="19.140625" style="12" customWidth="1"/>
    <col min="12804" max="12804" width="17.5703125" style="12" customWidth="1"/>
    <col min="12805" max="12805" width="14.7109375" style="12" customWidth="1"/>
    <col min="12806" max="13055" width="8.140625" style="12" customWidth="1"/>
    <col min="13056" max="13056" width="8.7109375" style="12" customWidth="1"/>
    <col min="13057" max="13057" width="31.5703125" style="12" customWidth="1"/>
    <col min="13058" max="13058" width="13.85546875" style="12" customWidth="1"/>
    <col min="13059" max="13059" width="19.140625" style="12" customWidth="1"/>
    <col min="13060" max="13060" width="17.5703125" style="12" customWidth="1"/>
    <col min="13061" max="13061" width="14.7109375" style="12" customWidth="1"/>
    <col min="13062" max="13311" width="8.140625" style="12" customWidth="1"/>
    <col min="13312" max="13312" width="8.7109375" style="12" customWidth="1"/>
    <col min="13313" max="13313" width="31.5703125" style="12" customWidth="1"/>
    <col min="13314" max="13314" width="13.85546875" style="12" customWidth="1"/>
    <col min="13315" max="13315" width="19.140625" style="12" customWidth="1"/>
    <col min="13316" max="13316" width="17.5703125" style="12" customWidth="1"/>
    <col min="13317" max="13317" width="14.7109375" style="12" customWidth="1"/>
    <col min="13318" max="13567" width="8.140625" style="12" customWidth="1"/>
    <col min="13568" max="13568" width="8.7109375" style="12" customWidth="1"/>
    <col min="13569" max="13569" width="31.5703125" style="12" customWidth="1"/>
    <col min="13570" max="13570" width="13.85546875" style="12" customWidth="1"/>
    <col min="13571" max="13571" width="19.140625" style="12" customWidth="1"/>
    <col min="13572" max="13572" width="17.5703125" style="12" customWidth="1"/>
    <col min="13573" max="13573" width="14.7109375" style="12" customWidth="1"/>
    <col min="13574" max="13823" width="8.140625" style="12" customWidth="1"/>
    <col min="13824" max="13824" width="8.7109375" style="12" customWidth="1"/>
    <col min="13825" max="13825" width="31.5703125" style="12" customWidth="1"/>
    <col min="13826" max="13826" width="13.85546875" style="12" customWidth="1"/>
    <col min="13827" max="13827" width="19.140625" style="12" customWidth="1"/>
    <col min="13828" max="13828" width="17.5703125" style="12" customWidth="1"/>
    <col min="13829" max="13829" width="14.7109375" style="12" customWidth="1"/>
    <col min="13830" max="14079" width="8.140625" style="12" customWidth="1"/>
    <col min="14080" max="14080" width="8.7109375" style="12" customWidth="1"/>
    <col min="14081" max="14081" width="31.5703125" style="12" customWidth="1"/>
    <col min="14082" max="14082" width="13.85546875" style="12" customWidth="1"/>
    <col min="14083" max="14083" width="19.140625" style="12" customWidth="1"/>
    <col min="14084" max="14084" width="17.5703125" style="12" customWidth="1"/>
    <col min="14085" max="14085" width="14.7109375" style="12" customWidth="1"/>
    <col min="14086" max="14335" width="8.140625" style="12" customWidth="1"/>
    <col min="14336" max="14336" width="8.7109375" style="12" customWidth="1"/>
    <col min="14337" max="14337" width="31.5703125" style="12" customWidth="1"/>
    <col min="14338" max="14338" width="13.85546875" style="12" customWidth="1"/>
    <col min="14339" max="14339" width="19.140625" style="12" customWidth="1"/>
    <col min="14340" max="14340" width="17.5703125" style="12" customWidth="1"/>
    <col min="14341" max="14341" width="14.7109375" style="12" customWidth="1"/>
    <col min="14342" max="14591" width="8.140625" style="12" customWidth="1"/>
    <col min="14592" max="14592" width="8.7109375" style="12" customWidth="1"/>
    <col min="14593" max="14593" width="31.5703125" style="12" customWidth="1"/>
    <col min="14594" max="14594" width="13.85546875" style="12" customWidth="1"/>
    <col min="14595" max="14595" width="19.140625" style="12" customWidth="1"/>
    <col min="14596" max="14596" width="17.5703125" style="12" customWidth="1"/>
    <col min="14597" max="14597" width="14.7109375" style="12" customWidth="1"/>
    <col min="14598" max="14847" width="8.140625" style="12" customWidth="1"/>
    <col min="14848" max="14848" width="8.7109375" style="12" customWidth="1"/>
    <col min="14849" max="14849" width="31.5703125" style="12" customWidth="1"/>
    <col min="14850" max="14850" width="13.85546875" style="12" customWidth="1"/>
    <col min="14851" max="14851" width="19.140625" style="12" customWidth="1"/>
    <col min="14852" max="14852" width="17.5703125" style="12" customWidth="1"/>
    <col min="14853" max="14853" width="14.7109375" style="12" customWidth="1"/>
    <col min="14854" max="15103" width="8.140625" style="12" customWidth="1"/>
    <col min="15104" max="15104" width="8.7109375" style="12" customWidth="1"/>
    <col min="15105" max="15105" width="31.5703125" style="12" customWidth="1"/>
    <col min="15106" max="15106" width="13.85546875" style="12" customWidth="1"/>
    <col min="15107" max="15107" width="19.140625" style="12" customWidth="1"/>
    <col min="15108" max="15108" width="17.5703125" style="12" customWidth="1"/>
    <col min="15109" max="15109" width="14.7109375" style="12" customWidth="1"/>
    <col min="15110" max="15359" width="8.140625" style="12" customWidth="1"/>
    <col min="15360" max="15360" width="8.7109375" style="12" customWidth="1"/>
    <col min="15361" max="15361" width="31.5703125" style="12" customWidth="1"/>
    <col min="15362" max="15362" width="13.85546875" style="12" customWidth="1"/>
    <col min="15363" max="15363" width="19.140625" style="12" customWidth="1"/>
    <col min="15364" max="15364" width="17.5703125" style="12" customWidth="1"/>
    <col min="15365" max="15365" width="14.7109375" style="12" customWidth="1"/>
    <col min="15366" max="15615" width="8.140625" style="12" customWidth="1"/>
    <col min="15616" max="15616" width="8.7109375" style="12" customWidth="1"/>
    <col min="15617" max="15617" width="31.5703125" style="12" customWidth="1"/>
    <col min="15618" max="15618" width="13.85546875" style="12" customWidth="1"/>
    <col min="15619" max="15619" width="19.140625" style="12" customWidth="1"/>
    <col min="15620" max="15620" width="17.5703125" style="12" customWidth="1"/>
    <col min="15621" max="15621" width="14.7109375" style="12" customWidth="1"/>
    <col min="15622" max="15871" width="8.140625" style="12" customWidth="1"/>
    <col min="15872" max="15872" width="8.7109375" style="12" customWidth="1"/>
    <col min="15873" max="15873" width="31.5703125" style="12" customWidth="1"/>
    <col min="15874" max="15874" width="13.85546875" style="12" customWidth="1"/>
    <col min="15875" max="15875" width="19.140625" style="12" customWidth="1"/>
    <col min="15876" max="15876" width="17.5703125" style="12" customWidth="1"/>
    <col min="15877" max="15877" width="14.7109375" style="12" customWidth="1"/>
    <col min="15878" max="16127" width="8.140625" style="12" customWidth="1"/>
    <col min="16128" max="16128" width="8.7109375" style="12" customWidth="1"/>
    <col min="16129" max="16129" width="31.5703125" style="12" customWidth="1"/>
    <col min="16130" max="16130" width="13.85546875" style="12" customWidth="1"/>
    <col min="16131" max="16131" width="19.140625" style="12" customWidth="1"/>
    <col min="16132" max="16132" width="17.5703125" style="12" customWidth="1"/>
    <col min="16133" max="16133" width="14.7109375" style="12" customWidth="1"/>
    <col min="16134" max="16384" width="8.140625" style="12" customWidth="1"/>
  </cols>
  <sheetData>
    <row r="1" spans="1:5" s="140" customFormat="1" ht="23.25" customHeight="1" x14ac:dyDescent="0.25">
      <c r="A1" s="209"/>
      <c r="B1" s="209"/>
      <c r="C1" s="209"/>
      <c r="D1" s="209"/>
      <c r="E1" s="209"/>
    </row>
    <row r="2" spans="1:5" s="140" customFormat="1" x14ac:dyDescent="0.25">
      <c r="A2" s="209" t="s">
        <v>227</v>
      </c>
      <c r="B2" s="209"/>
      <c r="C2" s="209"/>
      <c r="D2" s="209"/>
      <c r="E2" s="209"/>
    </row>
    <row r="3" spans="1:5" s="140" customFormat="1" ht="15.75" customHeight="1" x14ac:dyDescent="0.25">
      <c r="B3" s="209" t="s">
        <v>280</v>
      </c>
      <c r="C3" s="209"/>
      <c r="D3" s="209"/>
      <c r="E3" s="209"/>
    </row>
    <row r="4" spans="1:5" s="140" customFormat="1" x14ac:dyDescent="0.25">
      <c r="A4" s="210" t="s">
        <v>228</v>
      </c>
      <c r="B4" s="210"/>
      <c r="C4" s="210"/>
      <c r="D4" s="210"/>
      <c r="E4" s="210"/>
    </row>
    <row r="5" spans="1:5" s="140" customFormat="1" x14ac:dyDescent="0.25">
      <c r="A5" s="210" t="s">
        <v>229</v>
      </c>
      <c r="B5" s="210"/>
      <c r="C5" s="210"/>
      <c r="D5" s="210"/>
      <c r="E5" s="210"/>
    </row>
    <row r="6" spans="1:5" s="140" customFormat="1" ht="26.25" customHeight="1" x14ac:dyDescent="0.25">
      <c r="A6" s="209" t="s">
        <v>230</v>
      </c>
      <c r="B6" s="209"/>
      <c r="C6" s="209"/>
      <c r="D6" s="209"/>
      <c r="E6" s="140" t="s">
        <v>291</v>
      </c>
    </row>
    <row r="7" spans="1:5" s="140" customFormat="1" x14ac:dyDescent="0.25">
      <c r="A7" s="209"/>
      <c r="B7" s="209"/>
      <c r="C7" s="209"/>
      <c r="D7" s="209"/>
      <c r="E7" s="209"/>
    </row>
    <row r="8" spans="1:5" s="140" customFormat="1" ht="28.5" customHeight="1" x14ac:dyDescent="0.25">
      <c r="A8" s="211" t="s">
        <v>281</v>
      </c>
      <c r="B8" s="211"/>
      <c r="C8" s="211"/>
      <c r="D8" s="211"/>
      <c r="E8" s="211"/>
    </row>
    <row r="9" spans="1:5" s="140" customFormat="1" ht="29.25" customHeight="1" x14ac:dyDescent="0.25">
      <c r="A9" s="211" t="s">
        <v>232</v>
      </c>
      <c r="B9" s="211"/>
      <c r="C9" s="211"/>
      <c r="D9" s="211"/>
      <c r="E9" s="211"/>
    </row>
    <row r="10" spans="1:5" s="140" customFormat="1" ht="30" customHeight="1" x14ac:dyDescent="0.25">
      <c r="A10" s="211" t="s">
        <v>233</v>
      </c>
      <c r="B10" s="211"/>
      <c r="C10" s="211"/>
      <c r="D10" s="211"/>
      <c r="E10" s="211"/>
    </row>
    <row r="11" spans="1:5" s="140" customFormat="1" ht="30" customHeight="1" x14ac:dyDescent="0.25">
      <c r="A11" s="211" t="s">
        <v>234</v>
      </c>
      <c r="B11" s="211"/>
      <c r="C11" s="211"/>
      <c r="D11" s="211"/>
      <c r="E11" s="211"/>
    </row>
    <row r="12" spans="1:5" s="140" customFormat="1" ht="29.25" customHeight="1" x14ac:dyDescent="0.25">
      <c r="A12" s="211" t="s">
        <v>235</v>
      </c>
      <c r="B12" s="211"/>
      <c r="C12" s="211"/>
      <c r="D12" s="211"/>
      <c r="E12" s="211"/>
    </row>
    <row r="13" spans="1:5" s="140" customFormat="1" ht="28.5" customHeight="1" x14ac:dyDescent="0.25">
      <c r="A13" s="211" t="s">
        <v>236</v>
      </c>
      <c r="B13" s="211"/>
      <c r="C13" s="211"/>
      <c r="D13" s="211"/>
      <c r="E13" s="211"/>
    </row>
    <row r="14" spans="1:5" s="140" customFormat="1" ht="15.75" customHeight="1" x14ac:dyDescent="0.25">
      <c r="A14" s="209"/>
      <c r="B14" s="209"/>
      <c r="C14" s="209"/>
      <c r="D14" s="209"/>
      <c r="E14" s="209"/>
    </row>
    <row r="15" spans="1:5" s="140" customFormat="1" ht="135" x14ac:dyDescent="0.25">
      <c r="A15" s="141" t="s">
        <v>2</v>
      </c>
      <c r="B15" s="142" t="s">
        <v>238</v>
      </c>
      <c r="C15" s="142" t="s">
        <v>0</v>
      </c>
      <c r="D15" s="142" t="s">
        <v>237</v>
      </c>
      <c r="E15" s="142" t="s">
        <v>1</v>
      </c>
    </row>
    <row r="16" spans="1:5" s="140" customFormat="1" x14ac:dyDescent="0.25">
      <c r="A16" s="145" t="s">
        <v>8</v>
      </c>
      <c r="B16" s="143"/>
      <c r="C16" s="143"/>
      <c r="D16" s="143"/>
      <c r="E16" s="143"/>
    </row>
    <row r="17" spans="1:5" s="140" customFormat="1" x14ac:dyDescent="0.25">
      <c r="A17" s="141" t="s">
        <v>162</v>
      </c>
      <c r="B17" s="144" t="s">
        <v>52</v>
      </c>
      <c r="C17" s="144" t="s">
        <v>35</v>
      </c>
      <c r="D17" s="144">
        <v>0.13</v>
      </c>
      <c r="E17" s="144">
        <v>3154.16</v>
      </c>
    </row>
    <row r="18" spans="1:5" s="140" customFormat="1" ht="28.5" x14ac:dyDescent="0.25">
      <c r="A18" s="145" t="s">
        <v>239</v>
      </c>
      <c r="B18" s="143"/>
      <c r="C18" s="143"/>
      <c r="D18" s="143"/>
      <c r="E18" s="143"/>
    </row>
    <row r="19" spans="1:5" s="140" customFormat="1" x14ac:dyDescent="0.25">
      <c r="A19" s="141" t="s">
        <v>292</v>
      </c>
      <c r="B19" s="144" t="s">
        <v>53</v>
      </c>
      <c r="C19" s="144" t="s">
        <v>36</v>
      </c>
      <c r="D19" s="144">
        <f>E19</f>
        <v>160.41</v>
      </c>
      <c r="E19" s="144">
        <v>160.41</v>
      </c>
    </row>
    <row r="20" spans="1:5" s="140" customFormat="1" x14ac:dyDescent="0.25">
      <c r="A20" s="141" t="s">
        <v>293</v>
      </c>
      <c r="B20" s="144" t="s">
        <v>53</v>
      </c>
      <c r="C20" s="144" t="s">
        <v>36</v>
      </c>
      <c r="D20" s="144">
        <f t="shared" ref="D20:D27" si="0">E20</f>
        <v>5606.7</v>
      </c>
      <c r="E20" s="144">
        <v>5606.7</v>
      </c>
    </row>
    <row r="21" spans="1:5" s="140" customFormat="1" ht="30" x14ac:dyDescent="0.25">
      <c r="A21" s="141" t="s">
        <v>165</v>
      </c>
      <c r="B21" s="144" t="s">
        <v>53</v>
      </c>
      <c r="C21" s="144" t="s">
        <v>46</v>
      </c>
      <c r="D21" s="144">
        <f t="shared" si="0"/>
        <v>1305.02</v>
      </c>
      <c r="E21" s="144">
        <v>1305.02</v>
      </c>
    </row>
    <row r="22" spans="1:5" s="140" customFormat="1" x14ac:dyDescent="0.25">
      <c r="A22" s="141" t="s">
        <v>294</v>
      </c>
      <c r="B22" s="144">
        <v>0.5</v>
      </c>
      <c r="C22" s="144" t="s">
        <v>37</v>
      </c>
      <c r="D22" s="144">
        <f>E22/B22</f>
        <v>2059.88</v>
      </c>
      <c r="E22" s="144">
        <v>1029.94</v>
      </c>
    </row>
    <row r="23" spans="1:5" s="140" customFormat="1" ht="30" x14ac:dyDescent="0.25">
      <c r="A23" s="141" t="s">
        <v>295</v>
      </c>
      <c r="B23" s="144">
        <v>0.5</v>
      </c>
      <c r="C23" s="144" t="s">
        <v>37</v>
      </c>
      <c r="D23" s="144">
        <f>E23/B23</f>
        <v>968.24</v>
      </c>
      <c r="E23" s="144">
        <v>484.12</v>
      </c>
    </row>
    <row r="24" spans="1:5" s="140" customFormat="1" x14ac:dyDescent="0.25">
      <c r="A24" s="141" t="s">
        <v>244</v>
      </c>
      <c r="B24" s="144" t="s">
        <v>223</v>
      </c>
      <c r="C24" s="144" t="s">
        <v>36</v>
      </c>
      <c r="D24" s="144">
        <f t="shared" si="0"/>
        <v>151399.87</v>
      </c>
      <c r="E24" s="144">
        <v>151399.87</v>
      </c>
    </row>
    <row r="25" spans="1:5" s="140" customFormat="1" x14ac:dyDescent="0.25">
      <c r="A25" s="141" t="s">
        <v>245</v>
      </c>
      <c r="B25" s="144" t="s">
        <v>223</v>
      </c>
      <c r="C25" s="144" t="s">
        <v>36</v>
      </c>
      <c r="D25" s="144">
        <f t="shared" si="0"/>
        <v>2260.7199999999998</v>
      </c>
      <c r="E25" s="144">
        <v>2260.7199999999998</v>
      </c>
    </row>
    <row r="26" spans="1:5" s="140" customFormat="1" x14ac:dyDescent="0.25">
      <c r="A26" s="145" t="s">
        <v>296</v>
      </c>
      <c r="B26" s="143"/>
      <c r="C26" s="143"/>
      <c r="D26" s="144"/>
      <c r="E26" s="143"/>
    </row>
    <row r="27" spans="1:5" s="140" customFormat="1" x14ac:dyDescent="0.25">
      <c r="A27" s="141" t="s">
        <v>297</v>
      </c>
      <c r="B27" s="144" t="s">
        <v>53</v>
      </c>
      <c r="C27" s="144" t="s">
        <v>37</v>
      </c>
      <c r="D27" s="144">
        <f t="shared" si="0"/>
        <v>100</v>
      </c>
      <c r="E27" s="144">
        <v>100</v>
      </c>
    </row>
    <row r="28" spans="1:5" s="140" customFormat="1" ht="28.5" x14ac:dyDescent="0.25">
      <c r="A28" s="145" t="s">
        <v>247</v>
      </c>
      <c r="B28" s="143"/>
      <c r="C28" s="143"/>
      <c r="D28" s="143"/>
      <c r="E28" s="143"/>
    </row>
    <row r="29" spans="1:5" s="140" customFormat="1" x14ac:dyDescent="0.25">
      <c r="A29" s="141" t="s">
        <v>298</v>
      </c>
      <c r="B29" s="144">
        <v>1</v>
      </c>
      <c r="C29" s="144" t="s">
        <v>42</v>
      </c>
      <c r="D29" s="144">
        <f>E29/B29</f>
        <v>724.61</v>
      </c>
      <c r="E29" s="144">
        <v>724.61</v>
      </c>
    </row>
    <row r="30" spans="1:5" s="140" customFormat="1" ht="30" x14ac:dyDescent="0.25">
      <c r="A30" s="141" t="s">
        <v>299</v>
      </c>
      <c r="B30" s="144" t="s">
        <v>53</v>
      </c>
      <c r="C30" s="144" t="s">
        <v>43</v>
      </c>
      <c r="D30" s="144">
        <f>E30</f>
        <v>2286.3200000000002</v>
      </c>
      <c r="E30" s="144">
        <v>2286.3200000000002</v>
      </c>
    </row>
    <row r="31" spans="1:5" s="140" customFormat="1" ht="30" x14ac:dyDescent="0.25">
      <c r="A31" s="141" t="s">
        <v>300</v>
      </c>
      <c r="B31" s="144">
        <v>0.01</v>
      </c>
      <c r="C31" s="144" t="s">
        <v>45</v>
      </c>
      <c r="D31" s="144">
        <f t="shared" ref="D31:D81" si="1">E31/B31</f>
        <v>30407</v>
      </c>
      <c r="E31" s="144">
        <v>304.07</v>
      </c>
    </row>
    <row r="32" spans="1:5" s="140" customFormat="1" x14ac:dyDescent="0.25">
      <c r="A32" s="141" t="s">
        <v>301</v>
      </c>
      <c r="B32" s="144">
        <v>3</v>
      </c>
      <c r="C32" s="144" t="s">
        <v>38</v>
      </c>
      <c r="D32" s="144">
        <f t="shared" si="1"/>
        <v>101.45333333333333</v>
      </c>
      <c r="E32" s="144">
        <v>304.36</v>
      </c>
    </row>
    <row r="33" spans="1:5" s="140" customFormat="1" x14ac:dyDescent="0.25">
      <c r="A33" s="141" t="s">
        <v>172</v>
      </c>
      <c r="B33" s="144">
        <v>1</v>
      </c>
      <c r="C33" s="144" t="s">
        <v>39</v>
      </c>
      <c r="D33" s="144">
        <f t="shared" si="1"/>
        <v>1012.36</v>
      </c>
      <c r="E33" s="144">
        <v>1012.36</v>
      </c>
    </row>
    <row r="34" spans="1:5" s="140" customFormat="1" x14ac:dyDescent="0.25">
      <c r="A34" s="141" t="s">
        <v>302</v>
      </c>
      <c r="B34" s="144">
        <v>0.17</v>
      </c>
      <c r="C34" s="144" t="s">
        <v>43</v>
      </c>
      <c r="D34" s="144">
        <f t="shared" si="1"/>
        <v>1813.705882352941</v>
      </c>
      <c r="E34" s="144">
        <v>308.33</v>
      </c>
    </row>
    <row r="35" spans="1:5" s="140" customFormat="1" ht="30" x14ac:dyDescent="0.25">
      <c r="A35" s="141" t="s">
        <v>175</v>
      </c>
      <c r="B35" s="144">
        <v>0.27</v>
      </c>
      <c r="C35" s="144" t="s">
        <v>43</v>
      </c>
      <c r="D35" s="144">
        <f t="shared" si="1"/>
        <v>2232.3703703703704</v>
      </c>
      <c r="E35" s="144">
        <v>602.74</v>
      </c>
    </row>
    <row r="36" spans="1:5" s="140" customFormat="1" x14ac:dyDescent="0.25">
      <c r="A36" s="141" t="s">
        <v>176</v>
      </c>
      <c r="B36" s="144">
        <v>0.06</v>
      </c>
      <c r="C36" s="144" t="s">
        <v>44</v>
      </c>
      <c r="D36" s="144">
        <f t="shared" si="1"/>
        <v>30325.666666666668</v>
      </c>
      <c r="E36" s="144">
        <v>1819.54</v>
      </c>
    </row>
    <row r="37" spans="1:5" s="140" customFormat="1" ht="30" x14ac:dyDescent="0.25">
      <c r="A37" s="141" t="s">
        <v>177</v>
      </c>
      <c r="B37" s="144">
        <v>2.282</v>
      </c>
      <c r="C37" s="144" t="s">
        <v>43</v>
      </c>
      <c r="D37" s="144">
        <f t="shared" si="1"/>
        <v>2019.5880806310254</v>
      </c>
      <c r="E37" s="144">
        <v>4608.7</v>
      </c>
    </row>
    <row r="38" spans="1:5" s="140" customFormat="1" ht="30" x14ac:dyDescent="0.25">
      <c r="A38" s="141" t="s">
        <v>303</v>
      </c>
      <c r="B38" s="144">
        <v>0.01</v>
      </c>
      <c r="C38" s="144" t="s">
        <v>45</v>
      </c>
      <c r="D38" s="144">
        <f t="shared" si="1"/>
        <v>30123</v>
      </c>
      <c r="E38" s="144">
        <v>301.23</v>
      </c>
    </row>
    <row r="39" spans="1:5" s="140" customFormat="1" x14ac:dyDescent="0.25">
      <c r="A39" s="141" t="s">
        <v>180</v>
      </c>
      <c r="B39" s="144">
        <v>0.2</v>
      </c>
      <c r="C39" s="144" t="s">
        <v>42</v>
      </c>
      <c r="D39" s="144">
        <f t="shared" si="1"/>
        <v>17455.25</v>
      </c>
      <c r="E39" s="144">
        <v>3491.05</v>
      </c>
    </row>
    <row r="40" spans="1:5" s="140" customFormat="1" ht="30" x14ac:dyDescent="0.25">
      <c r="A40" s="141" t="s">
        <v>181</v>
      </c>
      <c r="B40" s="144">
        <v>6</v>
      </c>
      <c r="C40" s="144" t="s">
        <v>47</v>
      </c>
      <c r="D40" s="144">
        <f t="shared" si="1"/>
        <v>251.83500000000001</v>
      </c>
      <c r="E40" s="144">
        <v>1511.01</v>
      </c>
    </row>
    <row r="41" spans="1:5" s="140" customFormat="1" x14ac:dyDescent="0.25">
      <c r="A41" s="141" t="s">
        <v>304</v>
      </c>
      <c r="B41" s="144">
        <v>3</v>
      </c>
      <c r="C41" s="144" t="s">
        <v>38</v>
      </c>
      <c r="D41" s="144">
        <f t="shared" si="1"/>
        <v>81.239999999999995</v>
      </c>
      <c r="E41" s="144">
        <v>243.72</v>
      </c>
    </row>
    <row r="42" spans="1:5" s="140" customFormat="1" x14ac:dyDescent="0.25">
      <c r="A42" s="141" t="s">
        <v>254</v>
      </c>
      <c r="B42" s="144">
        <v>1</v>
      </c>
      <c r="C42" s="144" t="s">
        <v>37</v>
      </c>
      <c r="D42" s="144">
        <f t="shared" si="1"/>
        <v>7235.04</v>
      </c>
      <c r="E42" s="144">
        <v>7235.04</v>
      </c>
    </row>
    <row r="43" spans="1:5" s="140" customFormat="1" x14ac:dyDescent="0.25">
      <c r="A43" s="141" t="s">
        <v>184</v>
      </c>
      <c r="B43" s="144">
        <v>1</v>
      </c>
      <c r="C43" s="144" t="s">
        <v>39</v>
      </c>
      <c r="D43" s="144">
        <f>E43</f>
        <v>8045.48</v>
      </c>
      <c r="E43" s="144">
        <v>8045.48</v>
      </c>
    </row>
    <row r="44" spans="1:5" s="140" customFormat="1" ht="30" x14ac:dyDescent="0.25">
      <c r="A44" s="141" t="s">
        <v>256</v>
      </c>
      <c r="B44" s="144">
        <v>1</v>
      </c>
      <c r="C44" s="144" t="s">
        <v>50</v>
      </c>
      <c r="D44" s="144">
        <f t="shared" si="1"/>
        <v>891.83</v>
      </c>
      <c r="E44" s="144">
        <v>891.83</v>
      </c>
    </row>
    <row r="45" spans="1:5" s="140" customFormat="1" ht="30" x14ac:dyDescent="0.25">
      <c r="A45" s="141" t="s">
        <v>257</v>
      </c>
      <c r="B45" s="144">
        <v>0.01</v>
      </c>
      <c r="C45" s="144" t="s">
        <v>50</v>
      </c>
      <c r="D45" s="144">
        <f t="shared" si="1"/>
        <v>30424</v>
      </c>
      <c r="E45" s="144">
        <v>304.24</v>
      </c>
    </row>
    <row r="46" spans="1:5" s="140" customFormat="1" x14ac:dyDescent="0.25">
      <c r="A46" s="141" t="s">
        <v>187</v>
      </c>
      <c r="B46" s="144">
        <v>30</v>
      </c>
      <c r="C46" s="144" t="s">
        <v>50</v>
      </c>
      <c r="D46" s="144">
        <f t="shared" si="1"/>
        <v>299.62399999999997</v>
      </c>
      <c r="E46" s="144">
        <v>8988.7199999999993</v>
      </c>
    </row>
    <row r="47" spans="1:5" s="140" customFormat="1" ht="28.5" x14ac:dyDescent="0.25">
      <c r="A47" s="145" t="s">
        <v>258</v>
      </c>
      <c r="B47" s="143"/>
      <c r="C47" s="143"/>
      <c r="D47" s="144"/>
      <c r="E47" s="143"/>
    </row>
    <row r="48" spans="1:5" s="140" customFormat="1" ht="30" x14ac:dyDescent="0.25">
      <c r="A48" s="141" t="s">
        <v>305</v>
      </c>
      <c r="B48" s="144">
        <v>0.10299999999999999</v>
      </c>
      <c r="C48" s="144" t="s">
        <v>42</v>
      </c>
      <c r="D48" s="144">
        <f t="shared" si="1"/>
        <v>4278.155339805825</v>
      </c>
      <c r="E48" s="144">
        <v>440.65</v>
      </c>
    </row>
    <row r="49" spans="1:5" s="140" customFormat="1" ht="30" x14ac:dyDescent="0.25">
      <c r="A49" s="141" t="s">
        <v>209</v>
      </c>
      <c r="B49" s="144">
        <v>5.0000000000000001E-3</v>
      </c>
      <c r="C49" s="144" t="s">
        <v>46</v>
      </c>
      <c r="D49" s="144">
        <f t="shared" si="1"/>
        <v>32600</v>
      </c>
      <c r="E49" s="144">
        <v>163</v>
      </c>
    </row>
    <row r="50" spans="1:5" s="140" customFormat="1" ht="30" x14ac:dyDescent="0.25">
      <c r="A50" s="141" t="s">
        <v>306</v>
      </c>
      <c r="B50" s="144">
        <v>4.2999999999999997E-2</v>
      </c>
      <c r="C50" s="144" t="s">
        <v>46</v>
      </c>
      <c r="D50" s="144">
        <f t="shared" si="1"/>
        <v>46853.255813953496</v>
      </c>
      <c r="E50" s="144">
        <v>2014.69</v>
      </c>
    </row>
    <row r="51" spans="1:5" s="140" customFormat="1" ht="30" x14ac:dyDescent="0.25">
      <c r="A51" s="141" t="s">
        <v>299</v>
      </c>
      <c r="B51" s="144" t="s">
        <v>53</v>
      </c>
      <c r="C51" s="144" t="s">
        <v>43</v>
      </c>
      <c r="D51" s="144">
        <f>E51</f>
        <v>7371.89</v>
      </c>
      <c r="E51" s="144">
        <v>7371.89</v>
      </c>
    </row>
    <row r="52" spans="1:5" s="140" customFormat="1" x14ac:dyDescent="0.25">
      <c r="A52" s="141" t="s">
        <v>307</v>
      </c>
      <c r="B52" s="144">
        <v>0.02</v>
      </c>
      <c r="C52" s="144" t="s">
        <v>46</v>
      </c>
      <c r="D52" s="144">
        <f t="shared" si="1"/>
        <v>15974</v>
      </c>
      <c r="E52" s="144">
        <v>319.48</v>
      </c>
    </row>
    <row r="53" spans="1:5" s="140" customFormat="1" x14ac:dyDescent="0.25">
      <c r="A53" s="141" t="s">
        <v>210</v>
      </c>
      <c r="B53" s="144">
        <v>0.2</v>
      </c>
      <c r="C53" s="144" t="s">
        <v>45</v>
      </c>
      <c r="D53" s="144">
        <f t="shared" si="1"/>
        <v>4493.3999999999996</v>
      </c>
      <c r="E53" s="144">
        <v>898.68</v>
      </c>
    </row>
    <row r="54" spans="1:5" s="140" customFormat="1" x14ac:dyDescent="0.25">
      <c r="A54" s="141" t="s">
        <v>308</v>
      </c>
      <c r="B54" s="144">
        <v>4.2999999999999997E-2</v>
      </c>
      <c r="C54" s="144" t="s">
        <v>46</v>
      </c>
      <c r="D54" s="144">
        <f t="shared" si="1"/>
        <v>4426.2790697674427</v>
      </c>
      <c r="E54" s="144">
        <v>190.33</v>
      </c>
    </row>
    <row r="55" spans="1:5" s="140" customFormat="1" ht="30" x14ac:dyDescent="0.25">
      <c r="A55" s="141" t="s">
        <v>309</v>
      </c>
      <c r="B55" s="144">
        <v>1</v>
      </c>
      <c r="C55" s="144" t="s">
        <v>37</v>
      </c>
      <c r="D55" s="144">
        <f t="shared" si="1"/>
        <v>429.28</v>
      </c>
      <c r="E55" s="144">
        <v>429.28</v>
      </c>
    </row>
    <row r="56" spans="1:5" s="140" customFormat="1" ht="30" x14ac:dyDescent="0.25">
      <c r="A56" s="141" t="s">
        <v>262</v>
      </c>
      <c r="B56" s="144">
        <v>4.0000000000000001E-3</v>
      </c>
      <c r="C56" s="144" t="s">
        <v>46</v>
      </c>
      <c r="D56" s="144">
        <f t="shared" si="1"/>
        <v>121352.5</v>
      </c>
      <c r="E56" s="144">
        <v>485.41</v>
      </c>
    </row>
    <row r="57" spans="1:5" s="140" customFormat="1" x14ac:dyDescent="0.25">
      <c r="A57" s="141" t="s">
        <v>310</v>
      </c>
      <c r="B57" s="144">
        <v>0.02</v>
      </c>
      <c r="C57" s="144" t="s">
        <v>94</v>
      </c>
      <c r="D57" s="144">
        <f t="shared" si="1"/>
        <v>24031</v>
      </c>
      <c r="E57" s="144">
        <v>480.62</v>
      </c>
    </row>
    <row r="58" spans="1:5" s="140" customFormat="1" x14ac:dyDescent="0.25">
      <c r="A58" s="141" t="s">
        <v>215</v>
      </c>
      <c r="B58" s="144">
        <v>0.01</v>
      </c>
      <c r="C58" s="144" t="s">
        <v>45</v>
      </c>
      <c r="D58" s="144">
        <f t="shared" si="1"/>
        <v>58549</v>
      </c>
      <c r="E58" s="144">
        <v>585.49</v>
      </c>
    </row>
    <row r="59" spans="1:5" s="140" customFormat="1" x14ac:dyDescent="0.25">
      <c r="A59" s="141" t="s">
        <v>311</v>
      </c>
      <c r="B59" s="144">
        <v>0.02</v>
      </c>
      <c r="C59" s="144" t="s">
        <v>45</v>
      </c>
      <c r="D59" s="144">
        <f t="shared" si="1"/>
        <v>61858</v>
      </c>
      <c r="E59" s="144">
        <v>1237.1600000000001</v>
      </c>
    </row>
    <row r="60" spans="1:5" s="140" customFormat="1" x14ac:dyDescent="0.25">
      <c r="A60" s="141" t="s">
        <v>312</v>
      </c>
      <c r="B60" s="144">
        <v>2.1999999999999999E-2</v>
      </c>
      <c r="C60" s="144" t="s">
        <v>42</v>
      </c>
      <c r="D60" s="144">
        <f t="shared" si="1"/>
        <v>51884.545454545456</v>
      </c>
      <c r="E60" s="144">
        <v>1141.46</v>
      </c>
    </row>
    <row r="61" spans="1:5" s="140" customFormat="1" x14ac:dyDescent="0.25">
      <c r="A61" s="141" t="s">
        <v>313</v>
      </c>
      <c r="B61" s="144">
        <v>1.7999999999999999E-2</v>
      </c>
      <c r="C61" s="144" t="s">
        <v>46</v>
      </c>
      <c r="D61" s="144">
        <f t="shared" si="1"/>
        <v>18560</v>
      </c>
      <c r="E61" s="144">
        <v>334.08</v>
      </c>
    </row>
    <row r="62" spans="1:5" s="140" customFormat="1" ht="30" x14ac:dyDescent="0.25">
      <c r="A62" s="141" t="s">
        <v>314</v>
      </c>
      <c r="B62" s="144">
        <v>4.32</v>
      </c>
      <c r="C62" s="144" t="s">
        <v>36</v>
      </c>
      <c r="D62" s="144">
        <f t="shared" si="1"/>
        <v>975.18055555555543</v>
      </c>
      <c r="E62" s="144">
        <v>4212.78</v>
      </c>
    </row>
    <row r="63" spans="1:5" s="140" customFormat="1" ht="30" x14ac:dyDescent="0.25">
      <c r="A63" s="141" t="s">
        <v>315</v>
      </c>
      <c r="B63" s="144">
        <v>2.1040000000000001</v>
      </c>
      <c r="C63" s="144" t="s">
        <v>36</v>
      </c>
      <c r="D63" s="144">
        <f t="shared" si="1"/>
        <v>1164.5769961977185</v>
      </c>
      <c r="E63" s="144">
        <v>2450.27</v>
      </c>
    </row>
    <row r="64" spans="1:5" s="140" customFormat="1" x14ac:dyDescent="0.25">
      <c r="A64" s="141" t="s">
        <v>316</v>
      </c>
      <c r="B64" s="144">
        <v>0.01</v>
      </c>
      <c r="C64" s="144" t="s">
        <v>46</v>
      </c>
      <c r="D64" s="144">
        <f t="shared" si="1"/>
        <v>17374</v>
      </c>
      <c r="E64" s="144">
        <v>173.74</v>
      </c>
    </row>
    <row r="65" spans="1:5" s="140" customFormat="1" x14ac:dyDescent="0.25">
      <c r="A65" s="141" t="s">
        <v>317</v>
      </c>
      <c r="B65" s="144">
        <v>1.7000000000000001E-2</v>
      </c>
      <c r="C65" s="144" t="s">
        <v>46</v>
      </c>
      <c r="D65" s="144">
        <f t="shared" si="1"/>
        <v>23687.058823529409</v>
      </c>
      <c r="E65" s="144">
        <v>402.68</v>
      </c>
    </row>
    <row r="66" spans="1:5" s="140" customFormat="1" x14ac:dyDescent="0.25">
      <c r="A66" s="141" t="s">
        <v>318</v>
      </c>
      <c r="B66" s="144">
        <v>0.06</v>
      </c>
      <c r="C66" s="144" t="s">
        <v>42</v>
      </c>
      <c r="D66" s="144">
        <f t="shared" si="1"/>
        <v>2802.5</v>
      </c>
      <c r="E66" s="144">
        <v>168.15</v>
      </c>
    </row>
    <row r="67" spans="1:5" s="140" customFormat="1" ht="30" x14ac:dyDescent="0.25">
      <c r="A67" s="141" t="s">
        <v>319</v>
      </c>
      <c r="B67" s="144">
        <v>0.01</v>
      </c>
      <c r="C67" s="144" t="s">
        <v>45</v>
      </c>
      <c r="D67" s="144">
        <f t="shared" si="1"/>
        <v>75198</v>
      </c>
      <c r="E67" s="144">
        <v>751.98</v>
      </c>
    </row>
    <row r="68" spans="1:5" s="140" customFormat="1" x14ac:dyDescent="0.25">
      <c r="A68" s="141" t="s">
        <v>216</v>
      </c>
      <c r="B68" s="144">
        <v>0.01</v>
      </c>
      <c r="C68" s="144" t="s">
        <v>45</v>
      </c>
      <c r="D68" s="144">
        <f t="shared" si="1"/>
        <v>53015</v>
      </c>
      <c r="E68" s="144">
        <v>530.15</v>
      </c>
    </row>
    <row r="69" spans="1:5" s="140" customFormat="1" x14ac:dyDescent="0.25">
      <c r="A69" s="141" t="s">
        <v>320</v>
      </c>
      <c r="B69" s="144">
        <v>0.02</v>
      </c>
      <c r="C69" s="144" t="s">
        <v>321</v>
      </c>
      <c r="D69" s="144">
        <f t="shared" si="1"/>
        <v>129155.5</v>
      </c>
      <c r="E69" s="144">
        <v>2583.11</v>
      </c>
    </row>
    <row r="70" spans="1:5" s="140" customFormat="1" x14ac:dyDescent="0.25">
      <c r="A70" s="141" t="s">
        <v>322</v>
      </c>
      <c r="B70" s="144">
        <v>0.2</v>
      </c>
      <c r="C70" s="144" t="s">
        <v>49</v>
      </c>
      <c r="D70" s="144">
        <f t="shared" si="1"/>
        <v>2250.35</v>
      </c>
      <c r="E70" s="144">
        <v>450.07</v>
      </c>
    </row>
    <row r="71" spans="1:5" s="140" customFormat="1" x14ac:dyDescent="0.25">
      <c r="A71" s="141" t="s">
        <v>323</v>
      </c>
      <c r="B71" s="144">
        <v>0.17</v>
      </c>
      <c r="C71" s="144" t="s">
        <v>43</v>
      </c>
      <c r="D71" s="144">
        <f t="shared" si="1"/>
        <v>2044.7647058823529</v>
      </c>
      <c r="E71" s="144">
        <v>347.61</v>
      </c>
    </row>
    <row r="72" spans="1:5" s="140" customFormat="1" ht="30" x14ac:dyDescent="0.25">
      <c r="A72" s="141" t="s">
        <v>265</v>
      </c>
      <c r="B72" s="144">
        <v>1.42</v>
      </c>
      <c r="C72" s="144" t="s">
        <v>43</v>
      </c>
      <c r="D72" s="144">
        <f t="shared" si="1"/>
        <v>2021.8732394366198</v>
      </c>
      <c r="E72" s="144">
        <v>2871.06</v>
      </c>
    </row>
    <row r="73" spans="1:5" s="140" customFormat="1" ht="30" x14ac:dyDescent="0.25">
      <c r="A73" s="141" t="s">
        <v>191</v>
      </c>
      <c r="B73" s="144">
        <v>1.141</v>
      </c>
      <c r="C73" s="144" t="s">
        <v>43</v>
      </c>
      <c r="D73" s="144">
        <f t="shared" si="1"/>
        <v>2008.0280455740576</v>
      </c>
      <c r="E73" s="144">
        <v>2291.16</v>
      </c>
    </row>
    <row r="74" spans="1:5" s="140" customFormat="1" ht="30" x14ac:dyDescent="0.25">
      <c r="A74" s="141" t="s">
        <v>324</v>
      </c>
      <c r="B74" s="144">
        <v>50</v>
      </c>
      <c r="C74" s="144" t="s">
        <v>325</v>
      </c>
      <c r="D74" s="144">
        <f t="shared" si="1"/>
        <v>58.285800000000002</v>
      </c>
      <c r="E74" s="144">
        <v>2914.29</v>
      </c>
    </row>
    <row r="75" spans="1:5" s="140" customFormat="1" x14ac:dyDescent="0.25">
      <c r="A75" s="141" t="s">
        <v>326</v>
      </c>
      <c r="B75" s="144">
        <v>2</v>
      </c>
      <c r="C75" s="144" t="s">
        <v>37</v>
      </c>
      <c r="D75" s="144">
        <f t="shared" si="1"/>
        <v>598.41999999999996</v>
      </c>
      <c r="E75" s="144">
        <v>1196.8399999999999</v>
      </c>
    </row>
    <row r="76" spans="1:5" s="140" customFormat="1" ht="30" x14ac:dyDescent="0.25">
      <c r="A76" s="141" t="s">
        <v>266</v>
      </c>
      <c r="B76" s="144">
        <v>80</v>
      </c>
      <c r="C76" s="144" t="s">
        <v>104</v>
      </c>
      <c r="D76" s="144">
        <f t="shared" si="1"/>
        <v>58.981875000000002</v>
      </c>
      <c r="E76" s="144">
        <v>4718.55</v>
      </c>
    </row>
    <row r="77" spans="1:5" s="140" customFormat="1" ht="30" x14ac:dyDescent="0.25">
      <c r="A77" s="141" t="s">
        <v>195</v>
      </c>
      <c r="B77" s="144" t="s">
        <v>54</v>
      </c>
      <c r="C77" s="144" t="s">
        <v>43</v>
      </c>
      <c r="D77" s="144">
        <f>E77</f>
        <v>11404.27</v>
      </c>
      <c r="E77" s="144">
        <v>11404.27</v>
      </c>
    </row>
    <row r="78" spans="1:5" s="140" customFormat="1" x14ac:dyDescent="0.25">
      <c r="A78" s="141" t="s">
        <v>327</v>
      </c>
      <c r="B78" s="144">
        <v>1</v>
      </c>
      <c r="C78" s="144" t="s">
        <v>37</v>
      </c>
      <c r="D78" s="144">
        <f t="shared" si="1"/>
        <v>953.24</v>
      </c>
      <c r="E78" s="144">
        <v>953.24</v>
      </c>
    </row>
    <row r="79" spans="1:5" s="140" customFormat="1" x14ac:dyDescent="0.25">
      <c r="A79" s="141" t="s">
        <v>198</v>
      </c>
      <c r="B79" s="144">
        <v>0.01</v>
      </c>
      <c r="C79" s="144" t="s">
        <v>94</v>
      </c>
      <c r="D79" s="144">
        <f t="shared" si="1"/>
        <v>34866</v>
      </c>
      <c r="E79" s="144">
        <v>348.66</v>
      </c>
    </row>
    <row r="80" spans="1:5" s="140" customFormat="1" x14ac:dyDescent="0.25">
      <c r="A80" s="141" t="s">
        <v>328</v>
      </c>
      <c r="B80" s="144">
        <v>0.01</v>
      </c>
      <c r="C80" s="144" t="s">
        <v>94</v>
      </c>
      <c r="D80" s="144">
        <f t="shared" si="1"/>
        <v>38421</v>
      </c>
      <c r="E80" s="144">
        <v>384.21</v>
      </c>
    </row>
    <row r="81" spans="1:5" s="140" customFormat="1" ht="30" x14ac:dyDescent="0.25">
      <c r="A81" s="141" t="s">
        <v>329</v>
      </c>
      <c r="B81" s="144">
        <v>0.02</v>
      </c>
      <c r="C81" s="144" t="s">
        <v>46</v>
      </c>
      <c r="D81" s="144">
        <f t="shared" si="1"/>
        <v>213746.99999999997</v>
      </c>
      <c r="E81" s="144">
        <v>4274.9399999999996</v>
      </c>
    </row>
    <row r="82" spans="1:5" s="140" customFormat="1" ht="28.5" x14ac:dyDescent="0.25">
      <c r="A82" s="145" t="s">
        <v>72</v>
      </c>
      <c r="B82" s="143"/>
      <c r="C82" s="143"/>
      <c r="D82" s="143"/>
      <c r="E82" s="143"/>
    </row>
    <row r="83" spans="1:5" s="140" customFormat="1" ht="30" x14ac:dyDescent="0.25">
      <c r="A83" s="141" t="s">
        <v>170</v>
      </c>
      <c r="B83" s="144" t="s">
        <v>222</v>
      </c>
      <c r="C83" s="144" t="s">
        <v>35</v>
      </c>
      <c r="D83" s="144">
        <f>E83</f>
        <v>8150.06</v>
      </c>
      <c r="E83" s="144">
        <v>8150.06</v>
      </c>
    </row>
    <row r="84" spans="1:5" s="140" customFormat="1" x14ac:dyDescent="0.25">
      <c r="A84" s="145" t="s">
        <v>75</v>
      </c>
      <c r="B84" s="143"/>
      <c r="C84" s="143"/>
      <c r="D84" s="144"/>
      <c r="E84" s="143"/>
    </row>
    <row r="85" spans="1:5" s="140" customFormat="1" x14ac:dyDescent="0.25">
      <c r="A85" s="141" t="s">
        <v>201</v>
      </c>
      <c r="B85" s="144" t="s">
        <v>222</v>
      </c>
      <c r="C85" s="144" t="s">
        <v>35</v>
      </c>
      <c r="D85" s="144">
        <f t="shared" ref="D85:D92" si="2">E85</f>
        <v>21600</v>
      </c>
      <c r="E85" s="144">
        <v>21600</v>
      </c>
    </row>
    <row r="86" spans="1:5" s="140" customFormat="1" ht="42.75" x14ac:dyDescent="0.25">
      <c r="A86" s="145" t="s">
        <v>330</v>
      </c>
      <c r="B86" s="143"/>
      <c r="C86" s="143"/>
      <c r="D86" s="144"/>
      <c r="E86" s="143"/>
    </row>
    <row r="87" spans="1:5" s="140" customFormat="1" x14ac:dyDescent="0.25">
      <c r="A87" s="141" t="s">
        <v>274</v>
      </c>
      <c r="B87" s="144" t="s">
        <v>53</v>
      </c>
      <c r="C87" s="144" t="s">
        <v>35</v>
      </c>
      <c r="D87" s="144">
        <f t="shared" si="2"/>
        <v>8000</v>
      </c>
      <c r="E87" s="144">
        <v>8000</v>
      </c>
    </row>
    <row r="88" spans="1:5" s="140" customFormat="1" ht="30" x14ac:dyDescent="0.25">
      <c r="A88" s="141" t="s">
        <v>331</v>
      </c>
      <c r="B88" s="144" t="s">
        <v>53</v>
      </c>
      <c r="C88" s="144" t="s">
        <v>35</v>
      </c>
      <c r="D88" s="144">
        <f t="shared" si="2"/>
        <v>485.26</v>
      </c>
      <c r="E88" s="144">
        <v>485.26</v>
      </c>
    </row>
    <row r="89" spans="1:5" s="140" customFormat="1" x14ac:dyDescent="0.25">
      <c r="A89" s="145" t="s">
        <v>332</v>
      </c>
      <c r="B89" s="143"/>
      <c r="C89" s="143"/>
      <c r="D89" s="144"/>
      <c r="E89" s="143"/>
    </row>
    <row r="90" spans="1:5" s="140" customFormat="1" x14ac:dyDescent="0.25">
      <c r="A90" s="141" t="s">
        <v>333</v>
      </c>
      <c r="B90" s="144" t="s">
        <v>54</v>
      </c>
      <c r="C90" s="144" t="s">
        <v>37</v>
      </c>
      <c r="D90" s="144">
        <f t="shared" si="2"/>
        <v>3351.93</v>
      </c>
      <c r="E90" s="144">
        <v>3351.93</v>
      </c>
    </row>
    <row r="91" spans="1:5" s="140" customFormat="1" x14ac:dyDescent="0.25">
      <c r="A91" s="141" t="s">
        <v>334</v>
      </c>
      <c r="B91" s="144" t="s">
        <v>54</v>
      </c>
      <c r="C91" s="144" t="s">
        <v>37</v>
      </c>
      <c r="D91" s="144">
        <f t="shared" si="2"/>
        <v>80531.88</v>
      </c>
      <c r="E91" s="144">
        <v>80531.88</v>
      </c>
    </row>
    <row r="92" spans="1:5" s="140" customFormat="1" x14ac:dyDescent="0.25">
      <c r="A92" s="141" t="s">
        <v>335</v>
      </c>
      <c r="B92" s="144" t="s">
        <v>54</v>
      </c>
      <c r="C92" s="144" t="s">
        <v>37</v>
      </c>
      <c r="D92" s="144">
        <f t="shared" si="2"/>
        <v>6396.89</v>
      </c>
      <c r="E92" s="144">
        <v>6396.89</v>
      </c>
    </row>
    <row r="93" spans="1:5" s="1" customFormat="1" ht="14.25" x14ac:dyDescent="0.2">
      <c r="A93" s="91" t="s">
        <v>34</v>
      </c>
      <c r="B93" s="99"/>
      <c r="C93" s="99"/>
      <c r="D93" s="100"/>
      <c r="E93" s="100"/>
    </row>
    <row r="94" spans="1:5" s="1" customFormat="1" x14ac:dyDescent="0.2">
      <c r="A94" s="92" t="s">
        <v>34</v>
      </c>
      <c r="B94" s="25" t="s">
        <v>52</v>
      </c>
      <c r="C94" s="25" t="s">
        <v>35</v>
      </c>
      <c r="D94" s="31">
        <f>E94</f>
        <v>39652.028999999995</v>
      </c>
      <c r="E94" s="31">
        <f>SUM(E16:E92)*10%</f>
        <v>39652.028999999995</v>
      </c>
    </row>
    <row r="95" spans="1:5" s="140" customFormat="1" x14ac:dyDescent="0.25">
      <c r="A95" s="146" t="s">
        <v>56</v>
      </c>
      <c r="B95" s="144"/>
      <c r="C95" s="144"/>
      <c r="D95" s="144"/>
      <c r="E95" s="147">
        <f>SUM(E16:E94)</f>
        <v>436172.3189999999</v>
      </c>
    </row>
    <row r="96" spans="1:5" s="140" customFormat="1" x14ac:dyDescent="0.25">
      <c r="A96" s="209"/>
      <c r="B96" s="209"/>
      <c r="C96" s="209"/>
      <c r="D96" s="209"/>
      <c r="E96" s="209"/>
    </row>
    <row r="97" spans="1:5" s="140" customFormat="1" x14ac:dyDescent="0.25">
      <c r="A97" s="209"/>
      <c r="B97" s="209"/>
      <c r="C97" s="209"/>
      <c r="D97" s="209"/>
      <c r="E97" s="209"/>
    </row>
    <row r="98" spans="1:5" s="140" customFormat="1" ht="39.75" customHeight="1" x14ac:dyDescent="0.25">
      <c r="A98" s="211" t="s">
        <v>336</v>
      </c>
      <c r="B98" s="211"/>
      <c r="C98" s="211"/>
      <c r="D98" s="211"/>
      <c r="E98" s="211"/>
    </row>
    <row r="99" spans="1:5" s="140" customFormat="1" ht="27.75" customHeight="1" x14ac:dyDescent="0.25">
      <c r="A99" s="211" t="s">
        <v>275</v>
      </c>
      <c r="B99" s="211"/>
      <c r="C99" s="211"/>
      <c r="D99" s="211"/>
      <c r="E99" s="211"/>
    </row>
    <row r="100" spans="1:5" s="140" customFormat="1" ht="24" customHeight="1" x14ac:dyDescent="0.25">
      <c r="A100" s="211" t="s">
        <v>276</v>
      </c>
      <c r="B100" s="211"/>
      <c r="C100" s="211"/>
      <c r="D100" s="211"/>
      <c r="E100" s="211"/>
    </row>
    <row r="101" spans="1:5" s="140" customFormat="1" ht="30.75" customHeight="1" x14ac:dyDescent="0.25">
      <c r="A101" s="211" t="s">
        <v>277</v>
      </c>
      <c r="B101" s="211"/>
      <c r="C101" s="211"/>
      <c r="D101" s="211"/>
      <c r="E101" s="211"/>
    </row>
    <row r="102" spans="1:5" s="140" customFormat="1" x14ac:dyDescent="0.25">
      <c r="A102" s="209"/>
      <c r="B102" s="209"/>
      <c r="C102" s="209"/>
      <c r="D102" s="209"/>
      <c r="E102" s="209"/>
    </row>
    <row r="103" spans="1:5" s="140" customFormat="1" ht="24.75" customHeight="1" x14ac:dyDescent="0.25">
      <c r="B103" s="211"/>
      <c r="C103" s="211"/>
      <c r="D103" s="211"/>
      <c r="E103" s="211"/>
    </row>
    <row r="104" spans="1:5" s="140" customFormat="1" ht="18.75" customHeight="1" x14ac:dyDescent="0.25">
      <c r="A104" s="209" t="s">
        <v>278</v>
      </c>
      <c r="B104" s="209"/>
      <c r="C104" s="209"/>
      <c r="D104" s="209"/>
      <c r="E104" s="209"/>
    </row>
    <row r="105" spans="1:5" s="140" customFormat="1" ht="15.75" customHeight="1" x14ac:dyDescent="0.25">
      <c r="A105" s="209" t="s">
        <v>337</v>
      </c>
      <c r="B105" s="209"/>
      <c r="C105" s="209"/>
      <c r="D105" s="209"/>
      <c r="E105" s="209"/>
    </row>
    <row r="106" spans="1:5" s="140" customFormat="1" ht="10.5" customHeight="1" x14ac:dyDescent="0.25">
      <c r="B106" s="209"/>
      <c r="C106" s="209"/>
      <c r="D106" s="209" t="s">
        <v>59</v>
      </c>
      <c r="E106" s="209"/>
    </row>
    <row r="107" spans="1:5" s="140" customFormat="1" x14ac:dyDescent="0.25">
      <c r="A107" s="209"/>
      <c r="B107" s="209"/>
      <c r="C107" s="209"/>
      <c r="D107" s="209"/>
      <c r="E107" s="209"/>
    </row>
    <row r="108" spans="1:5" s="140" customFormat="1" x14ac:dyDescent="0.25">
      <c r="A108" s="209" t="s">
        <v>279</v>
      </c>
      <c r="B108" s="209"/>
      <c r="C108" s="209"/>
      <c r="D108" s="209"/>
      <c r="E108" s="209"/>
    </row>
    <row r="109" spans="1:5" s="140" customFormat="1" ht="10.5" customHeight="1" x14ac:dyDescent="0.25">
      <c r="B109" s="209"/>
      <c r="C109" s="209"/>
      <c r="D109" s="209" t="s">
        <v>59</v>
      </c>
      <c r="E109" s="209"/>
    </row>
    <row r="110" spans="1:5" s="140" customFormat="1" ht="11.25" customHeight="1" x14ac:dyDescent="0.25">
      <c r="A110" s="209"/>
      <c r="B110" s="209"/>
      <c r="C110" s="209"/>
      <c r="D110" s="209"/>
      <c r="E110" s="209"/>
    </row>
  </sheetData>
  <mergeCells count="31">
    <mergeCell ref="A6:D6"/>
    <mergeCell ref="A7:E7"/>
    <mergeCell ref="A8:E8"/>
    <mergeCell ref="A9:E9"/>
    <mergeCell ref="A1:E1"/>
    <mergeCell ref="A2:E2"/>
    <mergeCell ref="B3:E3"/>
    <mergeCell ref="A97:E97"/>
    <mergeCell ref="A98:E98"/>
    <mergeCell ref="A99:E99"/>
    <mergeCell ref="A10:E10"/>
    <mergeCell ref="A11:E11"/>
    <mergeCell ref="A12:E12"/>
    <mergeCell ref="A13:E13"/>
    <mergeCell ref="A14:E14"/>
    <mergeCell ref="A110:E110"/>
    <mergeCell ref="A5:E5"/>
    <mergeCell ref="A4:E4"/>
    <mergeCell ref="B106:C106"/>
    <mergeCell ref="D106:E106"/>
    <mergeCell ref="A107:E107"/>
    <mergeCell ref="A108:E108"/>
    <mergeCell ref="B109:C109"/>
    <mergeCell ref="D109:E109"/>
    <mergeCell ref="A100:E100"/>
    <mergeCell ref="A101:E101"/>
    <mergeCell ref="A102:E102"/>
    <mergeCell ref="B103:E103"/>
    <mergeCell ref="A104:E104"/>
    <mergeCell ref="A105:E105"/>
    <mergeCell ref="A96:E96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opLeftCell="A10" workbookViewId="0">
      <selection sqref="A1:F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  <col min="8" max="8" width="11" customWidth="1"/>
  </cols>
  <sheetData>
    <row r="1" spans="1:19" s="2" customFormat="1" ht="35.25" customHeight="1" x14ac:dyDescent="0.3">
      <c r="A1" s="196" t="s">
        <v>338</v>
      </c>
      <c r="B1" s="196"/>
      <c r="C1" s="196"/>
      <c r="D1" s="196"/>
      <c r="E1" s="196"/>
      <c r="F1" s="196"/>
    </row>
    <row r="2" spans="1:19" s="2" customFormat="1" x14ac:dyDescent="0.25">
      <c r="A2" s="56"/>
      <c r="B2" s="56"/>
      <c r="C2" s="56"/>
      <c r="D2" s="56"/>
      <c r="E2" s="56"/>
      <c r="F2" s="56"/>
    </row>
    <row r="3" spans="1:19" s="2" customFormat="1" ht="19.5" customHeight="1" x14ac:dyDescent="0.25">
      <c r="A3" s="57" t="s">
        <v>339</v>
      </c>
      <c r="B3" s="57"/>
      <c r="C3" s="57"/>
      <c r="D3" s="57"/>
      <c r="E3" s="57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2" customFormat="1" ht="19.5" customHeight="1" x14ac:dyDescent="0.25">
      <c r="A4" s="57"/>
      <c r="B4" s="57"/>
      <c r="C4" s="57"/>
      <c r="D4" s="57"/>
      <c r="E4" s="57"/>
      <c r="F4" s="58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s="2" customFormat="1" ht="36.75" customHeight="1" x14ac:dyDescent="0.25">
      <c r="A5" s="197" t="s">
        <v>133</v>
      </c>
      <c r="B5" s="197"/>
      <c r="C5" s="197"/>
      <c r="D5" s="197"/>
      <c r="E5" s="197"/>
      <c r="F5" s="197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s="69" customFormat="1" ht="27.75" customHeight="1" x14ac:dyDescent="0.25">
      <c r="A6" s="105" t="s">
        <v>134</v>
      </c>
      <c r="B6" s="106">
        <v>3</v>
      </c>
      <c r="C6" s="105" t="s">
        <v>135</v>
      </c>
      <c r="D6" s="139">
        <v>1200.5999999999999</v>
      </c>
      <c r="E6" s="105" t="s">
        <v>136</v>
      </c>
      <c r="F6" s="108">
        <v>1073.5</v>
      </c>
      <c r="G6" s="60"/>
      <c r="H6" s="62"/>
      <c r="I6" s="63"/>
      <c r="J6" s="64"/>
      <c r="K6" s="65"/>
      <c r="L6" s="66"/>
      <c r="M6" s="66"/>
      <c r="N6" s="66"/>
      <c r="O6" s="66"/>
      <c r="P6" s="67"/>
      <c r="Q6" s="198"/>
      <c r="R6" s="199"/>
      <c r="S6" s="68"/>
    </row>
    <row r="7" spans="1:19" s="71" customFormat="1" ht="32.25" customHeight="1" x14ac:dyDescent="0.25">
      <c r="A7" s="105" t="s">
        <v>137</v>
      </c>
      <c r="B7" s="106">
        <v>3</v>
      </c>
      <c r="C7" s="105" t="s">
        <v>138</v>
      </c>
      <c r="D7" s="139">
        <f>607.4+213.9</f>
        <v>821.3</v>
      </c>
      <c r="E7" s="105" t="s">
        <v>139</v>
      </c>
      <c r="F7" s="108">
        <v>692.6</v>
      </c>
      <c r="G7" s="60"/>
      <c r="H7" s="62"/>
      <c r="I7" s="63"/>
      <c r="J7" s="64"/>
      <c r="K7" s="65"/>
      <c r="L7" s="66"/>
      <c r="M7" s="66"/>
      <c r="N7" s="66"/>
      <c r="O7" s="66"/>
      <c r="P7" s="67"/>
      <c r="Q7" s="198"/>
      <c r="R7" s="200"/>
      <c r="S7" s="70"/>
    </row>
    <row r="8" spans="1:19" s="71" customFormat="1" ht="50.25" customHeight="1" x14ac:dyDescent="0.25">
      <c r="A8" s="149" t="s">
        <v>140</v>
      </c>
      <c r="B8" s="106">
        <v>15</v>
      </c>
      <c r="C8" s="105" t="s">
        <v>141</v>
      </c>
      <c r="D8" s="108">
        <v>169.9</v>
      </c>
      <c r="E8" s="105" t="s">
        <v>142</v>
      </c>
      <c r="F8" s="108">
        <v>280</v>
      </c>
      <c r="G8" s="60"/>
      <c r="H8" s="62"/>
      <c r="I8" s="63"/>
      <c r="J8" s="64"/>
      <c r="K8" s="148"/>
      <c r="L8" s="66"/>
      <c r="M8" s="66"/>
      <c r="N8" s="66"/>
      <c r="O8" s="66"/>
      <c r="P8" s="67"/>
      <c r="Q8" s="198"/>
      <c r="R8" s="199"/>
      <c r="S8" s="70"/>
    </row>
    <row r="9" spans="1:19" s="71" customFormat="1" ht="33.75" customHeight="1" x14ac:dyDescent="0.25">
      <c r="A9" s="72"/>
      <c r="B9" s="64"/>
      <c r="C9" s="61"/>
      <c r="D9" s="74"/>
      <c r="E9" s="75"/>
      <c r="F9" s="76"/>
      <c r="G9" s="60"/>
      <c r="H9" s="62"/>
      <c r="I9" s="63"/>
      <c r="J9" s="64"/>
      <c r="K9" s="148"/>
      <c r="L9" s="66"/>
      <c r="M9" s="66"/>
      <c r="N9" s="66"/>
      <c r="O9" s="66"/>
      <c r="P9" s="60"/>
      <c r="Q9" s="148"/>
      <c r="R9" s="149"/>
      <c r="S9" s="78"/>
    </row>
    <row r="10" spans="1:19" s="81" customFormat="1" ht="15" customHeight="1" thickBot="1" x14ac:dyDescent="0.3">
      <c r="A10" s="79"/>
      <c r="B10" s="79"/>
      <c r="C10" s="79"/>
      <c r="D10" s="79"/>
      <c r="E10" s="79"/>
      <c r="F10" s="15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81" customFormat="1" ht="30" customHeight="1" x14ac:dyDescent="0.25">
      <c r="A11" s="201" t="s">
        <v>143</v>
      </c>
      <c r="B11" s="202"/>
      <c r="C11" s="202"/>
      <c r="D11" s="202"/>
      <c r="E11" s="203"/>
      <c r="F11" s="82" t="s">
        <v>144</v>
      </c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</row>
    <row r="12" spans="1:19" s="112" customFormat="1" ht="30" customHeight="1" x14ac:dyDescent="0.25">
      <c r="A12" s="189" t="s">
        <v>145</v>
      </c>
      <c r="B12" s="190"/>
      <c r="C12" s="190"/>
      <c r="D12" s="190"/>
      <c r="E12" s="191"/>
      <c r="F12" s="110">
        <v>118572.37600000016</v>
      </c>
      <c r="G12" s="174"/>
    </row>
    <row r="13" spans="1:19" s="112" customFormat="1" ht="30" customHeight="1" x14ac:dyDescent="0.25">
      <c r="A13" s="189" t="s">
        <v>146</v>
      </c>
      <c r="B13" s="190"/>
      <c r="C13" s="190"/>
      <c r="D13" s="190"/>
      <c r="E13" s="191"/>
      <c r="F13" s="110">
        <v>205383.5799999999</v>
      </c>
    </row>
    <row r="14" spans="1:19" s="112" customFormat="1" ht="30" customHeight="1" x14ac:dyDescent="0.25">
      <c r="A14" s="189" t="s">
        <v>147</v>
      </c>
      <c r="B14" s="190"/>
      <c r="C14" s="190"/>
      <c r="D14" s="190"/>
      <c r="E14" s="191"/>
      <c r="F14" s="113">
        <f>SUM(F15:F17)</f>
        <v>356140.47</v>
      </c>
    </row>
    <row r="15" spans="1:19" s="81" customFormat="1" ht="28.5" customHeight="1" x14ac:dyDescent="0.25">
      <c r="A15" s="192" t="s">
        <v>148</v>
      </c>
      <c r="B15" s="193"/>
      <c r="C15" s="193"/>
      <c r="D15" s="193"/>
      <c r="E15" s="194"/>
      <c r="F15" s="109">
        <v>189598.98</v>
      </c>
    </row>
    <row r="16" spans="1:19" s="81" customFormat="1" ht="24.75" customHeight="1" x14ac:dyDescent="0.25">
      <c r="A16" s="192" t="s">
        <v>149</v>
      </c>
      <c r="B16" s="193"/>
      <c r="C16" s="193"/>
      <c r="D16" s="193"/>
      <c r="E16" s="194"/>
      <c r="F16" s="109">
        <v>150221.49</v>
      </c>
    </row>
    <row r="17" spans="1:19" s="81" customFormat="1" ht="30" customHeight="1" x14ac:dyDescent="0.25">
      <c r="A17" s="192" t="s">
        <v>150</v>
      </c>
      <c r="B17" s="193"/>
      <c r="C17" s="193"/>
      <c r="D17" s="193"/>
      <c r="E17" s="194"/>
      <c r="F17" s="109">
        <v>16320</v>
      </c>
    </row>
    <row r="18" spans="1:19" s="112" customFormat="1" ht="30" customHeight="1" x14ac:dyDescent="0.25">
      <c r="A18" s="189" t="s">
        <v>151</v>
      </c>
      <c r="B18" s="190"/>
      <c r="C18" s="190"/>
      <c r="D18" s="190"/>
      <c r="E18" s="191"/>
      <c r="F18" s="113">
        <f>SUM(F19:F21)</f>
        <v>353743.4</v>
      </c>
    </row>
    <row r="19" spans="1:19" s="81" customFormat="1" ht="30" customHeight="1" x14ac:dyDescent="0.25">
      <c r="A19" s="192" t="s">
        <v>148</v>
      </c>
      <c r="B19" s="193"/>
      <c r="C19" s="193"/>
      <c r="D19" s="193"/>
      <c r="E19" s="194"/>
      <c r="F19" s="109">
        <v>175837.1</v>
      </c>
    </row>
    <row r="20" spans="1:19" s="81" customFormat="1" ht="30" customHeight="1" x14ac:dyDescent="0.25">
      <c r="A20" s="192" t="s">
        <v>149</v>
      </c>
      <c r="B20" s="193"/>
      <c r="C20" s="193"/>
      <c r="D20" s="193"/>
      <c r="E20" s="194"/>
      <c r="F20" s="109">
        <v>154786.29999999999</v>
      </c>
    </row>
    <row r="21" spans="1:19" s="84" customFormat="1" ht="30" customHeight="1" x14ac:dyDescent="0.2">
      <c r="A21" s="192" t="s">
        <v>150</v>
      </c>
      <c r="B21" s="193"/>
      <c r="C21" s="193"/>
      <c r="D21" s="193"/>
      <c r="E21" s="194"/>
      <c r="F21" s="109">
        <v>23120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</row>
    <row r="22" spans="1:19" s="114" customFormat="1" ht="30" customHeight="1" x14ac:dyDescent="0.25">
      <c r="A22" s="189" t="s">
        <v>152</v>
      </c>
      <c r="B22" s="190"/>
      <c r="C22" s="190"/>
      <c r="D22" s="190"/>
      <c r="E22" s="191"/>
      <c r="F22" s="113">
        <f>F12+F18</f>
        <v>472315.77600000019</v>
      </c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</row>
    <row r="23" spans="1:19" s="114" customFormat="1" ht="30" customHeight="1" x14ac:dyDescent="0.25">
      <c r="A23" s="189" t="s">
        <v>153</v>
      </c>
      <c r="B23" s="190"/>
      <c r="C23" s="190"/>
      <c r="D23" s="190"/>
      <c r="E23" s="191"/>
      <c r="F23" s="113">
        <f>акт21!E95</f>
        <v>533695.4865</v>
      </c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</row>
    <row r="24" spans="1:19" s="114" customFormat="1" ht="30" customHeight="1" x14ac:dyDescent="0.25">
      <c r="A24" s="189" t="s">
        <v>290</v>
      </c>
      <c r="B24" s="190"/>
      <c r="C24" s="190"/>
      <c r="D24" s="190"/>
      <c r="E24" s="191"/>
      <c r="F24" s="113">
        <f>F22-F23</f>
        <v>-61379.710499999812</v>
      </c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</row>
    <row r="25" spans="1:19" s="114" customFormat="1" ht="30" customHeight="1" x14ac:dyDescent="0.25">
      <c r="A25" s="189" t="s">
        <v>155</v>
      </c>
      <c r="B25" s="190"/>
      <c r="C25" s="190"/>
      <c r="D25" s="190"/>
      <c r="E25" s="191"/>
      <c r="F25" s="110">
        <f>F13+F14-F18</f>
        <v>207780.64999999979</v>
      </c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</row>
    <row r="26" spans="1:19" s="84" customFormat="1" ht="11.45" customHeight="1" x14ac:dyDescent="0.25">
      <c r="A26" s="85"/>
      <c r="B26" s="85"/>
      <c r="C26" s="85"/>
      <c r="D26" s="85"/>
      <c r="E26" s="85"/>
      <c r="F26" s="85"/>
    </row>
    <row r="27" spans="1:19" s="86" customFormat="1" ht="48.75" customHeight="1" x14ac:dyDescent="0.2">
      <c r="A27" s="188" t="s">
        <v>156</v>
      </c>
      <c r="B27" s="188"/>
      <c r="C27" s="188"/>
      <c r="D27" s="188"/>
    </row>
    <row r="28" spans="1:19" s="2" customFormat="1" ht="21.75" customHeight="1" x14ac:dyDescent="0.25">
      <c r="A28" s="195" t="s">
        <v>377</v>
      </c>
      <c r="B28" s="195"/>
      <c r="C28" s="195"/>
      <c r="D28" s="195"/>
    </row>
    <row r="29" spans="1:19" s="2" customFormat="1" ht="22.5" customHeight="1" x14ac:dyDescent="0.25">
      <c r="A29" s="188" t="s">
        <v>80</v>
      </c>
      <c r="B29" s="188"/>
      <c r="C29" s="188"/>
      <c r="D29" s="188"/>
    </row>
    <row r="30" spans="1:19" s="2" customFormat="1" ht="22.5" customHeight="1" x14ac:dyDescent="0.25">
      <c r="A30" s="188" t="s">
        <v>81</v>
      </c>
      <c r="B30" s="188"/>
      <c r="C30" s="188"/>
      <c r="D30" s="5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31496062992125984" top="0.35433070866141736" bottom="0.35433070866141736" header="0" footer="0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7"/>
  <sheetViews>
    <sheetView tabSelected="1" topLeftCell="A90" workbookViewId="0">
      <selection activeCell="A96" sqref="A96:E96"/>
    </sheetView>
  </sheetViews>
  <sheetFormatPr defaultColWidth="8.140625" defaultRowHeight="15" x14ac:dyDescent="0.25"/>
  <cols>
    <col min="1" max="1" width="60.28515625" style="151" customWidth="1"/>
    <col min="2" max="5" width="15.85546875" style="151" customWidth="1"/>
    <col min="6" max="6" width="9.42578125" style="151" bestFit="1" customWidth="1"/>
    <col min="7" max="255" width="8.140625" style="151"/>
    <col min="256" max="256" width="8.7109375" style="151" customWidth="1"/>
    <col min="257" max="257" width="31.5703125" style="151" customWidth="1"/>
    <col min="258" max="258" width="13.85546875" style="151" customWidth="1"/>
    <col min="259" max="259" width="19.140625" style="151" customWidth="1"/>
    <col min="260" max="260" width="17.5703125" style="151" customWidth="1"/>
    <col min="261" max="261" width="14.7109375" style="151" customWidth="1"/>
    <col min="262" max="511" width="8.140625" style="151"/>
    <col min="512" max="512" width="8.7109375" style="151" customWidth="1"/>
    <col min="513" max="513" width="31.5703125" style="151" customWidth="1"/>
    <col min="514" max="514" width="13.85546875" style="151" customWidth="1"/>
    <col min="515" max="515" width="19.140625" style="151" customWidth="1"/>
    <col min="516" max="516" width="17.5703125" style="151" customWidth="1"/>
    <col min="517" max="517" width="14.7109375" style="151" customWidth="1"/>
    <col min="518" max="767" width="8.140625" style="151"/>
    <col min="768" max="768" width="8.7109375" style="151" customWidth="1"/>
    <col min="769" max="769" width="31.5703125" style="151" customWidth="1"/>
    <col min="770" max="770" width="13.85546875" style="151" customWidth="1"/>
    <col min="771" max="771" width="19.140625" style="151" customWidth="1"/>
    <col min="772" max="772" width="17.5703125" style="151" customWidth="1"/>
    <col min="773" max="773" width="14.7109375" style="151" customWidth="1"/>
    <col min="774" max="1023" width="8.140625" style="151"/>
    <col min="1024" max="1024" width="8.7109375" style="151" customWidth="1"/>
    <col min="1025" max="1025" width="31.5703125" style="151" customWidth="1"/>
    <col min="1026" max="1026" width="13.85546875" style="151" customWidth="1"/>
    <col min="1027" max="1027" width="19.140625" style="151" customWidth="1"/>
    <col min="1028" max="1028" width="17.5703125" style="151" customWidth="1"/>
    <col min="1029" max="1029" width="14.7109375" style="151" customWidth="1"/>
    <col min="1030" max="1279" width="8.140625" style="151"/>
    <col min="1280" max="1280" width="8.7109375" style="151" customWidth="1"/>
    <col min="1281" max="1281" width="31.5703125" style="151" customWidth="1"/>
    <col min="1282" max="1282" width="13.85546875" style="151" customWidth="1"/>
    <col min="1283" max="1283" width="19.140625" style="151" customWidth="1"/>
    <col min="1284" max="1284" width="17.5703125" style="151" customWidth="1"/>
    <col min="1285" max="1285" width="14.7109375" style="151" customWidth="1"/>
    <col min="1286" max="1535" width="8.140625" style="151"/>
    <col min="1536" max="1536" width="8.7109375" style="151" customWidth="1"/>
    <col min="1537" max="1537" width="31.5703125" style="151" customWidth="1"/>
    <col min="1538" max="1538" width="13.85546875" style="151" customWidth="1"/>
    <col min="1539" max="1539" width="19.140625" style="151" customWidth="1"/>
    <col min="1540" max="1540" width="17.5703125" style="151" customWidth="1"/>
    <col min="1541" max="1541" width="14.7109375" style="151" customWidth="1"/>
    <col min="1542" max="1791" width="8.140625" style="151"/>
    <col min="1792" max="1792" width="8.7109375" style="151" customWidth="1"/>
    <col min="1793" max="1793" width="31.5703125" style="151" customWidth="1"/>
    <col min="1794" max="1794" width="13.85546875" style="151" customWidth="1"/>
    <col min="1795" max="1795" width="19.140625" style="151" customWidth="1"/>
    <col min="1796" max="1796" width="17.5703125" style="151" customWidth="1"/>
    <col min="1797" max="1797" width="14.7109375" style="151" customWidth="1"/>
    <col min="1798" max="2047" width="8.140625" style="151"/>
    <col min="2048" max="2048" width="8.7109375" style="151" customWidth="1"/>
    <col min="2049" max="2049" width="31.5703125" style="151" customWidth="1"/>
    <col min="2050" max="2050" width="13.85546875" style="151" customWidth="1"/>
    <col min="2051" max="2051" width="19.140625" style="151" customWidth="1"/>
    <col min="2052" max="2052" width="17.5703125" style="151" customWidth="1"/>
    <col min="2053" max="2053" width="14.7109375" style="151" customWidth="1"/>
    <col min="2054" max="2303" width="8.140625" style="151"/>
    <col min="2304" max="2304" width="8.7109375" style="151" customWidth="1"/>
    <col min="2305" max="2305" width="31.5703125" style="151" customWidth="1"/>
    <col min="2306" max="2306" width="13.85546875" style="151" customWidth="1"/>
    <col min="2307" max="2307" width="19.140625" style="151" customWidth="1"/>
    <col min="2308" max="2308" width="17.5703125" style="151" customWidth="1"/>
    <col min="2309" max="2309" width="14.7109375" style="151" customWidth="1"/>
    <col min="2310" max="2559" width="8.140625" style="151"/>
    <col min="2560" max="2560" width="8.7109375" style="151" customWidth="1"/>
    <col min="2561" max="2561" width="31.5703125" style="151" customWidth="1"/>
    <col min="2562" max="2562" width="13.85546875" style="151" customWidth="1"/>
    <col min="2563" max="2563" width="19.140625" style="151" customWidth="1"/>
    <col min="2564" max="2564" width="17.5703125" style="151" customWidth="1"/>
    <col min="2565" max="2565" width="14.7109375" style="151" customWidth="1"/>
    <col min="2566" max="2815" width="8.140625" style="151"/>
    <col min="2816" max="2816" width="8.7109375" style="151" customWidth="1"/>
    <col min="2817" max="2817" width="31.5703125" style="151" customWidth="1"/>
    <col min="2818" max="2818" width="13.85546875" style="151" customWidth="1"/>
    <col min="2819" max="2819" width="19.140625" style="151" customWidth="1"/>
    <col min="2820" max="2820" width="17.5703125" style="151" customWidth="1"/>
    <col min="2821" max="2821" width="14.7109375" style="151" customWidth="1"/>
    <col min="2822" max="3071" width="8.140625" style="151"/>
    <col min="3072" max="3072" width="8.7109375" style="151" customWidth="1"/>
    <col min="3073" max="3073" width="31.5703125" style="151" customWidth="1"/>
    <col min="3074" max="3074" width="13.85546875" style="151" customWidth="1"/>
    <col min="3075" max="3075" width="19.140625" style="151" customWidth="1"/>
    <col min="3076" max="3076" width="17.5703125" style="151" customWidth="1"/>
    <col min="3077" max="3077" width="14.7109375" style="151" customWidth="1"/>
    <col min="3078" max="3327" width="8.140625" style="151"/>
    <col min="3328" max="3328" width="8.7109375" style="151" customWidth="1"/>
    <col min="3329" max="3329" width="31.5703125" style="151" customWidth="1"/>
    <col min="3330" max="3330" width="13.85546875" style="151" customWidth="1"/>
    <col min="3331" max="3331" width="19.140625" style="151" customWidth="1"/>
    <col min="3332" max="3332" width="17.5703125" style="151" customWidth="1"/>
    <col min="3333" max="3333" width="14.7109375" style="151" customWidth="1"/>
    <col min="3334" max="3583" width="8.140625" style="151"/>
    <col min="3584" max="3584" width="8.7109375" style="151" customWidth="1"/>
    <col min="3585" max="3585" width="31.5703125" style="151" customWidth="1"/>
    <col min="3586" max="3586" width="13.85546875" style="151" customWidth="1"/>
    <col min="3587" max="3587" width="19.140625" style="151" customWidth="1"/>
    <col min="3588" max="3588" width="17.5703125" style="151" customWidth="1"/>
    <col min="3589" max="3589" width="14.7109375" style="151" customWidth="1"/>
    <col min="3590" max="3839" width="8.140625" style="151"/>
    <col min="3840" max="3840" width="8.7109375" style="151" customWidth="1"/>
    <col min="3841" max="3841" width="31.5703125" style="151" customWidth="1"/>
    <col min="3842" max="3842" width="13.85546875" style="151" customWidth="1"/>
    <col min="3843" max="3843" width="19.140625" style="151" customWidth="1"/>
    <col min="3844" max="3844" width="17.5703125" style="151" customWidth="1"/>
    <col min="3845" max="3845" width="14.7109375" style="151" customWidth="1"/>
    <col min="3846" max="4095" width="8.140625" style="151"/>
    <col min="4096" max="4096" width="8.7109375" style="151" customWidth="1"/>
    <col min="4097" max="4097" width="31.5703125" style="151" customWidth="1"/>
    <col min="4098" max="4098" width="13.85546875" style="151" customWidth="1"/>
    <col min="4099" max="4099" width="19.140625" style="151" customWidth="1"/>
    <col min="4100" max="4100" width="17.5703125" style="151" customWidth="1"/>
    <col min="4101" max="4101" width="14.7109375" style="151" customWidth="1"/>
    <col min="4102" max="4351" width="8.140625" style="151"/>
    <col min="4352" max="4352" width="8.7109375" style="151" customWidth="1"/>
    <col min="4353" max="4353" width="31.5703125" style="151" customWidth="1"/>
    <col min="4354" max="4354" width="13.85546875" style="151" customWidth="1"/>
    <col min="4355" max="4355" width="19.140625" style="151" customWidth="1"/>
    <col min="4356" max="4356" width="17.5703125" style="151" customWidth="1"/>
    <col min="4357" max="4357" width="14.7109375" style="151" customWidth="1"/>
    <col min="4358" max="4607" width="8.140625" style="151"/>
    <col min="4608" max="4608" width="8.7109375" style="151" customWidth="1"/>
    <col min="4609" max="4609" width="31.5703125" style="151" customWidth="1"/>
    <col min="4610" max="4610" width="13.85546875" style="151" customWidth="1"/>
    <col min="4611" max="4611" width="19.140625" style="151" customWidth="1"/>
    <col min="4612" max="4612" width="17.5703125" style="151" customWidth="1"/>
    <col min="4613" max="4613" width="14.7109375" style="151" customWidth="1"/>
    <col min="4614" max="4863" width="8.140625" style="151"/>
    <col min="4864" max="4864" width="8.7109375" style="151" customWidth="1"/>
    <col min="4865" max="4865" width="31.5703125" style="151" customWidth="1"/>
    <col min="4866" max="4866" width="13.85546875" style="151" customWidth="1"/>
    <col min="4867" max="4867" width="19.140625" style="151" customWidth="1"/>
    <col min="4868" max="4868" width="17.5703125" style="151" customWidth="1"/>
    <col min="4869" max="4869" width="14.7109375" style="151" customWidth="1"/>
    <col min="4870" max="5119" width="8.140625" style="151"/>
    <col min="5120" max="5120" width="8.7109375" style="151" customWidth="1"/>
    <col min="5121" max="5121" width="31.5703125" style="151" customWidth="1"/>
    <col min="5122" max="5122" width="13.85546875" style="151" customWidth="1"/>
    <col min="5123" max="5123" width="19.140625" style="151" customWidth="1"/>
    <col min="5124" max="5124" width="17.5703125" style="151" customWidth="1"/>
    <col min="5125" max="5125" width="14.7109375" style="151" customWidth="1"/>
    <col min="5126" max="5375" width="8.140625" style="151"/>
    <col min="5376" max="5376" width="8.7109375" style="151" customWidth="1"/>
    <col min="5377" max="5377" width="31.5703125" style="151" customWidth="1"/>
    <col min="5378" max="5378" width="13.85546875" style="151" customWidth="1"/>
    <col min="5379" max="5379" width="19.140625" style="151" customWidth="1"/>
    <col min="5380" max="5380" width="17.5703125" style="151" customWidth="1"/>
    <col min="5381" max="5381" width="14.7109375" style="151" customWidth="1"/>
    <col min="5382" max="5631" width="8.140625" style="151"/>
    <col min="5632" max="5632" width="8.7109375" style="151" customWidth="1"/>
    <col min="5633" max="5633" width="31.5703125" style="151" customWidth="1"/>
    <col min="5634" max="5634" width="13.85546875" style="151" customWidth="1"/>
    <col min="5635" max="5635" width="19.140625" style="151" customWidth="1"/>
    <col min="5636" max="5636" width="17.5703125" style="151" customWidth="1"/>
    <col min="5637" max="5637" width="14.7109375" style="151" customWidth="1"/>
    <col min="5638" max="5887" width="8.140625" style="151"/>
    <col min="5888" max="5888" width="8.7109375" style="151" customWidth="1"/>
    <col min="5889" max="5889" width="31.5703125" style="151" customWidth="1"/>
    <col min="5890" max="5890" width="13.85546875" style="151" customWidth="1"/>
    <col min="5891" max="5891" width="19.140625" style="151" customWidth="1"/>
    <col min="5892" max="5892" width="17.5703125" style="151" customWidth="1"/>
    <col min="5893" max="5893" width="14.7109375" style="151" customWidth="1"/>
    <col min="5894" max="6143" width="8.140625" style="151"/>
    <col min="6144" max="6144" width="8.7109375" style="151" customWidth="1"/>
    <col min="6145" max="6145" width="31.5703125" style="151" customWidth="1"/>
    <col min="6146" max="6146" width="13.85546875" style="151" customWidth="1"/>
    <col min="6147" max="6147" width="19.140625" style="151" customWidth="1"/>
    <col min="6148" max="6148" width="17.5703125" style="151" customWidth="1"/>
    <col min="6149" max="6149" width="14.7109375" style="151" customWidth="1"/>
    <col min="6150" max="6399" width="8.140625" style="151"/>
    <col min="6400" max="6400" width="8.7109375" style="151" customWidth="1"/>
    <col min="6401" max="6401" width="31.5703125" style="151" customWidth="1"/>
    <col min="6402" max="6402" width="13.85546875" style="151" customWidth="1"/>
    <col min="6403" max="6403" width="19.140625" style="151" customWidth="1"/>
    <col min="6404" max="6404" width="17.5703125" style="151" customWidth="1"/>
    <col min="6405" max="6405" width="14.7109375" style="151" customWidth="1"/>
    <col min="6406" max="6655" width="8.140625" style="151"/>
    <col min="6656" max="6656" width="8.7109375" style="151" customWidth="1"/>
    <col min="6657" max="6657" width="31.5703125" style="151" customWidth="1"/>
    <col min="6658" max="6658" width="13.85546875" style="151" customWidth="1"/>
    <col min="6659" max="6659" width="19.140625" style="151" customWidth="1"/>
    <col min="6660" max="6660" width="17.5703125" style="151" customWidth="1"/>
    <col min="6661" max="6661" width="14.7109375" style="151" customWidth="1"/>
    <col min="6662" max="6911" width="8.140625" style="151"/>
    <col min="6912" max="6912" width="8.7109375" style="151" customWidth="1"/>
    <col min="6913" max="6913" width="31.5703125" style="151" customWidth="1"/>
    <col min="6914" max="6914" width="13.85546875" style="151" customWidth="1"/>
    <col min="6915" max="6915" width="19.140625" style="151" customWidth="1"/>
    <col min="6916" max="6916" width="17.5703125" style="151" customWidth="1"/>
    <col min="6917" max="6917" width="14.7109375" style="151" customWidth="1"/>
    <col min="6918" max="7167" width="8.140625" style="151"/>
    <col min="7168" max="7168" width="8.7109375" style="151" customWidth="1"/>
    <col min="7169" max="7169" width="31.5703125" style="151" customWidth="1"/>
    <col min="7170" max="7170" width="13.85546875" style="151" customWidth="1"/>
    <col min="7171" max="7171" width="19.140625" style="151" customWidth="1"/>
    <col min="7172" max="7172" width="17.5703125" style="151" customWidth="1"/>
    <col min="7173" max="7173" width="14.7109375" style="151" customWidth="1"/>
    <col min="7174" max="7423" width="8.140625" style="151"/>
    <col min="7424" max="7424" width="8.7109375" style="151" customWidth="1"/>
    <col min="7425" max="7425" width="31.5703125" style="151" customWidth="1"/>
    <col min="7426" max="7426" width="13.85546875" style="151" customWidth="1"/>
    <col min="7427" max="7427" width="19.140625" style="151" customWidth="1"/>
    <col min="7428" max="7428" width="17.5703125" style="151" customWidth="1"/>
    <col min="7429" max="7429" width="14.7109375" style="151" customWidth="1"/>
    <col min="7430" max="7679" width="8.140625" style="151"/>
    <col min="7680" max="7680" width="8.7109375" style="151" customWidth="1"/>
    <col min="7681" max="7681" width="31.5703125" style="151" customWidth="1"/>
    <col min="7682" max="7682" width="13.85546875" style="151" customWidth="1"/>
    <col min="7683" max="7683" width="19.140625" style="151" customWidth="1"/>
    <col min="7684" max="7684" width="17.5703125" style="151" customWidth="1"/>
    <col min="7685" max="7685" width="14.7109375" style="151" customWidth="1"/>
    <col min="7686" max="7935" width="8.140625" style="151"/>
    <col min="7936" max="7936" width="8.7109375" style="151" customWidth="1"/>
    <col min="7937" max="7937" width="31.5703125" style="151" customWidth="1"/>
    <col min="7938" max="7938" width="13.85546875" style="151" customWidth="1"/>
    <col min="7939" max="7939" width="19.140625" style="151" customWidth="1"/>
    <col min="7940" max="7940" width="17.5703125" style="151" customWidth="1"/>
    <col min="7941" max="7941" width="14.7109375" style="151" customWidth="1"/>
    <col min="7942" max="8191" width="8.140625" style="151"/>
    <col min="8192" max="8192" width="8.7109375" style="151" customWidth="1"/>
    <col min="8193" max="8193" width="31.5703125" style="151" customWidth="1"/>
    <col min="8194" max="8194" width="13.85546875" style="151" customWidth="1"/>
    <col min="8195" max="8195" width="19.140625" style="151" customWidth="1"/>
    <col min="8196" max="8196" width="17.5703125" style="151" customWidth="1"/>
    <col min="8197" max="8197" width="14.7109375" style="151" customWidth="1"/>
    <col min="8198" max="8447" width="8.140625" style="151"/>
    <col min="8448" max="8448" width="8.7109375" style="151" customWidth="1"/>
    <col min="8449" max="8449" width="31.5703125" style="151" customWidth="1"/>
    <col min="8450" max="8450" width="13.85546875" style="151" customWidth="1"/>
    <col min="8451" max="8451" width="19.140625" style="151" customWidth="1"/>
    <col min="8452" max="8452" width="17.5703125" style="151" customWidth="1"/>
    <col min="8453" max="8453" width="14.7109375" style="151" customWidth="1"/>
    <col min="8454" max="8703" width="8.140625" style="151"/>
    <col min="8704" max="8704" width="8.7109375" style="151" customWidth="1"/>
    <col min="8705" max="8705" width="31.5703125" style="151" customWidth="1"/>
    <col min="8706" max="8706" width="13.85546875" style="151" customWidth="1"/>
    <col min="8707" max="8707" width="19.140625" style="151" customWidth="1"/>
    <col min="8708" max="8708" width="17.5703125" style="151" customWidth="1"/>
    <col min="8709" max="8709" width="14.7109375" style="151" customWidth="1"/>
    <col min="8710" max="8959" width="8.140625" style="151"/>
    <col min="8960" max="8960" width="8.7109375" style="151" customWidth="1"/>
    <col min="8961" max="8961" width="31.5703125" style="151" customWidth="1"/>
    <col min="8962" max="8962" width="13.85546875" style="151" customWidth="1"/>
    <col min="8963" max="8963" width="19.140625" style="151" customWidth="1"/>
    <col min="8964" max="8964" width="17.5703125" style="151" customWidth="1"/>
    <col min="8965" max="8965" width="14.7109375" style="151" customWidth="1"/>
    <col min="8966" max="9215" width="8.140625" style="151"/>
    <col min="9216" max="9216" width="8.7109375" style="151" customWidth="1"/>
    <col min="9217" max="9217" width="31.5703125" style="151" customWidth="1"/>
    <col min="9218" max="9218" width="13.85546875" style="151" customWidth="1"/>
    <col min="9219" max="9219" width="19.140625" style="151" customWidth="1"/>
    <col min="9220" max="9220" width="17.5703125" style="151" customWidth="1"/>
    <col min="9221" max="9221" width="14.7109375" style="151" customWidth="1"/>
    <col min="9222" max="9471" width="8.140625" style="151"/>
    <col min="9472" max="9472" width="8.7109375" style="151" customWidth="1"/>
    <col min="9473" max="9473" width="31.5703125" style="151" customWidth="1"/>
    <col min="9474" max="9474" width="13.85546875" style="151" customWidth="1"/>
    <col min="9475" max="9475" width="19.140625" style="151" customWidth="1"/>
    <col min="9476" max="9476" width="17.5703125" style="151" customWidth="1"/>
    <col min="9477" max="9477" width="14.7109375" style="151" customWidth="1"/>
    <col min="9478" max="9727" width="8.140625" style="151"/>
    <col min="9728" max="9728" width="8.7109375" style="151" customWidth="1"/>
    <col min="9729" max="9729" width="31.5703125" style="151" customWidth="1"/>
    <col min="9730" max="9730" width="13.85546875" style="151" customWidth="1"/>
    <col min="9731" max="9731" width="19.140625" style="151" customWidth="1"/>
    <col min="9732" max="9732" width="17.5703125" style="151" customWidth="1"/>
    <col min="9733" max="9733" width="14.7109375" style="151" customWidth="1"/>
    <col min="9734" max="9983" width="8.140625" style="151"/>
    <col min="9984" max="9984" width="8.7109375" style="151" customWidth="1"/>
    <col min="9985" max="9985" width="31.5703125" style="151" customWidth="1"/>
    <col min="9986" max="9986" width="13.85546875" style="151" customWidth="1"/>
    <col min="9987" max="9987" width="19.140625" style="151" customWidth="1"/>
    <col min="9988" max="9988" width="17.5703125" style="151" customWidth="1"/>
    <col min="9989" max="9989" width="14.7109375" style="151" customWidth="1"/>
    <col min="9990" max="10239" width="8.140625" style="151"/>
    <col min="10240" max="10240" width="8.7109375" style="151" customWidth="1"/>
    <col min="10241" max="10241" width="31.5703125" style="151" customWidth="1"/>
    <col min="10242" max="10242" width="13.85546875" style="151" customWidth="1"/>
    <col min="10243" max="10243" width="19.140625" style="151" customWidth="1"/>
    <col min="10244" max="10244" width="17.5703125" style="151" customWidth="1"/>
    <col min="10245" max="10245" width="14.7109375" style="151" customWidth="1"/>
    <col min="10246" max="10495" width="8.140625" style="151"/>
    <col min="10496" max="10496" width="8.7109375" style="151" customWidth="1"/>
    <col min="10497" max="10497" width="31.5703125" style="151" customWidth="1"/>
    <col min="10498" max="10498" width="13.85546875" style="151" customWidth="1"/>
    <col min="10499" max="10499" width="19.140625" style="151" customWidth="1"/>
    <col min="10500" max="10500" width="17.5703125" style="151" customWidth="1"/>
    <col min="10501" max="10501" width="14.7109375" style="151" customWidth="1"/>
    <col min="10502" max="10751" width="8.140625" style="151"/>
    <col min="10752" max="10752" width="8.7109375" style="151" customWidth="1"/>
    <col min="10753" max="10753" width="31.5703125" style="151" customWidth="1"/>
    <col min="10754" max="10754" width="13.85546875" style="151" customWidth="1"/>
    <col min="10755" max="10755" width="19.140625" style="151" customWidth="1"/>
    <col min="10756" max="10756" width="17.5703125" style="151" customWidth="1"/>
    <col min="10757" max="10757" width="14.7109375" style="151" customWidth="1"/>
    <col min="10758" max="11007" width="8.140625" style="151"/>
    <col min="11008" max="11008" width="8.7109375" style="151" customWidth="1"/>
    <col min="11009" max="11009" width="31.5703125" style="151" customWidth="1"/>
    <col min="11010" max="11010" width="13.85546875" style="151" customWidth="1"/>
    <col min="11011" max="11011" width="19.140625" style="151" customWidth="1"/>
    <col min="11012" max="11012" width="17.5703125" style="151" customWidth="1"/>
    <col min="11013" max="11013" width="14.7109375" style="151" customWidth="1"/>
    <col min="11014" max="11263" width="8.140625" style="151"/>
    <col min="11264" max="11264" width="8.7109375" style="151" customWidth="1"/>
    <col min="11265" max="11265" width="31.5703125" style="151" customWidth="1"/>
    <col min="11266" max="11266" width="13.85546875" style="151" customWidth="1"/>
    <col min="11267" max="11267" width="19.140625" style="151" customWidth="1"/>
    <col min="11268" max="11268" width="17.5703125" style="151" customWidth="1"/>
    <col min="11269" max="11269" width="14.7109375" style="151" customWidth="1"/>
    <col min="11270" max="11519" width="8.140625" style="151"/>
    <col min="11520" max="11520" width="8.7109375" style="151" customWidth="1"/>
    <col min="11521" max="11521" width="31.5703125" style="151" customWidth="1"/>
    <col min="11522" max="11522" width="13.85546875" style="151" customWidth="1"/>
    <col min="11523" max="11523" width="19.140625" style="151" customWidth="1"/>
    <col min="11524" max="11524" width="17.5703125" style="151" customWidth="1"/>
    <col min="11525" max="11525" width="14.7109375" style="151" customWidth="1"/>
    <col min="11526" max="11775" width="8.140625" style="151"/>
    <col min="11776" max="11776" width="8.7109375" style="151" customWidth="1"/>
    <col min="11777" max="11777" width="31.5703125" style="151" customWidth="1"/>
    <col min="11778" max="11778" width="13.85546875" style="151" customWidth="1"/>
    <col min="11779" max="11779" width="19.140625" style="151" customWidth="1"/>
    <col min="11780" max="11780" width="17.5703125" style="151" customWidth="1"/>
    <col min="11781" max="11781" width="14.7109375" style="151" customWidth="1"/>
    <col min="11782" max="12031" width="8.140625" style="151"/>
    <col min="12032" max="12032" width="8.7109375" style="151" customWidth="1"/>
    <col min="12033" max="12033" width="31.5703125" style="151" customWidth="1"/>
    <col min="12034" max="12034" width="13.85546875" style="151" customWidth="1"/>
    <col min="12035" max="12035" width="19.140625" style="151" customWidth="1"/>
    <col min="12036" max="12036" width="17.5703125" style="151" customWidth="1"/>
    <col min="12037" max="12037" width="14.7109375" style="151" customWidth="1"/>
    <col min="12038" max="12287" width="8.140625" style="151"/>
    <col min="12288" max="12288" width="8.7109375" style="151" customWidth="1"/>
    <col min="12289" max="12289" width="31.5703125" style="151" customWidth="1"/>
    <col min="12290" max="12290" width="13.85546875" style="151" customWidth="1"/>
    <col min="12291" max="12291" width="19.140625" style="151" customWidth="1"/>
    <col min="12292" max="12292" width="17.5703125" style="151" customWidth="1"/>
    <col min="12293" max="12293" width="14.7109375" style="151" customWidth="1"/>
    <col min="12294" max="12543" width="8.140625" style="151"/>
    <col min="12544" max="12544" width="8.7109375" style="151" customWidth="1"/>
    <col min="12545" max="12545" width="31.5703125" style="151" customWidth="1"/>
    <col min="12546" max="12546" width="13.85546875" style="151" customWidth="1"/>
    <col min="12547" max="12547" width="19.140625" style="151" customWidth="1"/>
    <col min="12548" max="12548" width="17.5703125" style="151" customWidth="1"/>
    <col min="12549" max="12549" width="14.7109375" style="151" customWidth="1"/>
    <col min="12550" max="12799" width="8.140625" style="151"/>
    <col min="12800" max="12800" width="8.7109375" style="151" customWidth="1"/>
    <col min="12801" max="12801" width="31.5703125" style="151" customWidth="1"/>
    <col min="12802" max="12802" width="13.85546875" style="151" customWidth="1"/>
    <col min="12803" max="12803" width="19.140625" style="151" customWidth="1"/>
    <col min="12804" max="12804" width="17.5703125" style="151" customWidth="1"/>
    <col min="12805" max="12805" width="14.7109375" style="151" customWidth="1"/>
    <col min="12806" max="13055" width="8.140625" style="151"/>
    <col min="13056" max="13056" width="8.7109375" style="151" customWidth="1"/>
    <col min="13057" max="13057" width="31.5703125" style="151" customWidth="1"/>
    <col min="13058" max="13058" width="13.85546875" style="151" customWidth="1"/>
    <col min="13059" max="13059" width="19.140625" style="151" customWidth="1"/>
    <col min="13060" max="13060" width="17.5703125" style="151" customWidth="1"/>
    <col min="13061" max="13061" width="14.7109375" style="151" customWidth="1"/>
    <col min="13062" max="13311" width="8.140625" style="151"/>
    <col min="13312" max="13312" width="8.7109375" style="151" customWidth="1"/>
    <col min="13313" max="13313" width="31.5703125" style="151" customWidth="1"/>
    <col min="13314" max="13314" width="13.85546875" style="151" customWidth="1"/>
    <col min="13315" max="13315" width="19.140625" style="151" customWidth="1"/>
    <col min="13316" max="13316" width="17.5703125" style="151" customWidth="1"/>
    <col min="13317" max="13317" width="14.7109375" style="151" customWidth="1"/>
    <col min="13318" max="13567" width="8.140625" style="151"/>
    <col min="13568" max="13568" width="8.7109375" style="151" customWidth="1"/>
    <col min="13569" max="13569" width="31.5703125" style="151" customWidth="1"/>
    <col min="13570" max="13570" width="13.85546875" style="151" customWidth="1"/>
    <col min="13571" max="13571" width="19.140625" style="151" customWidth="1"/>
    <col min="13572" max="13572" width="17.5703125" style="151" customWidth="1"/>
    <col min="13573" max="13573" width="14.7109375" style="151" customWidth="1"/>
    <col min="13574" max="13823" width="8.140625" style="151"/>
    <col min="13824" max="13824" width="8.7109375" style="151" customWidth="1"/>
    <col min="13825" max="13825" width="31.5703125" style="151" customWidth="1"/>
    <col min="13826" max="13826" width="13.85546875" style="151" customWidth="1"/>
    <col min="13827" max="13827" width="19.140625" style="151" customWidth="1"/>
    <col min="13828" max="13828" width="17.5703125" style="151" customWidth="1"/>
    <col min="13829" max="13829" width="14.7109375" style="151" customWidth="1"/>
    <col min="13830" max="14079" width="8.140625" style="151"/>
    <col min="14080" max="14080" width="8.7109375" style="151" customWidth="1"/>
    <col min="14081" max="14081" width="31.5703125" style="151" customWidth="1"/>
    <col min="14082" max="14082" width="13.85546875" style="151" customWidth="1"/>
    <col min="14083" max="14083" width="19.140625" style="151" customWidth="1"/>
    <col min="14084" max="14084" width="17.5703125" style="151" customWidth="1"/>
    <col min="14085" max="14085" width="14.7109375" style="151" customWidth="1"/>
    <col min="14086" max="14335" width="8.140625" style="151"/>
    <col min="14336" max="14336" width="8.7109375" style="151" customWidth="1"/>
    <col min="14337" max="14337" width="31.5703125" style="151" customWidth="1"/>
    <col min="14338" max="14338" width="13.85546875" style="151" customWidth="1"/>
    <col min="14339" max="14339" width="19.140625" style="151" customWidth="1"/>
    <col min="14340" max="14340" width="17.5703125" style="151" customWidth="1"/>
    <col min="14341" max="14341" width="14.7109375" style="151" customWidth="1"/>
    <col min="14342" max="14591" width="8.140625" style="151"/>
    <col min="14592" max="14592" width="8.7109375" style="151" customWidth="1"/>
    <col min="14593" max="14593" width="31.5703125" style="151" customWidth="1"/>
    <col min="14594" max="14594" width="13.85546875" style="151" customWidth="1"/>
    <col min="14595" max="14595" width="19.140625" style="151" customWidth="1"/>
    <col min="14596" max="14596" width="17.5703125" style="151" customWidth="1"/>
    <col min="14597" max="14597" width="14.7109375" style="151" customWidth="1"/>
    <col min="14598" max="14847" width="8.140625" style="151"/>
    <col min="14848" max="14848" width="8.7109375" style="151" customWidth="1"/>
    <col min="14849" max="14849" width="31.5703125" style="151" customWidth="1"/>
    <col min="14850" max="14850" width="13.85546875" style="151" customWidth="1"/>
    <col min="14851" max="14851" width="19.140625" style="151" customWidth="1"/>
    <col min="14852" max="14852" width="17.5703125" style="151" customWidth="1"/>
    <col min="14853" max="14853" width="14.7109375" style="151" customWidth="1"/>
    <col min="14854" max="15103" width="8.140625" style="151"/>
    <col min="15104" max="15104" width="8.7109375" style="151" customWidth="1"/>
    <col min="15105" max="15105" width="31.5703125" style="151" customWidth="1"/>
    <col min="15106" max="15106" width="13.85546875" style="151" customWidth="1"/>
    <col min="15107" max="15107" width="19.140625" style="151" customWidth="1"/>
    <col min="15108" max="15108" width="17.5703125" style="151" customWidth="1"/>
    <col min="15109" max="15109" width="14.7109375" style="151" customWidth="1"/>
    <col min="15110" max="15359" width="8.140625" style="151"/>
    <col min="15360" max="15360" width="8.7109375" style="151" customWidth="1"/>
    <col min="15361" max="15361" width="31.5703125" style="151" customWidth="1"/>
    <col min="15362" max="15362" width="13.85546875" style="151" customWidth="1"/>
    <col min="15363" max="15363" width="19.140625" style="151" customWidth="1"/>
    <col min="15364" max="15364" width="17.5703125" style="151" customWidth="1"/>
    <col min="15365" max="15365" width="14.7109375" style="151" customWidth="1"/>
    <col min="15366" max="15615" width="8.140625" style="151"/>
    <col min="15616" max="15616" width="8.7109375" style="151" customWidth="1"/>
    <col min="15617" max="15617" width="31.5703125" style="151" customWidth="1"/>
    <col min="15618" max="15618" width="13.85546875" style="151" customWidth="1"/>
    <col min="15619" max="15619" width="19.140625" style="151" customWidth="1"/>
    <col min="15620" max="15620" width="17.5703125" style="151" customWidth="1"/>
    <col min="15621" max="15621" width="14.7109375" style="151" customWidth="1"/>
    <col min="15622" max="15871" width="8.140625" style="151"/>
    <col min="15872" max="15872" width="8.7109375" style="151" customWidth="1"/>
    <col min="15873" max="15873" width="31.5703125" style="151" customWidth="1"/>
    <col min="15874" max="15874" width="13.85546875" style="151" customWidth="1"/>
    <col min="15875" max="15875" width="19.140625" style="151" customWidth="1"/>
    <col min="15876" max="15876" width="17.5703125" style="151" customWidth="1"/>
    <col min="15877" max="15877" width="14.7109375" style="151" customWidth="1"/>
    <col min="15878" max="16127" width="8.140625" style="151"/>
    <col min="16128" max="16128" width="8.7109375" style="151" customWidth="1"/>
    <col min="16129" max="16129" width="31.5703125" style="151" customWidth="1"/>
    <col min="16130" max="16130" width="13.85546875" style="151" customWidth="1"/>
    <col min="16131" max="16131" width="19.140625" style="151" customWidth="1"/>
    <col min="16132" max="16132" width="17.5703125" style="151" customWidth="1"/>
    <col min="16133" max="16133" width="14.7109375" style="151" customWidth="1"/>
    <col min="16134" max="16384" width="8.140625" style="151"/>
  </cols>
  <sheetData>
    <row r="1" spans="1:5" ht="23.25" hidden="1" customHeight="1" x14ac:dyDescent="0.25">
      <c r="A1" s="209"/>
      <c r="B1" s="209"/>
      <c r="C1" s="209"/>
      <c r="D1" s="209"/>
      <c r="E1" s="209"/>
    </row>
    <row r="2" spans="1:5" hidden="1" x14ac:dyDescent="0.25">
      <c r="A2" s="209" t="s">
        <v>227</v>
      </c>
      <c r="B2" s="209"/>
      <c r="C2" s="209"/>
      <c r="D2" s="209"/>
      <c r="E2" s="209"/>
    </row>
    <row r="3" spans="1:5" ht="15.75" customHeight="1" x14ac:dyDescent="0.25">
      <c r="A3" s="210" t="s">
        <v>280</v>
      </c>
      <c r="B3" s="210"/>
      <c r="C3" s="210"/>
      <c r="D3" s="210"/>
      <c r="E3" s="210"/>
    </row>
    <row r="4" spans="1:5" x14ac:dyDescent="0.25">
      <c r="A4" s="210" t="s">
        <v>228</v>
      </c>
      <c r="B4" s="210"/>
      <c r="C4" s="210"/>
      <c r="D4" s="210"/>
      <c r="E4" s="210"/>
    </row>
    <row r="5" spans="1:5" x14ac:dyDescent="0.25">
      <c r="A5" s="210" t="s">
        <v>229</v>
      </c>
      <c r="B5" s="210"/>
      <c r="C5" s="210"/>
      <c r="D5" s="210"/>
      <c r="E5" s="210"/>
    </row>
    <row r="6" spans="1:5" ht="26.25" customHeight="1" x14ac:dyDescent="0.25">
      <c r="A6" s="209" t="s">
        <v>230</v>
      </c>
      <c r="B6" s="209"/>
      <c r="C6" s="209"/>
      <c r="D6" s="209"/>
      <c r="E6" s="151" t="s">
        <v>340</v>
      </c>
    </row>
    <row r="7" spans="1:5" x14ac:dyDescent="0.25">
      <c r="A7" s="209"/>
      <c r="B7" s="209"/>
      <c r="C7" s="209"/>
      <c r="D7" s="209"/>
      <c r="E7" s="209"/>
    </row>
    <row r="8" spans="1:5" ht="28.5" customHeight="1" x14ac:dyDescent="0.25">
      <c r="A8" s="211" t="s">
        <v>281</v>
      </c>
      <c r="B8" s="211"/>
      <c r="C8" s="211"/>
      <c r="D8" s="211"/>
      <c r="E8" s="211"/>
    </row>
    <row r="9" spans="1:5" ht="29.25" customHeight="1" x14ac:dyDescent="0.25">
      <c r="A9" s="211" t="s">
        <v>232</v>
      </c>
      <c r="B9" s="211"/>
      <c r="C9" s="211"/>
      <c r="D9" s="211"/>
      <c r="E9" s="211"/>
    </row>
    <row r="10" spans="1:5" ht="30" customHeight="1" x14ac:dyDescent="0.25">
      <c r="A10" s="211" t="s">
        <v>233</v>
      </c>
      <c r="B10" s="211"/>
      <c r="C10" s="211"/>
      <c r="D10" s="211"/>
      <c r="E10" s="211"/>
    </row>
    <row r="11" spans="1:5" ht="30" customHeight="1" x14ac:dyDescent="0.25">
      <c r="A11" s="211" t="s">
        <v>234</v>
      </c>
      <c r="B11" s="211"/>
      <c r="C11" s="211"/>
      <c r="D11" s="211"/>
      <c r="E11" s="211"/>
    </row>
    <row r="12" spans="1:5" ht="29.25" customHeight="1" x14ac:dyDescent="0.25">
      <c r="A12" s="211" t="s">
        <v>235</v>
      </c>
      <c r="B12" s="211"/>
      <c r="C12" s="211"/>
      <c r="D12" s="211"/>
      <c r="E12" s="211"/>
    </row>
    <row r="13" spans="1:5" ht="28.5" customHeight="1" x14ac:dyDescent="0.25">
      <c r="A13" s="211" t="s">
        <v>236</v>
      </c>
      <c r="B13" s="211"/>
      <c r="C13" s="211"/>
      <c r="D13" s="211"/>
      <c r="E13" s="211"/>
    </row>
    <row r="14" spans="1:5" ht="15.75" customHeight="1" thickBot="1" x14ac:dyDescent="0.3">
      <c r="A14" s="209"/>
      <c r="B14" s="209"/>
      <c r="C14" s="209"/>
      <c r="D14" s="209"/>
      <c r="E14" s="209"/>
    </row>
    <row r="15" spans="1:5" ht="120.75" thickBot="1" x14ac:dyDescent="0.3">
      <c r="A15" s="154" t="s">
        <v>2</v>
      </c>
      <c r="B15" s="152" t="s">
        <v>238</v>
      </c>
      <c r="C15" s="152" t="s">
        <v>0</v>
      </c>
      <c r="D15" s="152" t="s">
        <v>237</v>
      </c>
      <c r="E15" s="152" t="s">
        <v>1</v>
      </c>
    </row>
    <row r="16" spans="1:5" x14ac:dyDescent="0.25">
      <c r="A16" s="215" t="s">
        <v>8</v>
      </c>
      <c r="B16" s="216"/>
      <c r="C16" s="216"/>
      <c r="D16" s="216"/>
      <c r="E16" s="155"/>
    </row>
    <row r="17" spans="1:5" ht="15" customHeight="1" x14ac:dyDescent="0.25">
      <c r="A17" s="164" t="s">
        <v>162</v>
      </c>
      <c r="B17" s="165" t="s">
        <v>52</v>
      </c>
      <c r="C17" s="166" t="s">
        <v>35</v>
      </c>
      <c r="D17" s="167">
        <v>0.14000000000000001</v>
      </c>
      <c r="E17" s="168">
        <v>2017.05</v>
      </c>
    </row>
    <row r="18" spans="1:5" ht="15" customHeight="1" x14ac:dyDescent="0.25">
      <c r="A18" s="212" t="s">
        <v>239</v>
      </c>
      <c r="B18" s="213"/>
      <c r="C18" s="213"/>
      <c r="D18" s="214"/>
      <c r="E18" s="169"/>
    </row>
    <row r="19" spans="1:5" ht="30" x14ac:dyDescent="0.25">
      <c r="A19" s="164" t="s">
        <v>240</v>
      </c>
      <c r="B19" s="170">
        <v>1</v>
      </c>
      <c r="C19" s="166" t="s">
        <v>241</v>
      </c>
      <c r="D19" s="167">
        <f>E19/B19</f>
        <v>774.89</v>
      </c>
      <c r="E19" s="168">
        <v>774.89</v>
      </c>
    </row>
    <row r="20" spans="1:5" x14ac:dyDescent="0.25">
      <c r="A20" s="164" t="s">
        <v>341</v>
      </c>
      <c r="B20" s="165" t="s">
        <v>53</v>
      </c>
      <c r="C20" s="166" t="s">
        <v>51</v>
      </c>
      <c r="D20" s="167">
        <f>E20</f>
        <v>1798.51</v>
      </c>
      <c r="E20" s="168">
        <v>1798.51</v>
      </c>
    </row>
    <row r="21" spans="1:5" ht="30" x14ac:dyDescent="0.25">
      <c r="A21" s="164" t="s">
        <v>342</v>
      </c>
      <c r="B21" s="165" t="s">
        <v>53</v>
      </c>
      <c r="C21" s="166" t="s">
        <v>45</v>
      </c>
      <c r="D21" s="167">
        <f t="shared" ref="D21:D28" si="0">E21</f>
        <v>117.37</v>
      </c>
      <c r="E21" s="168">
        <v>117.37</v>
      </c>
    </row>
    <row r="22" spans="1:5" ht="30" x14ac:dyDescent="0.25">
      <c r="A22" s="164" t="s">
        <v>221</v>
      </c>
      <c r="B22" s="165" t="s">
        <v>53</v>
      </c>
      <c r="C22" s="166" t="s">
        <v>35</v>
      </c>
      <c r="D22" s="167">
        <f t="shared" si="0"/>
        <v>543.04999999999995</v>
      </c>
      <c r="E22" s="168">
        <v>543.04999999999995</v>
      </c>
    </row>
    <row r="23" spans="1:5" ht="15" customHeight="1" x14ac:dyDescent="0.25">
      <c r="A23" s="164" t="s">
        <v>244</v>
      </c>
      <c r="B23" s="165" t="s">
        <v>223</v>
      </c>
      <c r="C23" s="166" t="s">
        <v>36</v>
      </c>
      <c r="D23" s="167">
        <f t="shared" si="0"/>
        <v>141270.21</v>
      </c>
      <c r="E23" s="168">
        <v>141270.21</v>
      </c>
    </row>
    <row r="24" spans="1:5" ht="15" customHeight="1" x14ac:dyDescent="0.25">
      <c r="A24" s="164" t="s">
        <v>245</v>
      </c>
      <c r="B24" s="165" t="s">
        <v>223</v>
      </c>
      <c r="C24" s="166" t="s">
        <v>36</v>
      </c>
      <c r="D24" s="167">
        <f t="shared" si="0"/>
        <v>727.92</v>
      </c>
      <c r="E24" s="168">
        <v>727.92</v>
      </c>
    </row>
    <row r="25" spans="1:5" ht="30" x14ac:dyDescent="0.25">
      <c r="A25" s="141" t="s">
        <v>165</v>
      </c>
      <c r="B25" s="144" t="s">
        <v>53</v>
      </c>
      <c r="C25" s="144" t="s">
        <v>46</v>
      </c>
      <c r="D25" s="144">
        <f t="shared" si="0"/>
        <v>1305.02</v>
      </c>
      <c r="E25" s="144">
        <v>1305.02</v>
      </c>
    </row>
    <row r="26" spans="1:5" ht="15" customHeight="1" x14ac:dyDescent="0.25">
      <c r="A26" s="164" t="s">
        <v>246</v>
      </c>
      <c r="B26" s="165" t="s">
        <v>53</v>
      </c>
      <c r="C26" s="166" t="s">
        <v>35</v>
      </c>
      <c r="D26" s="167">
        <f>E26</f>
        <v>3844.17</v>
      </c>
      <c r="E26" s="168">
        <v>3844.17</v>
      </c>
    </row>
    <row r="27" spans="1:5" x14ac:dyDescent="0.25">
      <c r="A27" s="212" t="s">
        <v>296</v>
      </c>
      <c r="B27" s="213"/>
      <c r="C27" s="213"/>
      <c r="D27" s="214"/>
      <c r="E27" s="169"/>
    </row>
    <row r="28" spans="1:5" x14ac:dyDescent="0.25">
      <c r="A28" s="164" t="s">
        <v>297</v>
      </c>
      <c r="B28" s="165" t="s">
        <v>53</v>
      </c>
      <c r="C28" s="166" t="s">
        <v>37</v>
      </c>
      <c r="D28" s="167">
        <f t="shared" si="0"/>
        <v>270</v>
      </c>
      <c r="E28" s="168">
        <v>270</v>
      </c>
    </row>
    <row r="29" spans="1:5" x14ac:dyDescent="0.25">
      <c r="A29" s="212" t="s">
        <v>247</v>
      </c>
      <c r="B29" s="213"/>
      <c r="C29" s="213"/>
      <c r="D29" s="214"/>
      <c r="E29" s="169"/>
    </row>
    <row r="30" spans="1:5" x14ac:dyDescent="0.25">
      <c r="A30" s="164" t="s">
        <v>343</v>
      </c>
      <c r="B30" s="171">
        <v>0.1</v>
      </c>
      <c r="C30" s="166" t="s">
        <v>49</v>
      </c>
      <c r="D30" s="167">
        <f t="shared" ref="D30:D56" si="1">E30/B30</f>
        <v>2316.8999999999996</v>
      </c>
      <c r="E30" s="168">
        <v>231.69</v>
      </c>
    </row>
    <row r="31" spans="1:5" ht="30" x14ac:dyDescent="0.25">
      <c r="A31" s="164" t="s">
        <v>202</v>
      </c>
      <c r="B31" s="172">
        <v>5.6000000000000001E-2</v>
      </c>
      <c r="C31" s="166" t="s">
        <v>40</v>
      </c>
      <c r="D31" s="167">
        <f t="shared" si="1"/>
        <v>22546.964285714286</v>
      </c>
      <c r="E31" s="168">
        <v>1262.6300000000001</v>
      </c>
    </row>
    <row r="32" spans="1:5" x14ac:dyDescent="0.25">
      <c r="A32" s="164" t="s">
        <v>344</v>
      </c>
      <c r="B32" s="171">
        <v>0.3</v>
      </c>
      <c r="C32" s="166" t="s">
        <v>345</v>
      </c>
      <c r="D32" s="167">
        <f t="shared" si="1"/>
        <v>3016.1000000000004</v>
      </c>
      <c r="E32" s="168">
        <v>904.83</v>
      </c>
    </row>
    <row r="33" spans="1:5" ht="18.75" customHeight="1" x14ac:dyDescent="0.25">
      <c r="A33" s="164" t="s">
        <v>249</v>
      </c>
      <c r="B33" s="170">
        <v>1</v>
      </c>
      <c r="C33" s="166" t="s">
        <v>37</v>
      </c>
      <c r="D33" s="167">
        <f t="shared" si="1"/>
        <v>382.05</v>
      </c>
      <c r="E33" s="168">
        <v>382.05</v>
      </c>
    </row>
    <row r="34" spans="1:5" x14ac:dyDescent="0.25">
      <c r="A34" s="164" t="s">
        <v>346</v>
      </c>
      <c r="B34" s="173">
        <v>0.01</v>
      </c>
      <c r="C34" s="166" t="s">
        <v>45</v>
      </c>
      <c r="D34" s="167">
        <f t="shared" si="1"/>
        <v>70394</v>
      </c>
      <c r="E34" s="168">
        <v>703.94</v>
      </c>
    </row>
    <row r="35" spans="1:5" ht="30" x14ac:dyDescent="0.25">
      <c r="A35" s="164" t="s">
        <v>347</v>
      </c>
      <c r="B35" s="170">
        <v>1</v>
      </c>
      <c r="C35" s="166" t="s">
        <v>348</v>
      </c>
      <c r="D35" s="167">
        <f t="shared" si="1"/>
        <v>1209.92</v>
      </c>
      <c r="E35" s="168">
        <v>1209.92</v>
      </c>
    </row>
    <row r="36" spans="1:5" ht="30" x14ac:dyDescent="0.25">
      <c r="A36" s="164" t="s">
        <v>349</v>
      </c>
      <c r="B36" s="170">
        <v>1</v>
      </c>
      <c r="C36" s="166" t="s">
        <v>348</v>
      </c>
      <c r="D36" s="167">
        <f t="shared" si="1"/>
        <v>1535.79</v>
      </c>
      <c r="E36" s="168">
        <v>1535.79</v>
      </c>
    </row>
    <row r="37" spans="1:5" ht="15.75" customHeight="1" x14ac:dyDescent="0.25">
      <c r="A37" s="164" t="s">
        <v>301</v>
      </c>
      <c r="B37" s="170">
        <v>6</v>
      </c>
      <c r="C37" s="166" t="s">
        <v>38</v>
      </c>
      <c r="D37" s="167">
        <f t="shared" si="1"/>
        <v>99.536666666666676</v>
      </c>
      <c r="E37" s="168">
        <v>597.22</v>
      </c>
    </row>
    <row r="38" spans="1:5" x14ac:dyDescent="0.25">
      <c r="A38" s="164" t="s">
        <v>172</v>
      </c>
      <c r="B38" s="170">
        <v>1</v>
      </c>
      <c r="C38" s="166" t="s">
        <v>39</v>
      </c>
      <c r="D38" s="167">
        <f t="shared" si="1"/>
        <v>1005.22</v>
      </c>
      <c r="E38" s="168">
        <v>1005.22</v>
      </c>
    </row>
    <row r="39" spans="1:5" ht="30" x14ac:dyDescent="0.25">
      <c r="A39" s="164" t="s">
        <v>350</v>
      </c>
      <c r="B39" s="170">
        <v>3</v>
      </c>
      <c r="C39" s="166" t="s">
        <v>41</v>
      </c>
      <c r="D39" s="167">
        <f t="shared" si="1"/>
        <v>740.23666666666668</v>
      </c>
      <c r="E39" s="168">
        <v>2220.71</v>
      </c>
    </row>
    <row r="40" spans="1:5" x14ac:dyDescent="0.25">
      <c r="A40" s="164" t="s">
        <v>351</v>
      </c>
      <c r="B40" s="170">
        <v>1</v>
      </c>
      <c r="C40" s="166" t="s">
        <v>42</v>
      </c>
      <c r="D40" s="167">
        <f t="shared" si="1"/>
        <v>828.19</v>
      </c>
      <c r="E40" s="168">
        <v>828.19</v>
      </c>
    </row>
    <row r="41" spans="1:5" x14ac:dyDescent="0.25">
      <c r="A41" s="164" t="s">
        <v>250</v>
      </c>
      <c r="B41" s="170">
        <v>1</v>
      </c>
      <c r="C41" s="166" t="s">
        <v>37</v>
      </c>
      <c r="D41" s="167">
        <f t="shared" si="1"/>
        <v>149.54</v>
      </c>
      <c r="E41" s="168">
        <v>149.54</v>
      </c>
    </row>
    <row r="42" spans="1:5" x14ac:dyDescent="0.25">
      <c r="A42" s="164" t="s">
        <v>352</v>
      </c>
      <c r="B42" s="170">
        <v>2</v>
      </c>
      <c r="C42" s="166" t="s">
        <v>353</v>
      </c>
      <c r="D42" s="167">
        <f t="shared" si="1"/>
        <v>1115.4949999999999</v>
      </c>
      <c r="E42" s="168">
        <v>2230.9899999999998</v>
      </c>
    </row>
    <row r="43" spans="1:5" ht="30" x14ac:dyDescent="0.25">
      <c r="A43" s="164" t="s">
        <v>354</v>
      </c>
      <c r="B43" s="173">
        <v>0.38</v>
      </c>
      <c r="C43" s="166" t="s">
        <v>43</v>
      </c>
      <c r="D43" s="167">
        <f t="shared" si="1"/>
        <v>4014.1315789473679</v>
      </c>
      <c r="E43" s="168">
        <v>1525.37</v>
      </c>
    </row>
    <row r="44" spans="1:5" x14ac:dyDescent="0.25">
      <c r="A44" s="164" t="s">
        <v>176</v>
      </c>
      <c r="B44" s="173">
        <v>0.09</v>
      </c>
      <c r="C44" s="166" t="s">
        <v>44</v>
      </c>
      <c r="D44" s="167">
        <f t="shared" si="1"/>
        <v>29346</v>
      </c>
      <c r="E44" s="168">
        <v>2641.14</v>
      </c>
    </row>
    <row r="45" spans="1:5" x14ac:dyDescent="0.25">
      <c r="A45" s="164" t="s">
        <v>355</v>
      </c>
      <c r="B45" s="172">
        <v>1.1419999999999999</v>
      </c>
      <c r="C45" s="166" t="s">
        <v>43</v>
      </c>
      <c r="D45" s="167">
        <f t="shared" si="1"/>
        <v>1915.0175131348512</v>
      </c>
      <c r="E45" s="168">
        <v>2186.9499999999998</v>
      </c>
    </row>
    <row r="46" spans="1:5" ht="30" x14ac:dyDescent="0.25">
      <c r="A46" s="164" t="s">
        <v>177</v>
      </c>
      <c r="B46" s="172">
        <v>1.1419999999999999</v>
      </c>
      <c r="C46" s="166" t="s">
        <v>43</v>
      </c>
      <c r="D46" s="167">
        <f>E46/B46</f>
        <v>2005.4728546409808</v>
      </c>
      <c r="E46" s="168">
        <v>2290.25</v>
      </c>
    </row>
    <row r="47" spans="1:5" x14ac:dyDescent="0.25">
      <c r="A47" s="164" t="s">
        <v>303</v>
      </c>
      <c r="B47" s="173">
        <v>0.01</v>
      </c>
      <c r="C47" s="166" t="s">
        <v>45</v>
      </c>
      <c r="D47" s="167">
        <f t="shared" si="1"/>
        <v>30195</v>
      </c>
      <c r="E47" s="168">
        <v>301.95</v>
      </c>
    </row>
    <row r="48" spans="1:5" x14ac:dyDescent="0.25">
      <c r="A48" s="164" t="s">
        <v>356</v>
      </c>
      <c r="B48" s="170">
        <v>1</v>
      </c>
      <c r="C48" s="166" t="s">
        <v>39</v>
      </c>
      <c r="D48" s="167">
        <f t="shared" si="1"/>
        <v>611.75</v>
      </c>
      <c r="E48" s="168">
        <v>611.75</v>
      </c>
    </row>
    <row r="49" spans="1:5" x14ac:dyDescent="0.25">
      <c r="A49" s="164" t="s">
        <v>180</v>
      </c>
      <c r="B49" s="173">
        <v>0.24</v>
      </c>
      <c r="C49" s="166" t="s">
        <v>42</v>
      </c>
      <c r="D49" s="167">
        <f t="shared" si="1"/>
        <v>17308.166666666668</v>
      </c>
      <c r="E49" s="168">
        <v>4153.96</v>
      </c>
    </row>
    <row r="50" spans="1:5" ht="30" x14ac:dyDescent="0.25">
      <c r="A50" s="164" t="s">
        <v>181</v>
      </c>
      <c r="B50" s="170">
        <v>8</v>
      </c>
      <c r="C50" s="166" t="s">
        <v>47</v>
      </c>
      <c r="D50" s="167">
        <f t="shared" si="1"/>
        <v>252.32249999999999</v>
      </c>
      <c r="E50" s="168">
        <v>2018.58</v>
      </c>
    </row>
    <row r="51" spans="1:5" x14ac:dyDescent="0.25">
      <c r="A51" s="164" t="s">
        <v>304</v>
      </c>
      <c r="B51" s="170">
        <v>6</v>
      </c>
      <c r="C51" s="166" t="s">
        <v>38</v>
      </c>
      <c r="D51" s="167">
        <f t="shared" si="1"/>
        <v>79.673333333333332</v>
      </c>
      <c r="E51" s="168">
        <v>478.04</v>
      </c>
    </row>
    <row r="52" spans="1:5" x14ac:dyDescent="0.25">
      <c r="A52" s="164" t="s">
        <v>254</v>
      </c>
      <c r="B52" s="170">
        <v>1</v>
      </c>
      <c r="C52" s="166" t="s">
        <v>37</v>
      </c>
      <c r="D52" s="167">
        <f t="shared" si="1"/>
        <v>7368.26</v>
      </c>
      <c r="E52" s="168">
        <v>7368.26</v>
      </c>
    </row>
    <row r="53" spans="1:5" x14ac:dyDescent="0.25">
      <c r="A53" s="164" t="s">
        <v>184</v>
      </c>
      <c r="B53" s="170">
        <v>1</v>
      </c>
      <c r="C53" s="166" t="s">
        <v>39</v>
      </c>
      <c r="D53" s="167">
        <f t="shared" si="1"/>
        <v>7332.6</v>
      </c>
      <c r="E53" s="168">
        <v>7332.6</v>
      </c>
    </row>
    <row r="54" spans="1:5" x14ac:dyDescent="0.25">
      <c r="A54" s="164" t="s">
        <v>256</v>
      </c>
      <c r="B54" s="170">
        <v>1</v>
      </c>
      <c r="C54" s="166" t="s">
        <v>50</v>
      </c>
      <c r="D54" s="167">
        <f t="shared" si="1"/>
        <v>857.06</v>
      </c>
      <c r="E54" s="168">
        <v>857.06</v>
      </c>
    </row>
    <row r="55" spans="1:5" x14ac:dyDescent="0.25">
      <c r="A55" s="164" t="s">
        <v>257</v>
      </c>
      <c r="B55" s="170">
        <v>1</v>
      </c>
      <c r="C55" s="166" t="s">
        <v>50</v>
      </c>
      <c r="D55" s="167">
        <f t="shared" si="1"/>
        <v>598.84</v>
      </c>
      <c r="E55" s="168">
        <v>598.84</v>
      </c>
    </row>
    <row r="56" spans="1:5" x14ac:dyDescent="0.25">
      <c r="A56" s="164" t="s">
        <v>187</v>
      </c>
      <c r="B56" s="170">
        <v>36</v>
      </c>
      <c r="C56" s="166" t="s">
        <v>50</v>
      </c>
      <c r="D56" s="167">
        <f t="shared" si="1"/>
        <v>302.37666666666667</v>
      </c>
      <c r="E56" s="168">
        <v>10885.56</v>
      </c>
    </row>
    <row r="57" spans="1:5" x14ac:dyDescent="0.25">
      <c r="A57" s="212" t="s">
        <v>258</v>
      </c>
      <c r="B57" s="213"/>
      <c r="C57" s="213"/>
      <c r="D57" s="214"/>
      <c r="E57" s="169"/>
    </row>
    <row r="58" spans="1:5" ht="18.75" customHeight="1" x14ac:dyDescent="0.25">
      <c r="A58" s="164" t="s">
        <v>357</v>
      </c>
      <c r="B58" s="173">
        <v>0.01</v>
      </c>
      <c r="C58" s="166" t="s">
        <v>45</v>
      </c>
      <c r="D58" s="167">
        <f t="shared" ref="D58:D78" si="2">E58/B58</f>
        <v>191808</v>
      </c>
      <c r="E58" s="168">
        <v>1918.08</v>
      </c>
    </row>
    <row r="59" spans="1:5" x14ac:dyDescent="0.25">
      <c r="A59" s="164" t="s">
        <v>358</v>
      </c>
      <c r="B59" s="173">
        <v>12.34</v>
      </c>
      <c r="C59" s="166" t="s">
        <v>359</v>
      </c>
      <c r="D59" s="167">
        <f t="shared" si="2"/>
        <v>135.48460291734199</v>
      </c>
      <c r="E59" s="168">
        <v>1671.88</v>
      </c>
    </row>
    <row r="60" spans="1:5" ht="30" x14ac:dyDescent="0.25">
      <c r="A60" s="164" t="s">
        <v>209</v>
      </c>
      <c r="B60" s="172">
        <v>1.4E-2</v>
      </c>
      <c r="C60" s="166" t="s">
        <v>46</v>
      </c>
      <c r="D60" s="167">
        <f t="shared" si="2"/>
        <v>32866.428571428572</v>
      </c>
      <c r="E60" s="168">
        <v>460.13</v>
      </c>
    </row>
    <row r="61" spans="1:5" ht="30" x14ac:dyDescent="0.25">
      <c r="A61" s="164" t="s">
        <v>360</v>
      </c>
      <c r="B61" s="173">
        <v>0.56000000000000005</v>
      </c>
      <c r="C61" s="166" t="s">
        <v>46</v>
      </c>
      <c r="D61" s="167">
        <f t="shared" si="2"/>
        <v>23067.625</v>
      </c>
      <c r="E61" s="168">
        <v>12917.87</v>
      </c>
    </row>
    <row r="62" spans="1:5" ht="30" x14ac:dyDescent="0.25">
      <c r="A62" s="164" t="s">
        <v>299</v>
      </c>
      <c r="B62" s="172">
        <v>1.073</v>
      </c>
      <c r="C62" s="166" t="s">
        <v>43</v>
      </c>
      <c r="D62" s="167">
        <f t="shared" si="2"/>
        <v>2104.8928238583412</v>
      </c>
      <c r="E62" s="168">
        <v>2258.5500000000002</v>
      </c>
    </row>
    <row r="63" spans="1:5" x14ac:dyDescent="0.25">
      <c r="A63" s="164" t="s">
        <v>361</v>
      </c>
      <c r="B63" s="165" t="s">
        <v>51</v>
      </c>
      <c r="C63" s="166" t="s">
        <v>35</v>
      </c>
      <c r="D63" s="167" t="e">
        <f t="shared" si="2"/>
        <v>#VALUE!</v>
      </c>
      <c r="E63" s="168">
        <v>12631.51</v>
      </c>
    </row>
    <row r="64" spans="1:5" x14ac:dyDescent="0.25">
      <c r="A64" s="164" t="s">
        <v>362</v>
      </c>
      <c r="B64" s="170">
        <v>1</v>
      </c>
      <c r="C64" s="166" t="s">
        <v>37</v>
      </c>
      <c r="D64" s="167">
        <f t="shared" si="2"/>
        <v>453.95</v>
      </c>
      <c r="E64" s="168">
        <v>453.95</v>
      </c>
    </row>
    <row r="65" spans="1:5" ht="30" x14ac:dyDescent="0.25">
      <c r="A65" s="164" t="s">
        <v>262</v>
      </c>
      <c r="B65" s="172">
        <v>1.4999999999999999E-2</v>
      </c>
      <c r="C65" s="166" t="s">
        <v>46</v>
      </c>
      <c r="D65" s="167">
        <f t="shared" si="2"/>
        <v>144610.66666666666</v>
      </c>
      <c r="E65" s="168">
        <v>2169.16</v>
      </c>
    </row>
    <row r="66" spans="1:5" x14ac:dyDescent="0.25">
      <c r="A66" s="164" t="s">
        <v>363</v>
      </c>
      <c r="B66" s="172">
        <v>1.0999999999999999E-2</v>
      </c>
      <c r="C66" s="166" t="s">
        <v>42</v>
      </c>
      <c r="D66" s="167">
        <f t="shared" si="2"/>
        <v>132214.54545454544</v>
      </c>
      <c r="E66" s="168">
        <v>1454.36</v>
      </c>
    </row>
    <row r="67" spans="1:5" ht="30" x14ac:dyDescent="0.25">
      <c r="A67" s="164" t="s">
        <v>364</v>
      </c>
      <c r="B67" s="173">
        <v>0.01</v>
      </c>
      <c r="C67" s="166" t="s">
        <v>45</v>
      </c>
      <c r="D67" s="167">
        <f t="shared" si="2"/>
        <v>28307</v>
      </c>
      <c r="E67" s="168">
        <v>283.07</v>
      </c>
    </row>
    <row r="68" spans="1:5" x14ac:dyDescent="0.25">
      <c r="A68" s="164" t="s">
        <v>216</v>
      </c>
      <c r="B68" s="173">
        <v>0.03</v>
      </c>
      <c r="C68" s="166" t="s">
        <v>45</v>
      </c>
      <c r="D68" s="167">
        <f t="shared" si="2"/>
        <v>55063.000000000007</v>
      </c>
      <c r="E68" s="168">
        <v>1651.89</v>
      </c>
    </row>
    <row r="69" spans="1:5" x14ac:dyDescent="0.25">
      <c r="A69" s="164" t="s">
        <v>365</v>
      </c>
      <c r="B69" s="171">
        <v>0.2</v>
      </c>
      <c r="C69" s="166" t="s">
        <v>46</v>
      </c>
      <c r="D69" s="167">
        <f t="shared" si="2"/>
        <v>24026.799999999996</v>
      </c>
      <c r="E69" s="168">
        <v>4805.3599999999997</v>
      </c>
    </row>
    <row r="70" spans="1:5" ht="30" x14ac:dyDescent="0.25">
      <c r="A70" s="164" t="s">
        <v>265</v>
      </c>
      <c r="B70" s="172">
        <v>1.1419999999999999</v>
      </c>
      <c r="C70" s="166" t="s">
        <v>43</v>
      </c>
      <c r="D70" s="167">
        <f t="shared" si="2"/>
        <v>2012.0490367775835</v>
      </c>
      <c r="E70" s="168">
        <v>2297.7600000000002</v>
      </c>
    </row>
    <row r="71" spans="1:5" ht="30" x14ac:dyDescent="0.25">
      <c r="A71" s="164" t="s">
        <v>366</v>
      </c>
      <c r="B71" s="172">
        <v>1.1419999999999999</v>
      </c>
      <c r="C71" s="166" t="s">
        <v>43</v>
      </c>
      <c r="D71" s="167">
        <f t="shared" si="2"/>
        <v>2013.6164623467605</v>
      </c>
      <c r="E71" s="168">
        <v>2299.5500000000002</v>
      </c>
    </row>
    <row r="72" spans="1:5" ht="30" x14ac:dyDescent="0.25">
      <c r="A72" s="164" t="s">
        <v>367</v>
      </c>
      <c r="B72" s="172">
        <f>2*2.147</f>
        <v>4.2939999999999996</v>
      </c>
      <c r="C72" s="166" t="s">
        <v>43</v>
      </c>
      <c r="D72" s="167">
        <f t="shared" si="2"/>
        <v>1831.1131811830464</v>
      </c>
      <c r="E72" s="168">
        <f>2*3931.4</f>
        <v>7862.8</v>
      </c>
    </row>
    <row r="73" spans="1:5" x14ac:dyDescent="0.25">
      <c r="A73" s="164" t="s">
        <v>368</v>
      </c>
      <c r="B73" s="173">
        <v>0.27</v>
      </c>
      <c r="C73" s="166" t="s">
        <v>43</v>
      </c>
      <c r="D73" s="167">
        <f t="shared" si="2"/>
        <v>4059.6296296296291</v>
      </c>
      <c r="E73" s="168">
        <v>1096.0999999999999</v>
      </c>
    </row>
    <row r="74" spans="1:5" ht="30" x14ac:dyDescent="0.25">
      <c r="A74" s="164" t="s">
        <v>369</v>
      </c>
      <c r="B74" s="170">
        <v>25</v>
      </c>
      <c r="C74" s="166" t="s">
        <v>325</v>
      </c>
      <c r="D74" s="167">
        <f t="shared" si="2"/>
        <v>80.637600000000006</v>
      </c>
      <c r="E74" s="168">
        <v>2015.94</v>
      </c>
    </row>
    <row r="75" spans="1:5" ht="30" x14ac:dyDescent="0.25">
      <c r="A75" s="164" t="s">
        <v>370</v>
      </c>
      <c r="B75" s="172">
        <v>1.766</v>
      </c>
      <c r="C75" s="166" t="s">
        <v>43</v>
      </c>
      <c r="D75" s="167">
        <f t="shared" si="2"/>
        <v>1947.1347678369195</v>
      </c>
      <c r="E75" s="168">
        <v>3438.64</v>
      </c>
    </row>
    <row r="76" spans="1:5" x14ac:dyDescent="0.25">
      <c r="A76" s="164" t="s">
        <v>371</v>
      </c>
      <c r="B76" s="173">
        <v>0.01</v>
      </c>
      <c r="C76" s="166" t="s">
        <v>45</v>
      </c>
      <c r="D76" s="167">
        <f t="shared" si="2"/>
        <v>21631</v>
      </c>
      <c r="E76" s="168">
        <v>216.31</v>
      </c>
    </row>
    <row r="77" spans="1:5" ht="30" x14ac:dyDescent="0.25">
      <c r="A77" s="164" t="s">
        <v>329</v>
      </c>
      <c r="B77" s="172">
        <v>1.2E-2</v>
      </c>
      <c r="C77" s="166" t="s">
        <v>46</v>
      </c>
      <c r="D77" s="167">
        <f t="shared" si="2"/>
        <v>220127.5</v>
      </c>
      <c r="E77" s="168">
        <v>2641.53</v>
      </c>
    </row>
    <row r="78" spans="1:5" ht="30" customHeight="1" x14ac:dyDescent="0.25">
      <c r="A78" s="164" t="s">
        <v>200</v>
      </c>
      <c r="B78" s="173">
        <v>0.04</v>
      </c>
      <c r="C78" s="166" t="s">
        <v>45</v>
      </c>
      <c r="D78" s="167">
        <f t="shared" si="2"/>
        <v>52883.75</v>
      </c>
      <c r="E78" s="168">
        <v>2115.35</v>
      </c>
    </row>
    <row r="79" spans="1:5" x14ac:dyDescent="0.25">
      <c r="A79" s="164" t="s">
        <v>372</v>
      </c>
      <c r="B79" s="173">
        <v>0.01</v>
      </c>
      <c r="C79" s="166" t="s">
        <v>94</v>
      </c>
      <c r="D79" s="167">
        <f>E79/B79</f>
        <v>27876.999999999996</v>
      </c>
      <c r="E79" s="168">
        <v>278.77</v>
      </c>
    </row>
    <row r="80" spans="1:5" x14ac:dyDescent="0.25">
      <c r="A80" s="212" t="s">
        <v>72</v>
      </c>
      <c r="B80" s="213"/>
      <c r="C80" s="213"/>
      <c r="D80" s="214"/>
      <c r="E80" s="169"/>
    </row>
    <row r="81" spans="1:7" ht="28.9" customHeight="1" x14ac:dyDescent="0.25">
      <c r="A81" s="164" t="s">
        <v>170</v>
      </c>
      <c r="B81" s="165" t="s">
        <v>222</v>
      </c>
      <c r="C81" s="166" t="s">
        <v>35</v>
      </c>
      <c r="D81" s="167">
        <f t="shared" ref="D81" si="3">E81</f>
        <v>6852.05</v>
      </c>
      <c r="E81" s="168">
        <v>6852.05</v>
      </c>
    </row>
    <row r="82" spans="1:7" ht="15" customHeight="1" x14ac:dyDescent="0.25">
      <c r="A82" s="212" t="s">
        <v>75</v>
      </c>
      <c r="B82" s="213"/>
      <c r="C82" s="213"/>
      <c r="D82" s="214"/>
      <c r="E82" s="169"/>
    </row>
    <row r="83" spans="1:7" x14ac:dyDescent="0.25">
      <c r="A83" s="164" t="s">
        <v>201</v>
      </c>
      <c r="B83" s="165" t="s">
        <v>222</v>
      </c>
      <c r="C83" s="166" t="s">
        <v>35</v>
      </c>
      <c r="D83" s="167">
        <f t="shared" ref="D83" si="4">E83</f>
        <v>21600</v>
      </c>
      <c r="E83" s="168">
        <v>21600</v>
      </c>
    </row>
    <row r="84" spans="1:7" x14ac:dyDescent="0.25">
      <c r="A84" s="212" t="s">
        <v>330</v>
      </c>
      <c r="B84" s="213"/>
      <c r="C84" s="213"/>
      <c r="D84" s="214"/>
      <c r="E84" s="169"/>
    </row>
    <row r="85" spans="1:7" ht="30" customHeight="1" x14ac:dyDescent="0.25">
      <c r="A85" s="164" t="s">
        <v>331</v>
      </c>
      <c r="B85" s="165" t="s">
        <v>53</v>
      </c>
      <c r="C85" s="166" t="s">
        <v>35</v>
      </c>
      <c r="D85" s="167">
        <f t="shared" ref="D85" si="5">E85</f>
        <v>473.12</v>
      </c>
      <c r="E85" s="168">
        <v>473.12</v>
      </c>
    </row>
    <row r="86" spans="1:7" ht="15" customHeight="1" thickBot="1" x14ac:dyDescent="0.3">
      <c r="A86" s="212" t="s">
        <v>332</v>
      </c>
      <c r="B86" s="213"/>
      <c r="C86" s="213"/>
      <c r="D86" s="214"/>
      <c r="E86" s="169"/>
    </row>
    <row r="87" spans="1:7" ht="15.75" customHeight="1" x14ac:dyDescent="0.25">
      <c r="A87" s="164" t="s">
        <v>333</v>
      </c>
      <c r="B87" s="165" t="s">
        <v>54</v>
      </c>
      <c r="C87" s="166" t="s">
        <v>37</v>
      </c>
      <c r="D87" s="167">
        <f t="shared" ref="D87:D89" si="6">E87</f>
        <v>6012.77</v>
      </c>
      <c r="E87" s="168">
        <v>6012.77</v>
      </c>
      <c r="F87" s="156">
        <f>SUM(E17:E89)</f>
        <v>479726.28</v>
      </c>
      <c r="G87" s="153" t="s">
        <v>373</v>
      </c>
    </row>
    <row r="88" spans="1:7" s="1" customFormat="1" x14ac:dyDescent="0.2">
      <c r="A88" s="164" t="s">
        <v>334</v>
      </c>
      <c r="B88" s="165" t="s">
        <v>54</v>
      </c>
      <c r="C88" s="166" t="s">
        <v>37</v>
      </c>
      <c r="D88" s="167">
        <f t="shared" si="6"/>
        <v>156942.96</v>
      </c>
      <c r="E88" s="168">
        <v>156942.96</v>
      </c>
    </row>
    <row r="89" spans="1:7" s="1" customFormat="1" x14ac:dyDescent="0.2">
      <c r="A89" s="164" t="s">
        <v>335</v>
      </c>
      <c r="B89" s="165" t="s">
        <v>54</v>
      </c>
      <c r="C89" s="166" t="s">
        <v>37</v>
      </c>
      <c r="D89" s="167">
        <f t="shared" si="6"/>
        <v>11725.6</v>
      </c>
      <c r="E89" s="168">
        <v>11725.6</v>
      </c>
    </row>
    <row r="90" spans="1:7" x14ac:dyDescent="0.25">
      <c r="A90" s="219" t="s">
        <v>34</v>
      </c>
      <c r="B90" s="220"/>
      <c r="C90" s="220"/>
      <c r="D90" s="220"/>
      <c r="E90" s="221"/>
    </row>
    <row r="91" spans="1:7" x14ac:dyDescent="0.25">
      <c r="A91" s="92" t="s">
        <v>34</v>
      </c>
      <c r="B91" s="25" t="s">
        <v>52</v>
      </c>
      <c r="C91" s="25" t="s">
        <v>35</v>
      </c>
      <c r="D91" s="31">
        <f>E91</f>
        <v>53969.206500000008</v>
      </c>
      <c r="E91" s="31">
        <f>SUM(E17:E89)*11.25%</f>
        <v>53969.206500000008</v>
      </c>
    </row>
    <row r="92" spans="1:7" x14ac:dyDescent="0.25">
      <c r="A92" s="146" t="s">
        <v>56</v>
      </c>
      <c r="B92" s="144"/>
      <c r="C92" s="144"/>
      <c r="D92" s="144"/>
      <c r="E92" s="147">
        <f>F87+E91</f>
        <v>533695.4865</v>
      </c>
    </row>
    <row r="93" spans="1:7" s="159" customFormat="1" ht="21.75" customHeight="1" x14ac:dyDescent="0.25">
      <c r="A93" s="209"/>
      <c r="B93" s="209"/>
      <c r="C93" s="209"/>
      <c r="D93" s="209"/>
      <c r="E93" s="209"/>
      <c r="F93" s="158"/>
    </row>
    <row r="94" spans="1:7" s="159" customFormat="1" ht="10.5" customHeight="1" x14ac:dyDescent="0.25">
      <c r="A94" s="209"/>
      <c r="B94" s="209"/>
      <c r="C94" s="209"/>
      <c r="D94" s="209"/>
      <c r="E94" s="209"/>
      <c r="F94" s="160"/>
    </row>
    <row r="95" spans="1:7" s="159" customFormat="1" ht="15" customHeight="1" x14ac:dyDescent="0.25">
      <c r="A95" s="217" t="s">
        <v>375</v>
      </c>
      <c r="B95" s="217"/>
      <c r="C95" s="217"/>
      <c r="D95" s="217"/>
      <c r="E95" s="157">
        <f>E92</f>
        <v>533695.4865</v>
      </c>
      <c r="F95" s="161"/>
    </row>
    <row r="96" spans="1:7" s="159" customFormat="1" ht="24" customHeight="1" x14ac:dyDescent="0.25">
      <c r="A96" s="218" t="str">
        <f>[1]!Сумма_прописью(E95)</f>
        <v>Пятьсот  тридцать три тысячи шестьсот девяносто пять рублей 49 копеек.</v>
      </c>
      <c r="B96" s="218"/>
      <c r="C96" s="218"/>
      <c r="D96" s="218"/>
      <c r="E96" s="218"/>
      <c r="F96" s="161"/>
    </row>
    <row r="97" spans="1:6" s="159" customFormat="1" ht="30.75" customHeight="1" x14ac:dyDescent="0.25">
      <c r="A97" s="217" t="s">
        <v>275</v>
      </c>
      <c r="B97" s="217"/>
      <c r="C97" s="217"/>
      <c r="D97" s="217"/>
      <c r="E97" s="217"/>
      <c r="F97" s="161"/>
    </row>
    <row r="98" spans="1:6" s="159" customFormat="1" x14ac:dyDescent="0.25">
      <c r="A98" s="217" t="s">
        <v>276</v>
      </c>
      <c r="B98" s="217"/>
      <c r="C98" s="217"/>
      <c r="D98" s="217"/>
      <c r="E98" s="217"/>
      <c r="F98" s="162"/>
    </row>
    <row r="99" spans="1:6" s="159" customFormat="1" ht="23.25" customHeight="1" x14ac:dyDescent="0.25">
      <c r="A99" s="217" t="s">
        <v>277</v>
      </c>
      <c r="B99" s="217"/>
      <c r="C99" s="217"/>
      <c r="D99" s="217"/>
      <c r="E99" s="217"/>
      <c r="F99" s="161"/>
    </row>
    <row r="100" spans="1:6" ht="4.5" hidden="1" customHeight="1" x14ac:dyDescent="0.25">
      <c r="A100" s="162"/>
      <c r="B100" s="162"/>
      <c r="C100" s="162"/>
      <c r="D100" s="162"/>
      <c r="E100" s="162"/>
    </row>
    <row r="101" spans="1:6" ht="24.75" customHeight="1" x14ac:dyDescent="0.25">
      <c r="A101" s="217" t="s">
        <v>374</v>
      </c>
      <c r="B101" s="217"/>
      <c r="C101" s="217"/>
      <c r="D101" s="217"/>
      <c r="E101" s="217"/>
    </row>
    <row r="102" spans="1:6" ht="15" customHeight="1" x14ac:dyDescent="0.25">
      <c r="A102" s="163" t="s">
        <v>278</v>
      </c>
      <c r="B102" s="163"/>
      <c r="C102" s="163"/>
      <c r="D102" s="163"/>
      <c r="E102" s="163"/>
    </row>
    <row r="103" spans="1:6" x14ac:dyDescent="0.25">
      <c r="A103" s="163" t="s">
        <v>376</v>
      </c>
      <c r="B103" s="163"/>
      <c r="C103" s="163"/>
      <c r="D103" s="163"/>
      <c r="E103" s="163"/>
    </row>
    <row r="104" spans="1:6" x14ac:dyDescent="0.25">
      <c r="B104" s="163"/>
      <c r="C104" s="163"/>
      <c r="D104" s="163" t="s">
        <v>59</v>
      </c>
      <c r="E104" s="163"/>
    </row>
    <row r="105" spans="1:6" ht="13.5" hidden="1" customHeight="1" x14ac:dyDescent="0.25">
      <c r="A105" s="209"/>
      <c r="B105" s="209"/>
      <c r="C105" s="209"/>
      <c r="D105" s="209"/>
      <c r="E105" s="209"/>
    </row>
    <row r="106" spans="1:6" x14ac:dyDescent="0.25">
      <c r="A106" s="209" t="s">
        <v>279</v>
      </c>
      <c r="B106" s="209"/>
      <c r="C106" s="209"/>
      <c r="D106" s="209"/>
      <c r="E106" s="209"/>
    </row>
    <row r="107" spans="1:6" x14ac:dyDescent="0.25">
      <c r="B107" s="209"/>
      <c r="C107" s="209"/>
      <c r="D107" s="209" t="s">
        <v>59</v>
      </c>
      <c r="E107" s="209"/>
    </row>
  </sheetData>
  <mergeCells count="36">
    <mergeCell ref="D107:E107"/>
    <mergeCell ref="A95:D95"/>
    <mergeCell ref="A106:E106"/>
    <mergeCell ref="B107:C107"/>
    <mergeCell ref="A90:E90"/>
    <mergeCell ref="A80:D80"/>
    <mergeCell ref="A82:D82"/>
    <mergeCell ref="A84:D84"/>
    <mergeCell ref="A86:D86"/>
    <mergeCell ref="A105:E105"/>
    <mergeCell ref="A99:E99"/>
    <mergeCell ref="A101:E101"/>
    <mergeCell ref="A93:E93"/>
    <mergeCell ref="A94:E94"/>
    <mergeCell ref="A96:E96"/>
    <mergeCell ref="A97:E97"/>
    <mergeCell ref="A98:E98"/>
    <mergeCell ref="A11:E11"/>
    <mergeCell ref="A12:E12"/>
    <mergeCell ref="A13:E13"/>
    <mergeCell ref="A14:E14"/>
    <mergeCell ref="A57:D57"/>
    <mergeCell ref="A29:D29"/>
    <mergeCell ref="A27:D27"/>
    <mergeCell ref="A16:D16"/>
    <mergeCell ref="A18:D18"/>
    <mergeCell ref="A7:E7"/>
    <mergeCell ref="A8:E8"/>
    <mergeCell ref="A9:E9"/>
    <mergeCell ref="A5:E5"/>
    <mergeCell ref="A10:E10"/>
    <mergeCell ref="A1:E1"/>
    <mergeCell ref="A2:E2"/>
    <mergeCell ref="A4:E4"/>
    <mergeCell ref="A3:E3"/>
    <mergeCell ref="A6:D6"/>
  </mergeCells>
  <pageMargins left="0.70866141732283472" right="0.11811023622047245" top="0.35433070866141736" bottom="0.35433070866141736" header="0" footer="0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2022-04-04T12:35:37Z</dcterms:modified>
</cp:coreProperties>
</file>