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95" yWindow="-15" windowWidth="16740" windowHeight="12315" firstSheet="2" activeTab="8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externalReferences>
    <externalReference r:id="rId11"/>
  </externalReferences>
  <definedNames>
    <definedName name="_xlnm.Print_Area" localSheetId="2">'2018'!$A$1:$F$30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Акт!$A$1:$E$72</definedName>
    <definedName name="_xlnm.Print_Area" localSheetId="3">'Акт (2)'!$A$1:$E$90</definedName>
    <definedName name="_xlnm.Print_Area" localSheetId="9">акт21!$A$3:$E$85</definedName>
    <definedName name="_xlnm.Print_Area" localSheetId="1">Бюджет!$A$1:$D$33</definedName>
    <definedName name="_xlnm.Print_Area" localSheetId="7">Лист1!$A$3:$E$96</definedName>
    <definedName name="_xlnm.Print_Area" localSheetId="5">Лист3!$A$2:$E$100</definedName>
  </definedNames>
  <calcPr calcId="145621"/>
</workbook>
</file>

<file path=xl/calcChain.xml><?xml version="1.0" encoding="utf-8"?>
<calcChain xmlns="http://schemas.openxmlformats.org/spreadsheetml/2006/main">
  <c r="A74" i="10" l="1"/>
  <c r="D24" i="10" l="1"/>
  <c r="B59" i="10" l="1"/>
  <c r="E56" i="10"/>
  <c r="B56" i="10"/>
  <c r="E37" i="10"/>
  <c r="B37" i="10"/>
  <c r="D23" i="10"/>
  <c r="F18" i="9" l="1"/>
  <c r="F22" i="9" s="1"/>
  <c r="F14" i="9"/>
  <c r="E69" i="10"/>
  <c r="D69" i="10" s="1"/>
  <c r="D52" i="10"/>
  <c r="D53" i="10"/>
  <c r="D54" i="10"/>
  <c r="D55" i="10"/>
  <c r="D56" i="10"/>
  <c r="D38" i="10"/>
  <c r="D57" i="10"/>
  <c r="D58" i="10"/>
  <c r="D59" i="10"/>
  <c r="D60" i="10"/>
  <c r="D51" i="10"/>
  <c r="D29" i="10"/>
  <c r="D30" i="10"/>
  <c r="D31" i="10"/>
  <c r="D32" i="10"/>
  <c r="D33" i="10"/>
  <c r="D34" i="10"/>
  <c r="D35" i="10"/>
  <c r="D36" i="10"/>
  <c r="D37" i="10"/>
  <c r="D39" i="10"/>
  <c r="D40" i="10"/>
  <c r="D41" i="10"/>
  <c r="D42" i="10"/>
  <c r="D43" i="10"/>
  <c r="D44" i="10"/>
  <c r="D45" i="10"/>
  <c r="D46" i="10"/>
  <c r="D47" i="10"/>
  <c r="D48" i="10"/>
  <c r="D49" i="10"/>
  <c r="D28" i="10"/>
  <c r="D26" i="10"/>
  <c r="D22" i="10"/>
  <c r="D21" i="10"/>
  <c r="D20" i="10"/>
  <c r="D19" i="10"/>
  <c r="D62" i="10"/>
  <c r="D64" i="10"/>
  <c r="D66" i="10"/>
  <c r="D67" i="10"/>
  <c r="F65" i="10"/>
  <c r="E70" i="10" l="1"/>
  <c r="E73" i="10" s="1"/>
  <c r="F23" i="9" s="1"/>
  <c r="F24" i="9" s="1"/>
  <c r="F25" i="9"/>
  <c r="H25" i="7"/>
  <c r="D75" i="8" l="1"/>
  <c r="D77" i="8"/>
  <c r="D78" i="8"/>
  <c r="D73" i="8"/>
  <c r="D69" i="8"/>
  <c r="D56" i="8"/>
  <c r="D4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8" i="8"/>
  <c r="D50" i="8"/>
  <c r="D51" i="8"/>
  <c r="D52" i="8"/>
  <c r="D53" i="8"/>
  <c r="D55" i="8"/>
  <c r="D57" i="8"/>
  <c r="D58" i="8"/>
  <c r="D59" i="8"/>
  <c r="D60" i="8"/>
  <c r="D61" i="8"/>
  <c r="D62" i="8"/>
  <c r="D63" i="8"/>
  <c r="D64" i="8"/>
  <c r="D65" i="8"/>
  <c r="D66" i="8"/>
  <c r="D67" i="8"/>
  <c r="D68" i="8"/>
  <c r="D70" i="8"/>
  <c r="D71" i="8"/>
  <c r="D29" i="8"/>
  <c r="D20" i="8"/>
  <c r="D21" i="8"/>
  <c r="D22" i="8"/>
  <c r="D23" i="8"/>
  <c r="D24" i="8"/>
  <c r="D25" i="8"/>
  <c r="D26" i="8"/>
  <c r="D27" i="8"/>
  <c r="D28" i="8"/>
  <c r="D19" i="8"/>
  <c r="E80" i="8"/>
  <c r="D80" i="8" s="1"/>
  <c r="E81" i="8" l="1"/>
  <c r="F23" i="7" s="1"/>
  <c r="F19" i="7"/>
  <c r="F15" i="7"/>
  <c r="F18" i="7"/>
  <c r="F22" i="7" s="1"/>
  <c r="F14" i="7"/>
  <c r="F24" i="7" l="1"/>
  <c r="F25" i="7"/>
  <c r="F23" i="6"/>
  <c r="F19" i="6" l="1"/>
  <c r="F15" i="6"/>
  <c r="E86" i="3"/>
  <c r="E85" i="3"/>
  <c r="D85" i="3" s="1"/>
  <c r="D81" i="3"/>
  <c r="D83" i="3"/>
  <c r="D79" i="3"/>
  <c r="D73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4" i="3"/>
  <c r="D75" i="3"/>
  <c r="D76" i="3"/>
  <c r="D77" i="3"/>
  <c r="D24" i="3"/>
  <c r="D20" i="3"/>
  <c r="D21" i="3"/>
  <c r="D22" i="3"/>
  <c r="D19" i="3"/>
  <c r="F18" i="6"/>
  <c r="F22" i="6" s="1"/>
  <c r="F24" i="6" s="1"/>
  <c r="F14" i="6"/>
  <c r="F25" i="6" l="1"/>
  <c r="D68" i="5"/>
  <c r="D70" i="5"/>
  <c r="D71" i="5"/>
  <c r="D66" i="5"/>
  <c r="D51" i="5"/>
  <c r="D49" i="5"/>
  <c r="D40" i="5"/>
  <c r="E13" i="5"/>
  <c r="D13" i="5" s="1"/>
  <c r="D11" i="5"/>
  <c r="D7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4" i="5"/>
  <c r="D35" i="5"/>
  <c r="D36" i="5"/>
  <c r="D37" i="5"/>
  <c r="D38" i="5"/>
  <c r="D39" i="5"/>
  <c r="D41" i="5"/>
  <c r="D42" i="5"/>
  <c r="D43" i="5"/>
  <c r="D44" i="5"/>
  <c r="D45" i="5"/>
  <c r="D46" i="5"/>
  <c r="D47" i="5"/>
  <c r="D53" i="5"/>
  <c r="D54" i="5"/>
  <c r="D55" i="5"/>
  <c r="D56" i="5"/>
  <c r="D57" i="5"/>
  <c r="D58" i="5"/>
  <c r="D59" i="5"/>
  <c r="D61" i="5"/>
  <c r="D62" i="5"/>
  <c r="D63" i="5"/>
  <c r="D64" i="5"/>
  <c r="D15" i="5"/>
  <c r="D9" i="5"/>
  <c r="E73" i="5" l="1"/>
  <c r="D73" i="5" s="1"/>
  <c r="F15" i="4"/>
  <c r="F13" i="4"/>
  <c r="F18" i="4"/>
  <c r="F22" i="4" s="1"/>
  <c r="F14" i="4"/>
  <c r="E74" i="5" l="1"/>
  <c r="F23" i="4" s="1"/>
  <c r="F24" i="4" s="1"/>
  <c r="F25" i="4"/>
  <c r="B25" i="2" l="1"/>
  <c r="B24" i="2"/>
  <c r="B23" i="2"/>
  <c r="B22" i="2"/>
  <c r="B21" i="2"/>
  <c r="B20" i="2"/>
  <c r="B19" i="2"/>
  <c r="B18" i="2" l="1"/>
  <c r="B17" i="2"/>
  <c r="B16" i="2"/>
  <c r="B15" i="2"/>
  <c r="B14" i="2"/>
  <c r="B13" i="2"/>
  <c r="B12" i="2"/>
  <c r="D11" i="1" l="1"/>
  <c r="E56" i="1" l="1"/>
  <c r="D55" i="1" l="1"/>
  <c r="D53" i="1"/>
  <c r="D51" i="1"/>
  <c r="D49" i="1"/>
  <c r="D47" i="1"/>
  <c r="D46" i="1"/>
  <c r="D44" i="1"/>
  <c r="D43" i="1"/>
  <c r="D41" i="1"/>
  <c r="D39" i="1"/>
  <c r="D37" i="1"/>
  <c r="D36" i="1"/>
  <c r="D35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17" i="1"/>
  <c r="D15" i="1"/>
  <c r="D13" i="1"/>
  <c r="D10" i="1"/>
  <c r="D9" i="1"/>
  <c r="D7" i="1"/>
  <c r="D26" i="2" l="1"/>
  <c r="C26" i="2"/>
  <c r="B26" i="2"/>
  <c r="E28" i="2" l="1"/>
</calcChain>
</file>

<file path=xl/sharedStrings.xml><?xml version="1.0" encoding="utf-8"?>
<sst xmlns="http://schemas.openxmlformats.org/spreadsheetml/2006/main" count="947" uniqueCount="333">
  <si>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</si>
  <si>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</si>
  <si>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</si>
  <si>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</si>
  <si>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</si>
  <si>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</si>
  <si>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</si>
  <si>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</si>
  <si>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</si>
  <si>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Запуск потока воды: отопление, ГВС</t>
  </si>
  <si>
    <t>Запуск системы отопления.</t>
  </si>
  <si>
    <t>Истребование дебиторской задолженности</t>
  </si>
  <si>
    <t>Ликвидация воздушных пробок в системе отопления, в стояке</t>
  </si>
  <si>
    <t>Обслуживание и текущий ремонт электрооборудования жилых домов</t>
  </si>
  <si>
    <t>Осмотр СТО</t>
  </si>
  <si>
    <t>Осмотр СТО в чердачных и подвальных помещениях (весенний и осенний)</t>
  </si>
  <si>
    <t>Осмотр, РХВ замеры</t>
  </si>
  <si>
    <t>Отключение системы отопления (консервация) - прим.</t>
  </si>
  <si>
    <t>Очистка фильтра от накипи (отложений)</t>
  </si>
  <si>
    <t>Перевод отопления с подачи на обратку или с обратки на подачу</t>
  </si>
  <si>
    <t>Перекрытие потока воды: отопление, ГВС</t>
  </si>
  <si>
    <t>Промывка трубопровода системы отопления</t>
  </si>
  <si>
    <t>Регулировка балансировочного клапана</t>
  </si>
  <si>
    <t>Сдача ИТП представителю энергоснабжающей организации, составление акта</t>
  </si>
  <si>
    <t>Смена стекол в деревянных переплетах при площади стекла  до: 0,25 м</t>
  </si>
  <si>
    <t>Снятие и запись замера в наряде (ИТП,РХВ)</t>
  </si>
  <si>
    <t>Техническое обслуживание ОДПУ</t>
  </si>
  <si>
    <t>Уборка л/клеток</t>
  </si>
  <si>
    <t>Уборка придомовой территории</t>
  </si>
  <si>
    <t>Услуги  по вывозу и утилизации ТБО, в т.ч. крупногабаритного мусора</t>
  </si>
  <si>
    <t>Услуги автотранспорта</t>
  </si>
  <si>
    <t>Услуги по управлению МКД</t>
  </si>
  <si>
    <t>руб.</t>
  </si>
  <si>
    <t>м2</t>
  </si>
  <si>
    <t>шт</t>
  </si>
  <si>
    <t>1 узел</t>
  </si>
  <si>
    <t>1 здание</t>
  </si>
  <si>
    <t>1 м3</t>
  </si>
  <si>
    <t>1 стояк</t>
  </si>
  <si>
    <t>100 м</t>
  </si>
  <si>
    <t>1000 м2</t>
  </si>
  <si>
    <t>100 квартир</t>
  </si>
  <si>
    <t>100 шт.</t>
  </si>
  <si>
    <t>100 м2</t>
  </si>
  <si>
    <t>узел</t>
  </si>
  <si>
    <t>м3</t>
  </si>
  <si>
    <t>1 ИТП</t>
  </si>
  <si>
    <t xml:space="preserve"> </t>
  </si>
  <si>
    <t>Ежедневно</t>
  </si>
  <si>
    <t>По факту</t>
  </si>
  <si>
    <t>По плану</t>
  </si>
  <si>
    <t>Ежемесячно</t>
  </si>
  <si>
    <t>Еженедельно</t>
  </si>
  <si>
    <t>Итого:</t>
  </si>
  <si>
    <t xml:space="preserve">                              Подписи Сторон:</t>
  </si>
  <si>
    <t>Настоящий   Акт   составлен   в  2-х  экземплярах,  имеющих  одинаковую юридическую силу, по одному для каждой из Сторон.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</si>
  <si>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</si>
  <si>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</si>
  <si>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</si>
  <si>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</si>
  <si>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</si>
  <si>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</si>
  <si>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</si>
  <si>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Выкашивание газонов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</si>
  <si>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</si>
  <si>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</si>
  <si>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</si>
  <si>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</si>
  <si>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</si>
  <si>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 текущий ремонт электрооборудования  жилых домов</t>
  </si>
  <si>
    <t>Обслуживание инженерного оборудования</t>
  </si>
  <si>
    <t>Обслуживание конструктивных элементов</t>
  </si>
  <si>
    <t>Обслуживание ОДПУ</t>
  </si>
  <si>
    <t>Расходы на истребование задолженности по оплате жилых помещений</t>
  </si>
  <si>
    <t>Текущий ремонт инженерного оборудования</t>
  </si>
  <si>
    <t>Текущий ремонт конструктивных элементов жилых зданий</t>
  </si>
  <si>
    <t>Транспортные расходы</t>
  </si>
  <si>
    <t>Уборка лестничных клеток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</si>
  <si>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</si>
  <si>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</si>
  <si>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</si>
  <si>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</si>
  <si>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</si>
  <si>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Аренда общего имущества МКД</t>
  </si>
  <si>
    <t>Техническое обслуживание нежилых помещений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</si>
  <si>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</si>
  <si>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</si>
  <si>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</si>
  <si>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</si>
  <si>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Долг за выполненные работы на 01.01.2017 г.</t>
  </si>
  <si>
    <t>Отчет по бюджету №58/2-2017</t>
  </si>
  <si>
    <t>Вывоз и утилизация ТКО, в т.ч. крупногабаритного мусора</t>
  </si>
  <si>
    <t>Задолженность по оплате за содержание и текущий ремонт на 01.01.2018 г. - 192 625,26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</si>
  <si>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2 квартала 58.</t>
  </si>
  <si>
    <t>АКТ № 58/2-2017</t>
  </si>
  <si>
    <t>Валка деревьев с прим. автогидроподъемника без корчевки пня породы тополь при д. ствола  до 100 см</t>
  </si>
  <si>
    <t>Опрессовка ТУ диаметром: до 50 мм</t>
  </si>
  <si>
    <t>Подготовка элеваторного узла Д-50 к зиме</t>
  </si>
  <si>
    <t>Проверка на прогрев отопительных приборов с регулировкой.</t>
  </si>
  <si>
    <t>100 приборов</t>
  </si>
  <si>
    <t>Регулировка смывных бачков.</t>
  </si>
  <si>
    <t>Осмотр квартир</t>
  </si>
  <si>
    <t>Проверка исправности канализационных вытяжек (по жалобе)</t>
  </si>
  <si>
    <t>1000 м3 здания, 100 приб.</t>
  </si>
  <si>
    <t>Смена поплавка (клапана) смывного бачка</t>
  </si>
  <si>
    <t>Ремонт штукатурки  фасадов с грунтовкой</t>
  </si>
  <si>
    <t>Завоз песка и земли</t>
  </si>
  <si>
    <t>на общую сумму 249 443,44 руб. (Двести сорок девять тысяч четыреста сорок три рубля 44 копейки).</t>
  </si>
  <si>
    <t>Резерв (доходы за минусом расходов) на  01.01.2018 г. - 12 032,80 руб.</t>
  </si>
  <si>
    <t>Отчет по бюджету № 58/2-2018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</si>
  <si>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</si>
  <si>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</si>
  <si>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</si>
  <si>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</si>
  <si>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</si>
  <si>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</si>
  <si>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</si>
  <si>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</si>
  <si>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</si>
  <si>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</si>
  <si>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</si>
  <si>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</si>
  <si>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</si>
  <si>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</si>
  <si>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</si>
  <si>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</si>
  <si>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</si>
  <si>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</si>
  <si>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</si>
  <si>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</si>
  <si>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</si>
  <si>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</si>
  <si>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</si>
  <si>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</si>
  <si>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</si>
  <si>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</si>
  <si>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 xml:space="preserve">     Аварийное обслуживание</t>
  </si>
  <si>
    <t xml:space="preserve">     Окраска известковыми составами: по кирпичу и бетону (бордюр. столбики, столбы)</t>
  </si>
  <si>
    <t xml:space="preserve">     Вывоз и утилизация ТКО, в т.ч. крупногабаритный мусор</t>
  </si>
  <si>
    <t xml:space="preserve">     Обслуживание и текущий ремонт электрооборудования жилых домов</t>
  </si>
  <si>
    <t xml:space="preserve">     Запуск потока воды: отопление, ГВС</t>
  </si>
  <si>
    <t xml:space="preserve">     Запуск системы отопления.</t>
  </si>
  <si>
    <t xml:space="preserve">     Ликвидация воздушных пробок в системе отопления, в стояке</t>
  </si>
  <si>
    <t xml:space="preserve">     Опрессовка ТУ диаметром: до 50 мм</t>
  </si>
  <si>
    <t xml:space="preserve">     Осмотр выпусков канализации  (засоры, подпоры) прим.</t>
  </si>
  <si>
    <t xml:space="preserve">     Осмотр СТО</t>
  </si>
  <si>
    <t xml:space="preserve">     Осмотр СТО в чердачных и подвальных помещениях (весенний и осенний)</t>
  </si>
  <si>
    <t xml:space="preserve">     Отключение системы отопления (консервация) - прим.</t>
  </si>
  <si>
    <t xml:space="preserve">     Очистка канализационной сети: внутренней</t>
  </si>
  <si>
    <t xml:space="preserve">     Перевод отопления с подачи на обратку или с обратки на подачу</t>
  </si>
  <si>
    <t xml:space="preserve">     Перекрытие потока воды: отопление, ГВС</t>
  </si>
  <si>
    <t xml:space="preserve">     Подготовка элеваторного узла Д-50 к зиме</t>
  </si>
  <si>
    <t xml:space="preserve">     Проверка на прогрев отопительных приборов с регулировкой.</t>
  </si>
  <si>
    <t xml:space="preserve">     Промывка трубопровода системы отопления</t>
  </si>
  <si>
    <t xml:space="preserve">     Сдача ИТП представителю энергоснабжающей организации</t>
  </si>
  <si>
    <t xml:space="preserve">     Смена прокладки сифона на пластмассовых трубопроводах</t>
  </si>
  <si>
    <t xml:space="preserve">     Снятие замеров температуры воздуха в квартире</t>
  </si>
  <si>
    <t>1 замер</t>
  </si>
  <si>
    <t xml:space="preserve">     Снятие и запись замера в наряде (ИТП,РХВ)</t>
  </si>
  <si>
    <t xml:space="preserve">     Закрытие слуховых окон и люков выхода на кровлю</t>
  </si>
  <si>
    <t>10 шт.</t>
  </si>
  <si>
    <t xml:space="preserve">     Осмотр кровли, чердака, люков</t>
  </si>
  <si>
    <t xml:space="preserve">     Осмотр кровли, чердака, подъездов, подвального помещения -подготовка к зиме</t>
  </si>
  <si>
    <t xml:space="preserve">     Очистка  кровли от снега, сбивание сосулей</t>
  </si>
  <si>
    <t>1 м 2 основания</t>
  </si>
  <si>
    <t xml:space="preserve">     Очистка канализационного стояка от наледи</t>
  </si>
  <si>
    <t xml:space="preserve">     Очистка кровли от снега, сбивание сосулей</t>
  </si>
  <si>
    <t xml:space="preserve">     Плановые проверки вентиляционных каналов и оголовков</t>
  </si>
  <si>
    <t xml:space="preserve">     Приварка накладки</t>
  </si>
  <si>
    <t xml:space="preserve">     Проверка исправности канализационных вытяжек (по жалобе)</t>
  </si>
  <si>
    <t xml:space="preserve">     Проверка наличия тяги в ДВ и вент. каналах</t>
  </si>
  <si>
    <t xml:space="preserve">     Смена дверных приборов: накладка дверная</t>
  </si>
  <si>
    <t xml:space="preserve">     Смена дверных приборов: пружин</t>
  </si>
  <si>
    <t xml:space="preserve">     Смена стекол в деревянных переплетах при площади стекла  до: 0,25 м</t>
  </si>
  <si>
    <t xml:space="preserve">     Смена ухватов для водосточных труб: в каменных стенах</t>
  </si>
  <si>
    <t xml:space="preserve">     Техническое обслуживание ОДПУ</t>
  </si>
  <si>
    <t xml:space="preserve">     Истребование дебиторской задолженности</t>
  </si>
  <si>
    <t xml:space="preserve">     Демонтаж-монтаж полотенцесушителя</t>
  </si>
  <si>
    <t>1 участок</t>
  </si>
  <si>
    <t xml:space="preserve">     Изоляция трубопровода матами с совмещенным покрывным  слоем</t>
  </si>
  <si>
    <t xml:space="preserve">     Осмотр замеры рамок холодной воды</t>
  </si>
  <si>
    <t>чел.-ч</t>
  </si>
  <si>
    <t xml:space="preserve">     Прочистка вентиляционных каналов.</t>
  </si>
  <si>
    <t xml:space="preserve">     Сверление отверстий: электродрелью диаметром до 10 мм глубиной до 20 см</t>
  </si>
  <si>
    <t xml:space="preserve">     Смена вентилей Д-20</t>
  </si>
  <si>
    <t xml:space="preserve">     Смена отдельных участков трубопроводов канализации из полиетиленовых труб высокой плотности:д 100 мм</t>
  </si>
  <si>
    <t xml:space="preserve">     Демонтаж-монтаж жалюзийных решеток</t>
  </si>
  <si>
    <t xml:space="preserve">     Постановка заклепок в местах соединения труб</t>
  </si>
  <si>
    <t xml:space="preserve">     Ремонт отдельных мест покрытия из асбоцементных листов: обыкновенного профиля (мат. БУ)</t>
  </si>
  <si>
    <t xml:space="preserve">     Смена частей водосточных труб: отливов (отметов)</t>
  </si>
  <si>
    <t xml:space="preserve">     Услуги автотранспорта</t>
  </si>
  <si>
    <t xml:space="preserve">     Уборка л/клеток</t>
  </si>
  <si>
    <t xml:space="preserve">     Уборка придомовой территории</t>
  </si>
  <si>
    <t xml:space="preserve">     Услуги  по вывозу и утилизации листвы, веток, деревьев, скошенной травы , смета и др.</t>
  </si>
  <si>
    <t>По договору</t>
  </si>
  <si>
    <t>По тарифу</t>
  </si>
  <si>
    <t>АКТ № 58/2-2018</t>
  </si>
  <si>
    <t>"31" марта 2019 г.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</si>
  <si>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</si>
  <si>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</si>
  <si>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251 549,32 руб. (Двести пятьдесят одна тысяча пятьсот сорок девять рублей 32 копейки)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</si>
  <si>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</si>
  <si>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</si>
  <si>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</si>
  <si>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</si>
  <si>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</si>
  <si>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</si>
  <si>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</si>
  <si>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</si>
  <si>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</si>
  <si>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</si>
  <si>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</si>
  <si>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</si>
  <si>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</si>
  <si>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Обрезка деревьев высотой: до 5 м</t>
  </si>
  <si>
    <t>1 дерево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</si>
  <si>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</si>
  <si>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</si>
  <si>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</si>
  <si>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>Обслуживание и текущий ремонт инженерного оборудования</t>
  </si>
  <si>
    <t xml:space="preserve">     Прокладка трубопроводов канализационных из полиэтиленовых труб высокой плотности: 110 мм</t>
  </si>
  <si>
    <t xml:space="preserve">     Разборка трубопровода из чугунных канализационных труб. диаметром 100мм</t>
  </si>
  <si>
    <t xml:space="preserve">     Регулировка температуры отопления в ИТП вентилями</t>
  </si>
  <si>
    <t xml:space="preserve">     Установка заглушек на трубопроводах д.  100мм</t>
  </si>
  <si>
    <t xml:space="preserve">     Временная заделка свищей и трещин на внутренних трубопроводах и стояках.</t>
  </si>
  <si>
    <t>1 место</t>
  </si>
  <si>
    <t xml:space="preserve">     Осмотр и устранение мелких неисправностей на РХВ</t>
  </si>
  <si>
    <t xml:space="preserve">     Осмотр подвальных помещений и выпуска при подпоре</t>
  </si>
  <si>
    <t>1 осмотр</t>
  </si>
  <si>
    <t xml:space="preserve">     Осмотр системы центрального отопления, устройств в чердачных и подвальных помещениях.</t>
  </si>
  <si>
    <t xml:space="preserve">     Осмотр системы центрального отопления, устройства в чердачных и подвальных помещениях</t>
  </si>
  <si>
    <t xml:space="preserve">     Подготовка элеваторного узла</t>
  </si>
  <si>
    <t xml:space="preserve">     Расконсервация системы отопления</t>
  </si>
  <si>
    <t xml:space="preserve">     Сдача РХВ представителю водоканала, составление акта</t>
  </si>
  <si>
    <t xml:space="preserve">     Установка заглушек на трубопроводах д. до 150мм</t>
  </si>
  <si>
    <t>Обслуживание и текущий ремонт конструктивных элементов</t>
  </si>
  <si>
    <t xml:space="preserve">     Демонтаж-монтаж частей фановых труб</t>
  </si>
  <si>
    <t xml:space="preserve">     Заделка подвальных окон: (изовером, пенопропиленом и тд)</t>
  </si>
  <si>
    <t>10 м2</t>
  </si>
  <si>
    <t xml:space="preserve">     Изготовление щита из доски б/у</t>
  </si>
  <si>
    <t xml:space="preserve">     Огрунтовка ранее окрашенных фасадов под окраску перхлорвиниловыми красками: простых с земли и лесов</t>
  </si>
  <si>
    <t xml:space="preserve">     Окраска перхлорвиниловыми красками по подготовленной пов-ти фасадов: простых за 2р с земли и  лесов</t>
  </si>
  <si>
    <t xml:space="preserve">     Очистка вручную поверхности фасадов от перхлорвиниловых и масляных красок: с земли и лесов</t>
  </si>
  <si>
    <t xml:space="preserve">     Перенавеска водосточных труб</t>
  </si>
  <si>
    <t xml:space="preserve">     Ремонт слухового окна с заменой брусков: с изготовлением элементов по размеру и профилю</t>
  </si>
  <si>
    <t xml:space="preserve">     Ремонт штукатурки наружных столбов, прямоугольных колонн и пилястр с земли и лесов по камню и бетону</t>
  </si>
  <si>
    <t xml:space="preserve">     Ремонт штукатурки фасадов площадью отдельных мест до 5м2</t>
  </si>
  <si>
    <t xml:space="preserve">     Рыхление шлака на чердаке</t>
  </si>
  <si>
    <t xml:space="preserve">     Смена обделок из листовой стали поясков, сандриков, отливов, карнизов шириной до: 0,4 мм</t>
  </si>
  <si>
    <t xml:space="preserve">     Установка доски объявлений - б/у</t>
  </si>
  <si>
    <t xml:space="preserve">     М. Ремонт слухового окна (пристрожка, укрепление)</t>
  </si>
  <si>
    <t>1 створка</t>
  </si>
  <si>
    <t xml:space="preserve">     Осмотр квартир</t>
  </si>
  <si>
    <t xml:space="preserve">     Осмотр кровли, чердака, подъездов, подвального помещения - весенний осмотр</t>
  </si>
  <si>
    <t xml:space="preserve">     Осмотр оголовков вентиляционных каналов с целью предотвращения их замерзания и закупорки в зимнее вр</t>
  </si>
  <si>
    <t xml:space="preserve">     Перенавеска водосточных труб.</t>
  </si>
  <si>
    <t xml:space="preserve">     Проверка исправности канализационных вытяжек</t>
  </si>
  <si>
    <t>1 кв</t>
  </si>
  <si>
    <t xml:space="preserve">     Укладка (установка) щитов</t>
  </si>
  <si>
    <t xml:space="preserve">     Укрепление дверных приборов: петли (шарниры), шпингалеты, ручки накладные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</si>
  <si>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</si>
  <si>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</si>
  <si>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</si>
  <si>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</si>
  <si>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Заказчик -         ________________________________________   __________________________________</t>
  </si>
  <si>
    <t>АКТ № 58/2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</si>
  <si>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</si>
  <si>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По графику</t>
  </si>
  <si>
    <t xml:space="preserve">           2. Всего за период с "01"января 2019 г. по "31"декября 2019 г. выполнено работ на общую сумму 227013.45 руб. (Двести двадцать семь тысяч тринадцать рублей 45 копеек)</t>
  </si>
  <si>
    <t xml:space="preserve">                          _________________________________________      ____________________________________</t>
  </si>
  <si>
    <t>Отчет по бюджету № 58/2-2019</t>
  </si>
  <si>
    <t>Период: с 01.01.2019 по 31.12.2019 года.</t>
  </si>
  <si>
    <t>Отчет по бюджету № 58/2-2020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</si>
  <si>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</si>
  <si>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</si>
  <si>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</si>
  <si>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Вывоз листвы и смета</t>
  </si>
  <si>
    <t xml:space="preserve">     Дезинфекция мест общего пользования МКД</t>
  </si>
  <si>
    <t xml:space="preserve">     Очистка дождеприемных колодцев</t>
  </si>
  <si>
    <t>Изготовление ключей</t>
  </si>
  <si>
    <t xml:space="preserve">     Изготовление ключей</t>
  </si>
  <si>
    <t xml:space="preserve">     Замена канализационного выпуска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</si>
  <si>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</si>
  <si>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</si>
  <si>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Притирка запорной арматуры без снятия с места.</t>
  </si>
  <si>
    <t xml:space="preserve">     Проверка работ-ти запорной арматуры, устранение мелких неисправностей, проверка работы ПУ РХВ</t>
  </si>
  <si>
    <t xml:space="preserve">     Разборка грунта вручную в траншеях глубиной до 2 м без крепления с откосами, группа грунтов: 2</t>
  </si>
  <si>
    <t>100 м3</t>
  </si>
  <si>
    <t xml:space="preserve">     Устройство решетки из просечки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</si>
  <si>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</si>
  <si>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</si>
  <si>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Осмотр СТО в чердачных и подвальных помещениях ФКР</t>
  </si>
  <si>
    <t xml:space="preserve">     Перезагрузка приборов ИТП</t>
  </si>
  <si>
    <t xml:space="preserve">     Перекрытие потока воды: отопление, ГВС, ХВС</t>
  </si>
  <si>
    <t xml:space="preserve">     Регулировка системы отопления</t>
  </si>
  <si>
    <t xml:space="preserve">     Заделка стыков соединений стояков (раструб-труба)</t>
  </si>
  <si>
    <t xml:space="preserve">     Очистка чердачного перекрытия от шлака</t>
  </si>
  <si>
    <t xml:space="preserve">     Ремонт обделок из листовой стали (парапета, карниза, отливов,  т.д)-(укрепление, промазка свищ.)</t>
  </si>
  <si>
    <t>м</t>
  </si>
  <si>
    <t xml:space="preserve">     Ремонт отдельных мест скатной кровли (материалом Ризолит)</t>
  </si>
  <si>
    <t xml:space="preserve">     Снятие оконных переплетов: неостекленных</t>
  </si>
  <si>
    <t xml:space="preserve">     Устройство рам слухового окна с остеклением и покраской</t>
  </si>
  <si>
    <t xml:space="preserve">     Очистка  кровли от снега толщ. 10см, сбивание сосулей</t>
  </si>
  <si>
    <t xml:space="preserve">     Очистка воронки и колен от мусора, снега (вышка)</t>
  </si>
  <si>
    <t xml:space="preserve">     Очистка желобов от мусора: вручную (при расчете 1 кг. мусора = 3 м 1 желоба)</t>
  </si>
  <si>
    <t xml:space="preserve">     Смена стекол толщиной 2-3 мм  на штапиках по замазке: в деревянных переплетах при S проема до 1 м2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</si>
  <si>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</si>
  <si>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</si>
  <si>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 xml:space="preserve">           2. Всего за период с "01"января 2020 г. по "31"декабря 2020 г. выполнено работ на общую сумму 263214.26 руб. (Двести шестьдесят три тысячи двести четырнадцать рублей 26 копеек)</t>
  </si>
  <si>
    <t xml:space="preserve">                         ________________________________________      ____________________________________</t>
  </si>
  <si>
    <t>31 марта 2022 г.</t>
  </si>
  <si>
    <t xml:space="preserve">     Разделка древесины мягких пород, полученной от валки леса, диам. стволов:более 32 см</t>
  </si>
  <si>
    <t xml:space="preserve">     Забор пробы ХВС, ГВС для анализов</t>
  </si>
  <si>
    <t xml:space="preserve">     Осмотр подъездов, подвального помещения, чердачного помещения - по жалобе</t>
  </si>
  <si>
    <t xml:space="preserve">     Осмотр, замеры, опломбировка ПУ Т/У с представителем</t>
  </si>
  <si>
    <t xml:space="preserve">     Осмотр, проверка работы приборов ИТП, РХВ</t>
  </si>
  <si>
    <t xml:space="preserve">     Отключение системы отопления</t>
  </si>
  <si>
    <t xml:space="preserve">     Смена частей канализационных вытяжек - трубы</t>
  </si>
  <si>
    <t xml:space="preserve">     Осмотр кровли, чердака, подъездов, подвального помещения -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</si>
  <si>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</si>
  <si>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</si>
  <si>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Очистка  кровли от снега толщ. 10см, сбивание сосулей вышка</t>
  </si>
  <si>
    <t>1 м 1 основания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</si>
  <si>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</si>
  <si>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Смена дверных приборов: навесного замка</t>
  </si>
  <si>
    <t>198634.73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</si>
  <si>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</si>
  <si>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</si>
  <si>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</si>
  <si>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по бюджету № 58/2-2021</t>
  </si>
  <si>
    <t>Период: с 01.01.2021 по 31.12.2021 года.</t>
  </si>
  <si>
    <t>Отчет составил: экономист                                   _______________</t>
  </si>
  <si>
    <t xml:space="preserve">     Услуги  по вывозу и утилизации листвы, веток, деревьев, скошенной травы, смета и др.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</si>
</sst>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р_._-;\-* #,##0.00_р_._-;_-* &quot;-&quot;??_р_._-;_-@_-"/>
    <numFmt numFmtId="165" formatCode="0.00;[Red]\-0.00"/>
    <numFmt numFmtId="166" formatCode="0;[Red]\-0"/>
    <numFmt numFmtId="167" formatCode="0.0;[Red]\-0.0"/>
    <numFmt numFmtId="168" formatCode="0.000;[Red]\-0.000"/>
    <numFmt numFmtId="169" formatCode="_-* #,##0_р_._-;\-* #,##0_р_._-;_-* &quot;-&quot;??_р_.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sz val="9"/>
      <color rgb="FF000000"/>
      <name val="Arial"/>
      <family val="2"/>
      <charset val="204"/>
    </font>
    <font>
      <b/>
      <sz val="11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color indexed="8"/>
      <name val="Times New Roman"/>
      <family val="1"/>
      <charset val="204"/>
    </font>
    <font>
      <b/>
      <sz val="1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17" fillId="0" borderId="0">
      <alignment horizontal="center" vertical="center"/>
    </xf>
    <xf numFmtId="0" fontId="1" fillId="0" borderId="0"/>
    <xf numFmtId="0" fontId="19" fillId="0" borderId="0">
      <alignment horizontal="left" vertical="top"/>
    </xf>
    <xf numFmtId="0" fontId="19" fillId="0" borderId="0">
      <alignment horizontal="right" vertical="top"/>
    </xf>
    <xf numFmtId="0" fontId="19" fillId="3" borderId="0">
      <alignment horizontal="right" vertical="top"/>
    </xf>
    <xf numFmtId="0" fontId="19" fillId="0" borderId="0">
      <alignment horizontal="right" vertical="top"/>
    </xf>
    <xf numFmtId="0" fontId="19" fillId="0" borderId="0">
      <alignment horizontal="left" vertical="top"/>
    </xf>
    <xf numFmtId="0" fontId="19" fillId="0" borderId="0">
      <alignment horizontal="left" vertical="top"/>
    </xf>
  </cellStyleXfs>
  <cellXfs count="215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6" fillId="0" borderId="0" xfId="2" applyFont="1" applyAlignment="1">
      <alignment horizontal="centerContinuous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2" fontId="3" fillId="0" borderId="0" xfId="0" applyNumberFormat="1" applyFont="1"/>
    <xf numFmtId="0" fontId="9" fillId="0" borderId="1" xfId="2" applyFont="1" applyBorder="1" applyAlignment="1">
      <alignment vertical="top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2" fillId="0" borderId="1" xfId="2" applyFont="1" applyBorder="1" applyAlignment="1">
      <alignment vertical="top" wrapText="1"/>
    </xf>
    <xf numFmtId="0" fontId="12" fillId="0" borderId="1" xfId="2" applyFont="1" applyBorder="1" applyAlignment="1">
      <alignment horizontal="center" vertical="center"/>
    </xf>
    <xf numFmtId="165" fontId="12" fillId="0" borderId="1" xfId="2" applyNumberFormat="1" applyFont="1" applyBorder="1" applyAlignment="1">
      <alignment horizontal="center" vertical="center"/>
    </xf>
    <xf numFmtId="0" fontId="14" fillId="2" borderId="1" xfId="2" applyFont="1" applyFill="1" applyBorder="1" applyAlignment="1">
      <alignment vertical="top" wrapText="1"/>
    </xf>
    <xf numFmtId="0" fontId="14" fillId="2" borderId="1" xfId="2" applyFont="1" applyFill="1" applyBorder="1" applyAlignment="1">
      <alignment horizontal="center" vertical="center" wrapText="1"/>
    </xf>
    <xf numFmtId="166" fontId="12" fillId="0" borderId="1" xfId="2" applyNumberFormat="1" applyFont="1" applyBorder="1" applyAlignment="1">
      <alignment horizontal="center" vertical="center"/>
    </xf>
    <xf numFmtId="167" fontId="12" fillId="0" borderId="1" xfId="2" applyNumberFormat="1" applyFont="1" applyBorder="1" applyAlignment="1">
      <alignment horizontal="center" vertical="center"/>
    </xf>
    <xf numFmtId="168" fontId="12" fillId="0" borderId="1" xfId="2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4" fillId="0" borderId="1" xfId="2" applyFont="1" applyBorder="1" applyAlignment="1">
      <alignment vertical="center"/>
    </xf>
    <xf numFmtId="0" fontId="14" fillId="0" borderId="1" xfId="2" applyFont="1" applyBorder="1" applyAlignment="1">
      <alignment horizontal="right" vertical="center"/>
    </xf>
    <xf numFmtId="2" fontId="14" fillId="0" borderId="1" xfId="2" applyNumberFormat="1" applyFont="1" applyBorder="1" applyAlignment="1">
      <alignment horizontal="right" vertical="center"/>
    </xf>
    <xf numFmtId="164" fontId="14" fillId="0" borderId="1" xfId="1" applyFont="1" applyBorder="1" applyAlignment="1">
      <alignment horizontal="center" vertical="center"/>
    </xf>
    <xf numFmtId="164" fontId="14" fillId="2" borderId="1" xfId="1" applyFont="1" applyFill="1" applyBorder="1" applyAlignment="1">
      <alignment horizontal="center" vertical="center" wrapText="1"/>
    </xf>
    <xf numFmtId="164" fontId="12" fillId="0" borderId="1" xfId="1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164" fontId="9" fillId="0" borderId="1" xfId="1" applyFont="1" applyBorder="1" applyAlignment="1">
      <alignment horizontal="right" vertical="center"/>
    </xf>
    <xf numFmtId="0" fontId="10" fillId="0" borderId="1" xfId="2" applyFont="1" applyBorder="1" applyAlignment="1">
      <alignment horizontal="left" vertical="center"/>
    </xf>
    <xf numFmtId="164" fontId="10" fillId="0" borderId="1" xfId="1" applyFont="1" applyBorder="1" applyAlignment="1">
      <alignment horizontal="right" vertical="center"/>
    </xf>
    <xf numFmtId="164" fontId="0" fillId="0" borderId="0" xfId="0" applyNumberFormat="1" applyAlignment="1"/>
    <xf numFmtId="0" fontId="15" fillId="0" borderId="1" xfId="2" applyFont="1" applyBorder="1" applyAlignment="1">
      <alignment vertical="top" wrapText="1"/>
    </xf>
    <xf numFmtId="164" fontId="15" fillId="0" borderId="1" xfId="1" applyFont="1" applyBorder="1" applyAlignment="1">
      <alignment horizontal="right" vertical="center"/>
    </xf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16" fillId="0" borderId="0" xfId="2" applyFont="1" applyAlignment="1"/>
    <xf numFmtId="0" fontId="12" fillId="0" borderId="0" xfId="2" applyFont="1" applyBorder="1" applyAlignment="1">
      <alignment horizontal="left"/>
    </xf>
    <xf numFmtId="0" fontId="16" fillId="0" borderId="0" xfId="2" applyFont="1" applyBorder="1" applyAlignment="1">
      <alignment horizontal="left"/>
    </xf>
    <xf numFmtId="0" fontId="4" fillId="0" borderId="0" xfId="0" applyFont="1" applyBorder="1"/>
    <xf numFmtId="0" fontId="4" fillId="0" borderId="0" xfId="4" applyFont="1" applyBorder="1" applyAlignment="1">
      <alignment wrapText="1"/>
    </xf>
    <xf numFmtId="0" fontId="20" fillId="0" borderId="0" xfId="5" quotePrefix="1" applyFont="1" applyAlignment="1">
      <alignment horizontal="right" vertical="top" wrapText="1"/>
    </xf>
    <xf numFmtId="0" fontId="20" fillId="0" borderId="0" xfId="5" quotePrefix="1" applyFont="1" applyBorder="1" applyAlignment="1">
      <alignment vertical="top" wrapText="1"/>
    </xf>
    <xf numFmtId="0" fontId="20" fillId="0" borderId="0" xfId="5" quotePrefix="1" applyFont="1" applyAlignment="1">
      <alignment vertical="top" wrapText="1"/>
    </xf>
    <xf numFmtId="0" fontId="20" fillId="0" borderId="0" xfId="6" quotePrefix="1" applyFont="1" applyBorder="1" applyAlignment="1">
      <alignment horizontal="right" vertical="top" wrapText="1"/>
    </xf>
    <xf numFmtId="0" fontId="20" fillId="0" borderId="0" xfId="5" quotePrefix="1" applyFont="1" applyAlignment="1">
      <alignment horizontal="left" vertical="top" wrapText="1"/>
    </xf>
    <xf numFmtId="0" fontId="4" fillId="0" borderId="0" xfId="4" applyFont="1" applyAlignment="1">
      <alignment wrapText="1"/>
    </xf>
    <xf numFmtId="0" fontId="4" fillId="0" borderId="2" xfId="4" applyFont="1" applyBorder="1" applyAlignment="1">
      <alignment wrapText="1"/>
    </xf>
    <xf numFmtId="0" fontId="20" fillId="0" borderId="4" xfId="10" quotePrefix="1" applyFont="1" applyBorder="1" applyAlignment="1">
      <alignment vertical="top" wrapText="1"/>
    </xf>
    <xf numFmtId="0" fontId="16" fillId="0" borderId="0" xfId="0" applyFont="1" applyAlignment="1">
      <alignment horizontal="left" vertical="center"/>
    </xf>
    <xf numFmtId="169" fontId="4" fillId="0" borderId="1" xfId="1" applyNumberFormat="1" applyFont="1" applyBorder="1" applyAlignment="1">
      <alignment wrapText="1"/>
    </xf>
    <xf numFmtId="0" fontId="16" fillId="0" borderId="0" xfId="0" applyFont="1" applyAlignment="1">
      <alignment horizontal="left" vertical="top"/>
    </xf>
    <xf numFmtId="0" fontId="20" fillId="0" borderId="0" xfId="9" quotePrefix="1" applyFont="1" applyAlignment="1">
      <alignment horizontal="right" vertical="top" wrapText="1"/>
    </xf>
    <xf numFmtId="0" fontId="20" fillId="0" borderId="0" xfId="9" quotePrefix="1" applyFont="1" applyAlignment="1">
      <alignment horizontal="left" vertical="top" wrapText="1"/>
    </xf>
    <xf numFmtId="0" fontId="20" fillId="0" borderId="0" xfId="8" applyNumberFormat="1" applyFont="1" applyBorder="1" applyAlignment="1">
      <alignment horizontal="right" vertical="top" wrapText="1"/>
    </xf>
    <xf numFmtId="0" fontId="20" fillId="0" borderId="0" xfId="5" quotePrefix="1" applyFont="1" applyBorder="1" applyAlignment="1">
      <alignment horizontal="right" vertical="top" wrapText="1"/>
    </xf>
    <xf numFmtId="0" fontId="20" fillId="0" borderId="0" xfId="8" applyNumberFormat="1" applyFont="1" applyBorder="1" applyAlignment="1">
      <alignment vertical="top" wrapText="1"/>
    </xf>
    <xf numFmtId="0" fontId="20" fillId="0" borderId="0" xfId="9" quotePrefix="1" applyFont="1" applyBorder="1" applyAlignment="1">
      <alignment horizontal="left" vertical="top" wrapText="1"/>
    </xf>
    <xf numFmtId="169" fontId="4" fillId="0" borderId="0" xfId="1" applyNumberFormat="1" applyFont="1" applyBorder="1" applyAlignment="1">
      <alignment wrapText="1"/>
    </xf>
    <xf numFmtId="0" fontId="12" fillId="0" borderId="0" xfId="2" applyFont="1" applyAlignment="1">
      <alignment horizontal="left"/>
    </xf>
    <xf numFmtId="0" fontId="16" fillId="0" borderId="0" xfId="2" applyFont="1" applyAlignment="1">
      <alignment horizontal="left"/>
    </xf>
    <xf numFmtId="0" fontId="21" fillId="0" borderId="0" xfId="0" applyFont="1" applyAlignment="1">
      <alignment horizontal="left" vertical="top"/>
    </xf>
    <xf numFmtId="0" fontId="22" fillId="4" borderId="8" xfId="0" applyFont="1" applyFill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3" fillId="0" borderId="0" xfId="0" applyFont="1"/>
    <xf numFmtId="0" fontId="21" fillId="0" borderId="0" xfId="0" applyFont="1" applyAlignment="1">
      <alignment horizontal="left"/>
    </xf>
    <xf numFmtId="0" fontId="23" fillId="0" borderId="0" xfId="0" applyFont="1" applyAlignment="1"/>
    <xf numFmtId="0" fontId="4" fillId="0" borderId="0" xfId="0" applyFont="1" applyFill="1" applyAlignment="1"/>
    <xf numFmtId="0" fontId="24" fillId="0" borderId="13" xfId="0" applyFont="1" applyFill="1" applyBorder="1" applyAlignment="1">
      <alignment vertical="top" wrapText="1"/>
    </xf>
    <xf numFmtId="0" fontId="13" fillId="0" borderId="0" xfId="0" applyFont="1" applyFill="1" applyAlignment="1"/>
    <xf numFmtId="0" fontId="16" fillId="0" borderId="13" xfId="0" applyFont="1" applyFill="1" applyBorder="1" applyAlignment="1">
      <alignment vertical="top" wrapText="1"/>
    </xf>
    <xf numFmtId="0" fontId="14" fillId="2" borderId="14" xfId="2" applyFont="1" applyFill="1" applyBorder="1" applyAlignment="1">
      <alignment vertical="top" wrapText="1"/>
    </xf>
    <xf numFmtId="0" fontId="12" fillId="0" borderId="14" xfId="2" applyFont="1" applyBorder="1" applyAlignment="1">
      <alignment vertical="top" wrapText="1"/>
    </xf>
    <xf numFmtId="0" fontId="16" fillId="0" borderId="1" xfId="0" applyFont="1" applyFill="1" applyBorder="1" applyAlignment="1">
      <alignment horizontal="center" vertical="center"/>
    </xf>
    <xf numFmtId="165" fontId="16" fillId="0" borderId="1" xfId="0" applyNumberFormat="1" applyFont="1" applyFill="1" applyBorder="1" applyAlignment="1">
      <alignment horizontal="center" vertical="center"/>
    </xf>
    <xf numFmtId="168" fontId="16" fillId="0" borderId="1" xfId="0" applyNumberFormat="1" applyFont="1" applyFill="1" applyBorder="1" applyAlignment="1">
      <alignment horizontal="center" vertical="center"/>
    </xf>
    <xf numFmtId="166" fontId="16" fillId="0" borderId="1" xfId="0" applyNumberFormat="1" applyFont="1" applyFill="1" applyBorder="1" applyAlignment="1">
      <alignment horizontal="center" vertical="center"/>
    </xf>
    <xf numFmtId="167" fontId="16" fillId="0" borderId="1" xfId="0" applyNumberFormat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 wrapText="1"/>
    </xf>
    <xf numFmtId="2" fontId="16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 vertical="center"/>
    </xf>
    <xf numFmtId="0" fontId="20" fillId="0" borderId="0" xfId="5" quotePrefix="1" applyFont="1" applyBorder="1" applyAlignment="1">
      <alignment horizontal="left" vertical="top" wrapText="1"/>
    </xf>
    <xf numFmtId="0" fontId="20" fillId="0" borderId="0" xfId="6" quotePrefix="1" applyFont="1" applyBorder="1" applyAlignment="1">
      <alignment horizontal="left" vertical="top" wrapText="1"/>
    </xf>
    <xf numFmtId="0" fontId="20" fillId="3" borderId="0" xfId="7" applyNumberFormat="1" applyFont="1" applyBorder="1" applyAlignment="1">
      <alignment horizontal="left" vertical="top" wrapText="1"/>
    </xf>
    <xf numFmtId="0" fontId="20" fillId="0" borderId="0" xfId="8" applyNumberFormat="1" applyFont="1" applyBorder="1" applyAlignment="1">
      <alignment horizontal="left" vertical="top" wrapText="1"/>
    </xf>
    <xf numFmtId="164" fontId="21" fillId="0" borderId="12" xfId="1" applyFont="1" applyBorder="1" applyAlignment="1">
      <alignment horizontal="center" vertical="top" wrapText="1"/>
    </xf>
    <xf numFmtId="164" fontId="22" fillId="0" borderId="12" xfId="1" applyFont="1" applyBorder="1" applyAlignment="1">
      <alignment horizontal="center" vertical="top"/>
    </xf>
    <xf numFmtId="0" fontId="22" fillId="5" borderId="0" xfId="0" applyFont="1" applyFill="1" applyAlignment="1">
      <alignment horizontal="left" vertical="top"/>
    </xf>
    <xf numFmtId="0" fontId="22" fillId="0" borderId="0" xfId="0" applyFont="1" applyAlignment="1">
      <alignment horizontal="left" vertical="top"/>
    </xf>
    <xf numFmtId="164" fontId="22" fillId="0" borderId="12" xfId="1" applyFont="1" applyBorder="1" applyAlignment="1">
      <alignment horizontal="center" vertical="top" wrapText="1"/>
    </xf>
    <xf numFmtId="0" fontId="25" fillId="0" borderId="0" xfId="0" applyFont="1"/>
    <xf numFmtId="0" fontId="16" fillId="0" borderId="0" xfId="2" applyFont="1" applyAlignment="1">
      <alignment horizontal="left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16" fillId="0" borderId="0" xfId="0" applyFont="1" applyFill="1" applyAlignment="1">
      <alignment vertical="center"/>
    </xf>
    <xf numFmtId="0" fontId="16" fillId="0" borderId="0" xfId="0" applyFont="1" applyFill="1" applyAlignment="1">
      <alignment horizontal="center" vertical="center"/>
    </xf>
    <xf numFmtId="0" fontId="16" fillId="0" borderId="0" xfId="0" applyFont="1" applyFill="1" applyAlignment="1"/>
    <xf numFmtId="0" fontId="16" fillId="0" borderId="0" xfId="0" applyFont="1" applyFill="1" applyAlignment="1">
      <alignment horizontal="left" vertical="top"/>
    </xf>
    <xf numFmtId="164" fontId="16" fillId="0" borderId="1" xfId="1" applyNumberFormat="1" applyFont="1" applyFill="1" applyBorder="1" applyAlignment="1">
      <alignment vertical="center" wrapText="1"/>
    </xf>
    <xf numFmtId="164" fontId="16" fillId="0" borderId="1" xfId="1" applyNumberFormat="1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vertical="top" wrapText="1"/>
    </xf>
    <xf numFmtId="164" fontId="16" fillId="0" borderId="1" xfId="1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164" fontId="24" fillId="0" borderId="1" xfId="1" applyNumberFormat="1" applyFont="1" applyFill="1" applyBorder="1" applyAlignment="1">
      <alignment vertical="top" wrapText="1"/>
    </xf>
    <xf numFmtId="164" fontId="24" fillId="0" borderId="1" xfId="1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vertical="center"/>
    </xf>
    <xf numFmtId="164" fontId="14" fillId="0" borderId="1" xfId="1" applyNumberFormat="1" applyFont="1" applyFill="1" applyBorder="1" applyAlignment="1">
      <alignment horizontal="center" vertical="center"/>
    </xf>
    <xf numFmtId="164" fontId="14" fillId="0" borderId="1" xfId="1" applyNumberFormat="1" applyFont="1" applyFill="1" applyBorder="1" applyAlignment="1">
      <alignment horizontal="center" vertical="center" wrapText="1"/>
    </xf>
    <xf numFmtId="164" fontId="13" fillId="0" borderId="1" xfId="1" applyNumberFormat="1" applyFont="1" applyFill="1" applyBorder="1" applyAlignment="1">
      <alignment horizontal="center" vertical="center"/>
    </xf>
    <xf numFmtId="0" fontId="20" fillId="0" borderId="0" xfId="7" applyNumberFormat="1" applyFont="1" applyFill="1" applyBorder="1" applyAlignment="1">
      <alignment horizontal="left" vertical="top" wrapText="1"/>
    </xf>
    <xf numFmtId="0" fontId="16" fillId="0" borderId="0" xfId="2" applyFont="1" applyAlignment="1">
      <alignment horizontal="left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16" fillId="0" borderId="0" xfId="0" applyFont="1" applyAlignment="1">
      <alignment horizontal="justify" vertical="center"/>
    </xf>
    <xf numFmtId="0" fontId="16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/>
    </xf>
    <xf numFmtId="0" fontId="24" fillId="0" borderId="1" xfId="0" applyFont="1" applyFill="1" applyBorder="1" applyAlignment="1">
      <alignment horizontal="left" vertical="center" wrapText="1"/>
    </xf>
    <xf numFmtId="164" fontId="12" fillId="0" borderId="1" xfId="1" applyFont="1" applyFill="1" applyBorder="1" applyAlignment="1">
      <alignment horizontal="center" vertical="center" wrapText="1"/>
    </xf>
    <xf numFmtId="164" fontId="16" fillId="0" borderId="1" xfId="1" applyFont="1" applyFill="1" applyBorder="1" applyAlignment="1">
      <alignment horizontal="center" vertical="center"/>
    </xf>
    <xf numFmtId="164" fontId="14" fillId="0" borderId="1" xfId="1" applyFont="1" applyFill="1" applyBorder="1" applyAlignment="1">
      <alignment horizontal="center" vertical="center"/>
    </xf>
    <xf numFmtId="0" fontId="16" fillId="0" borderId="0" xfId="2" applyFont="1" applyAlignment="1">
      <alignment horizontal="left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16" fillId="0" borderId="0" xfId="0" applyFont="1" applyAlignment="1">
      <alignment horizontal="justify" vertical="center"/>
    </xf>
    <xf numFmtId="0" fontId="16" fillId="0" borderId="16" xfId="0" applyFont="1" applyBorder="1" applyAlignment="1">
      <alignment horizontal="centerContinuous" vertical="center" wrapText="1"/>
    </xf>
    <xf numFmtId="0" fontId="16" fillId="0" borderId="18" xfId="0" applyFont="1" applyBorder="1" applyAlignment="1">
      <alignment horizontal="left" vertical="center"/>
    </xf>
    <xf numFmtId="0" fontId="16" fillId="0" borderId="15" xfId="0" applyFont="1" applyBorder="1" applyAlignment="1">
      <alignment horizontal="center" vertical="center" wrapText="1"/>
    </xf>
    <xf numFmtId="0" fontId="12" fillId="0" borderId="26" xfId="0" applyFont="1" applyBorder="1" applyAlignment="1">
      <alignment vertical="center" wrapText="1"/>
    </xf>
    <xf numFmtId="165" fontId="16" fillId="0" borderId="0" xfId="0" applyNumberFormat="1" applyFont="1" applyAlignment="1">
      <alignment horizontal="justify" vertical="center"/>
    </xf>
    <xf numFmtId="164" fontId="14" fillId="6" borderId="0" xfId="0" applyNumberFormat="1" applyFont="1" applyFill="1" applyAlignment="1">
      <alignment vertical="center" wrapText="1"/>
    </xf>
    <xf numFmtId="164" fontId="16" fillId="6" borderId="0" xfId="0" applyNumberFormat="1" applyFont="1" applyFill="1" applyAlignment="1">
      <alignment vertical="center" wrapText="1"/>
    </xf>
    <xf numFmtId="0" fontId="16" fillId="6" borderId="0" xfId="0" applyFont="1" applyFill="1" applyAlignment="1">
      <alignment horizontal="justify" vertical="center"/>
    </xf>
    <xf numFmtId="0" fontId="16" fillId="6" borderId="0" xfId="0" applyFont="1" applyFill="1" applyAlignment="1">
      <alignment horizontal="justify" vertical="center" wrapText="1"/>
    </xf>
    <xf numFmtId="0" fontId="16" fillId="6" borderId="0" xfId="0" applyFont="1" applyFill="1" applyAlignment="1">
      <alignment vertical="center" wrapText="1"/>
    </xf>
    <xf numFmtId="0" fontId="16" fillId="6" borderId="0" xfId="0" applyFont="1" applyFill="1" applyAlignment="1">
      <alignment vertical="center"/>
    </xf>
    <xf numFmtId="0" fontId="16" fillId="0" borderId="0" xfId="0" applyFont="1" applyAlignment="1">
      <alignment vertical="center"/>
    </xf>
    <xf numFmtId="0" fontId="16" fillId="6" borderId="17" xfId="0" applyFont="1" applyFill="1" applyBorder="1" applyAlignment="1">
      <alignment horizontal="left" vertical="center" wrapText="1"/>
    </xf>
    <xf numFmtId="0" fontId="16" fillId="6" borderId="23" xfId="0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/>
    </xf>
    <xf numFmtId="165" fontId="16" fillId="6" borderId="1" xfId="0" applyNumberFormat="1" applyFont="1" applyFill="1" applyBorder="1" applyAlignment="1">
      <alignment horizontal="center" vertical="center"/>
    </xf>
    <xf numFmtId="165" fontId="16" fillId="6" borderId="27" xfId="0" applyNumberFormat="1" applyFont="1" applyFill="1" applyBorder="1" applyAlignment="1">
      <alignment horizontal="center" vertical="center"/>
    </xf>
    <xf numFmtId="165" fontId="12" fillId="6" borderId="21" xfId="0" applyNumberFormat="1" applyFont="1" applyFill="1" applyBorder="1" applyAlignment="1">
      <alignment horizontal="center" vertical="center" wrapText="1"/>
    </xf>
    <xf numFmtId="166" fontId="16" fillId="6" borderId="23" xfId="0" applyNumberFormat="1" applyFont="1" applyFill="1" applyBorder="1" applyAlignment="1">
      <alignment horizontal="center" vertical="center"/>
    </xf>
    <xf numFmtId="167" fontId="16" fillId="6" borderId="23" xfId="0" applyNumberFormat="1" applyFont="1" applyFill="1" applyBorder="1" applyAlignment="1">
      <alignment horizontal="center" vertical="center"/>
    </xf>
    <xf numFmtId="165" fontId="16" fillId="6" borderId="23" xfId="0" applyNumberFormat="1" applyFont="1" applyFill="1" applyBorder="1" applyAlignment="1">
      <alignment horizontal="center" vertical="center"/>
    </xf>
    <xf numFmtId="168" fontId="16" fillId="6" borderId="23" xfId="0" applyNumberFormat="1" applyFont="1" applyFill="1" applyBorder="1" applyAlignment="1">
      <alignment horizontal="center" vertical="center"/>
    </xf>
    <xf numFmtId="0" fontId="22" fillId="6" borderId="0" xfId="0" applyFont="1" applyFill="1" applyAlignment="1">
      <alignment horizontal="left" vertical="top"/>
    </xf>
    <xf numFmtId="2" fontId="16" fillId="6" borderId="1" xfId="0" applyNumberFormat="1" applyFont="1" applyFill="1" applyBorder="1" applyAlignment="1">
      <alignment horizontal="center" vertical="center"/>
    </xf>
    <xf numFmtId="2" fontId="16" fillId="6" borderId="27" xfId="0" applyNumberFormat="1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horizontal="left" vertical="center" wrapText="1"/>
    </xf>
    <xf numFmtId="164" fontId="16" fillId="0" borderId="29" xfId="1" applyFont="1" applyFill="1" applyBorder="1" applyAlignment="1">
      <alignment horizontal="center" vertical="center"/>
    </xf>
    <xf numFmtId="0" fontId="12" fillId="0" borderId="19" xfId="2" applyFont="1" applyBorder="1" applyAlignment="1">
      <alignment vertical="top" wrapText="1"/>
    </xf>
    <xf numFmtId="164" fontId="12" fillId="0" borderId="29" xfId="1" applyFont="1" applyBorder="1" applyAlignment="1">
      <alignment horizontal="center" vertical="center"/>
    </xf>
    <xf numFmtId="0" fontId="14" fillId="0" borderId="30" xfId="0" applyFont="1" applyFill="1" applyBorder="1" applyAlignment="1">
      <alignment horizontal="left" vertical="center"/>
    </xf>
    <xf numFmtId="164" fontId="16" fillId="0" borderId="31" xfId="1" applyFont="1" applyFill="1" applyBorder="1" applyAlignment="1">
      <alignment horizontal="center" vertical="center"/>
    </xf>
    <xf numFmtId="164" fontId="14" fillId="0" borderId="32" xfId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right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49" fontId="21" fillId="0" borderId="9" xfId="0" applyNumberFormat="1" applyFont="1" applyBorder="1" applyAlignment="1">
      <alignment horizontal="left" vertical="top" wrapText="1"/>
    </xf>
    <xf numFmtId="49" fontId="21" fillId="0" borderId="10" xfId="0" applyNumberFormat="1" applyFont="1" applyBorder="1" applyAlignment="1">
      <alignment horizontal="left" vertical="top" wrapText="1"/>
    </xf>
    <xf numFmtId="49" fontId="21" fillId="0" borderId="11" xfId="0" applyNumberFormat="1" applyFont="1" applyBorder="1" applyAlignment="1">
      <alignment horizontal="left" vertical="top" wrapText="1"/>
    </xf>
    <xf numFmtId="0" fontId="6" fillId="0" borderId="0" xfId="2" applyFont="1" applyAlignment="1">
      <alignment horizontal="center"/>
    </xf>
    <xf numFmtId="0" fontId="18" fillId="0" borderId="0" xfId="3" quotePrefix="1" applyFont="1" applyBorder="1" applyAlignment="1">
      <alignment horizontal="center" vertical="center" wrapText="1"/>
    </xf>
    <xf numFmtId="0" fontId="20" fillId="0" borderId="0" xfId="9" quotePrefix="1" applyFont="1" applyAlignment="1">
      <alignment horizontal="left" vertical="top" wrapText="1"/>
    </xf>
    <xf numFmtId="0" fontId="20" fillId="0" borderId="3" xfId="9" quotePrefix="1" applyFont="1" applyBorder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22" fillId="4" borderId="5" xfId="0" applyFont="1" applyFill="1" applyBorder="1" applyAlignment="1">
      <alignment horizontal="left" vertical="center"/>
    </xf>
    <xf numFmtId="0" fontId="22" fillId="4" borderId="6" xfId="0" applyFont="1" applyFill="1" applyBorder="1" applyAlignment="1">
      <alignment horizontal="left" vertical="center"/>
    </xf>
    <xf numFmtId="0" fontId="22" fillId="4" borderId="7" xfId="0" applyFont="1" applyFill="1" applyBorder="1" applyAlignment="1">
      <alignment horizontal="left" vertical="center"/>
    </xf>
    <xf numFmtId="0" fontId="22" fillId="0" borderId="9" xfId="0" applyFont="1" applyBorder="1" applyAlignment="1">
      <alignment horizontal="left" vertical="top" wrapText="1"/>
    </xf>
    <xf numFmtId="0" fontId="22" fillId="0" borderId="10" xfId="0" applyFont="1" applyBorder="1" applyAlignment="1">
      <alignment horizontal="left" vertical="top" wrapText="1"/>
    </xf>
    <xf numFmtId="0" fontId="22" fillId="0" borderId="11" xfId="0" applyFont="1" applyBorder="1" applyAlignment="1">
      <alignment horizontal="left" vertical="top" wrapText="1"/>
    </xf>
    <xf numFmtId="0" fontId="14" fillId="0" borderId="0" xfId="2" applyFont="1" applyAlignment="1">
      <alignment horizontal="left"/>
    </xf>
    <xf numFmtId="0" fontId="16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top" wrapText="1"/>
    </xf>
    <xf numFmtId="0" fontId="16" fillId="0" borderId="0" xfId="0" applyFont="1" applyFill="1" applyAlignment="1">
      <alignment horizontal="left" vertical="top" wrapText="1"/>
    </xf>
    <xf numFmtId="0" fontId="16" fillId="0" borderId="0" xfId="0" applyFont="1" applyAlignment="1">
      <alignment horizontal="justify" vertical="center"/>
    </xf>
    <xf numFmtId="0" fontId="16" fillId="0" borderId="0" xfId="0" applyFont="1" applyAlignment="1">
      <alignment horizontal="justify" vertical="center" wrapText="1"/>
    </xf>
    <xf numFmtId="0" fontId="16" fillId="0" borderId="0" xfId="0" applyFont="1" applyAlignment="1">
      <alignment horizontal="center" vertical="center"/>
    </xf>
    <xf numFmtId="0" fontId="24" fillId="6" borderId="19" xfId="0" applyFont="1" applyFill="1" applyBorder="1" applyAlignment="1">
      <alignment horizontal="left" vertical="center" wrapText="1"/>
    </xf>
    <xf numFmtId="0" fontId="24" fillId="6" borderId="20" xfId="0" applyFont="1" applyFill="1" applyBorder="1" applyAlignment="1">
      <alignment horizontal="left" vertical="center" wrapText="1"/>
    </xf>
    <xf numFmtId="0" fontId="24" fillId="6" borderId="22" xfId="0" applyFont="1" applyFill="1" applyBorder="1" applyAlignment="1">
      <alignment horizontal="left" vertical="center" wrapText="1"/>
    </xf>
    <xf numFmtId="0" fontId="24" fillId="0" borderId="24" xfId="0" applyFont="1" applyBorder="1" applyAlignment="1">
      <alignment horizontal="left" vertical="center" wrapText="1"/>
    </xf>
    <xf numFmtId="0" fontId="24" fillId="0" borderId="25" xfId="0" applyFont="1" applyBorder="1" applyAlignment="1">
      <alignment horizontal="left" vertical="center" wrapText="1"/>
    </xf>
    <xf numFmtId="0" fontId="14" fillId="2" borderId="19" xfId="2" applyFont="1" applyFill="1" applyBorder="1" applyAlignment="1">
      <alignment horizontal="left" vertical="top" wrapText="1"/>
    </xf>
    <xf numFmtId="0" fontId="14" fillId="2" borderId="20" xfId="2" applyFont="1" applyFill="1" applyBorder="1" applyAlignment="1">
      <alignment horizontal="left" vertical="top" wrapText="1"/>
    </xf>
    <xf numFmtId="0" fontId="14" fillId="2" borderId="21" xfId="2" applyFont="1" applyFill="1" applyBorder="1" applyAlignment="1">
      <alignment horizontal="left" vertical="top" wrapText="1"/>
    </xf>
    <xf numFmtId="0" fontId="14" fillId="6" borderId="0" xfId="0" applyFont="1" applyFill="1" applyAlignment="1">
      <alignment horizontal="left" vertical="center" wrapText="1"/>
    </xf>
    <xf numFmtId="0" fontId="16" fillId="6" borderId="0" xfId="0" applyFont="1" applyFill="1" applyAlignment="1">
      <alignment horizontal="left" vertical="center" wrapText="1"/>
    </xf>
  </cellXfs>
  <cellStyles count="11">
    <cellStyle name="S10 2" xfId="10"/>
    <cellStyle name="S12 2" xfId="5"/>
    <cellStyle name="S13 2" xfId="6"/>
    <cellStyle name="S14 2" xfId="7"/>
    <cellStyle name="S15 2" xfId="8"/>
    <cellStyle name="S7 2" xfId="3"/>
    <cellStyle name="S9 2" xfId="9"/>
    <cellStyle name="Обычный" xfId="0" builtinId="0"/>
    <cellStyle name="Обычный 2" xfId="2"/>
    <cellStyle name="Обычный 3" xfId="4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4;&#1041;&#1052;&#1045;&#1053;/&#1052;&#1080;&#1085;&#1072;&#1081;&#1083;&#1077;&#1085;&#1082;&#1086;%20&#1057;.&#1053;/&#1054;&#1090;%20&#1101;&#1082;&#1086;&#1085;&#1086;&#1084;&#1080;&#1089;&#1090;&#1072;/NUM2TEXT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NUM2TEXT"/>
    </sheetNames>
    <definedNames>
      <definedName name="Сумма_прописью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1"/>
  <sheetViews>
    <sheetView view="pageBreakPreview" topLeftCell="A31" zoomScaleNormal="100" zoomScaleSheetLayoutView="100" workbookViewId="0">
      <selection activeCell="A60" sqref="A60:E60"/>
    </sheetView>
  </sheetViews>
  <sheetFormatPr defaultColWidth="9.140625"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16384" width="9.140625" style="1"/>
  </cols>
  <sheetData>
    <row r="1" spans="1:9" ht="14.25" x14ac:dyDescent="0.2">
      <c r="A1" s="175" t="s">
        <v>94</v>
      </c>
      <c r="B1" s="175"/>
      <c r="C1" s="175"/>
      <c r="D1" s="175"/>
      <c r="E1" s="175"/>
      <c r="I1" s="3"/>
    </row>
    <row r="2" spans="1:9" ht="29.25" customHeight="1" x14ac:dyDescent="0.2">
      <c r="A2" s="174" t="s">
        <v>93</v>
      </c>
      <c r="B2" s="174"/>
      <c r="C2" s="174"/>
      <c r="D2" s="174"/>
      <c r="E2" s="174"/>
      <c r="I2" s="3"/>
    </row>
    <row r="3" spans="1:9" ht="14.25" x14ac:dyDescent="0.2">
      <c r="A3" s="20" t="s">
        <v>6</v>
      </c>
      <c r="B3" s="21"/>
      <c r="C3" s="21"/>
      <c r="D3" s="176" t="s">
        <v>7</v>
      </c>
      <c r="E3" s="176"/>
      <c r="I3" s="3" t="s">
        <v>5</v>
      </c>
    </row>
    <row r="4" spans="1:9" x14ac:dyDescent="0.2">
      <c r="A4" s="14"/>
      <c r="B4" s="15"/>
      <c r="C4" s="15"/>
      <c r="D4" s="16"/>
      <c r="E4" s="16"/>
      <c r="I4" s="3"/>
    </row>
    <row r="5" spans="1:9" s="17" customFormat="1" ht="120" x14ac:dyDescent="0.2">
      <c r="A5" s="30" t="s">
        <v>2</v>
      </c>
      <c r="B5" s="30" t="s">
        <v>3</v>
      </c>
      <c r="C5" s="30" t="s">
        <v>0</v>
      </c>
      <c r="D5" s="30" t="s">
        <v>4</v>
      </c>
      <c r="E5" s="30" t="s">
        <v>1</v>
      </c>
      <c r="I5" s="3"/>
    </row>
    <row r="6" spans="1:9" ht="14.25" x14ac:dyDescent="0.2">
      <c r="A6" s="25" t="s">
        <v>8</v>
      </c>
      <c r="B6" s="26"/>
      <c r="C6" s="26"/>
      <c r="D6" s="35"/>
      <c r="E6" s="35"/>
      <c r="F6" s="3"/>
    </row>
    <row r="7" spans="1:9" ht="15" x14ac:dyDescent="0.2">
      <c r="A7" s="22" t="s">
        <v>8</v>
      </c>
      <c r="B7" s="23" t="s">
        <v>48</v>
      </c>
      <c r="C7" s="23" t="s">
        <v>32</v>
      </c>
      <c r="D7" s="36">
        <f>E7</f>
        <v>2536.09</v>
      </c>
      <c r="E7" s="36">
        <v>2536.09</v>
      </c>
      <c r="G7" s="18"/>
    </row>
    <row r="8" spans="1:9" ht="14.25" x14ac:dyDescent="0.2">
      <c r="A8" s="25" t="s">
        <v>68</v>
      </c>
      <c r="B8" s="26"/>
      <c r="C8" s="26"/>
      <c r="D8" s="35"/>
      <c r="E8" s="35"/>
      <c r="G8" s="18"/>
    </row>
    <row r="9" spans="1:9" ht="45" x14ac:dyDescent="0.2">
      <c r="A9" s="22" t="s">
        <v>95</v>
      </c>
      <c r="B9" s="24">
        <v>8.77</v>
      </c>
      <c r="C9" s="23" t="s">
        <v>37</v>
      </c>
      <c r="D9" s="36">
        <f>E9/B9</f>
        <v>761.67958950969216</v>
      </c>
      <c r="E9" s="36">
        <v>6679.93</v>
      </c>
      <c r="G9" s="18"/>
    </row>
    <row r="10" spans="1:9" ht="15" x14ac:dyDescent="0.2">
      <c r="A10" s="22" t="s">
        <v>63</v>
      </c>
      <c r="B10" s="27">
        <v>1400</v>
      </c>
      <c r="C10" s="23" t="s">
        <v>33</v>
      </c>
      <c r="D10" s="36">
        <f>E10/B10</f>
        <v>3.9500071428571428</v>
      </c>
      <c r="E10" s="36">
        <v>5530.01</v>
      </c>
      <c r="G10" s="18"/>
    </row>
    <row r="11" spans="1:9" ht="15" x14ac:dyDescent="0.2">
      <c r="A11" s="22" t="s">
        <v>106</v>
      </c>
      <c r="B11" s="27">
        <v>1</v>
      </c>
      <c r="C11" s="23" t="s">
        <v>32</v>
      </c>
      <c r="D11" s="36">
        <f>E11/B11</f>
        <v>4000</v>
      </c>
      <c r="E11" s="36">
        <v>4000</v>
      </c>
      <c r="G11" s="18"/>
    </row>
    <row r="12" spans="1:9" ht="28.5" x14ac:dyDescent="0.2">
      <c r="A12" s="25" t="s">
        <v>91</v>
      </c>
      <c r="B12" s="26"/>
      <c r="C12" s="26"/>
      <c r="D12" s="35"/>
      <c r="E12" s="35"/>
      <c r="G12" s="18"/>
    </row>
    <row r="13" spans="1:9" ht="30" x14ac:dyDescent="0.2">
      <c r="A13" s="22" t="s">
        <v>29</v>
      </c>
      <c r="B13" s="23" t="s">
        <v>48</v>
      </c>
      <c r="C13" s="23" t="s">
        <v>32</v>
      </c>
      <c r="D13" s="36">
        <f>E13</f>
        <v>39016.800000000003</v>
      </c>
      <c r="E13" s="36">
        <v>39016.800000000003</v>
      </c>
      <c r="G13" s="18"/>
    </row>
    <row r="14" spans="1:9" ht="28.5" x14ac:dyDescent="0.2">
      <c r="A14" s="25" t="s">
        <v>69</v>
      </c>
      <c r="B14" s="26"/>
      <c r="C14" s="26"/>
      <c r="D14" s="35"/>
      <c r="E14" s="35"/>
      <c r="G14" s="18"/>
    </row>
    <row r="15" spans="1:9" ht="30" x14ac:dyDescent="0.2">
      <c r="A15" s="22" t="s">
        <v>13</v>
      </c>
      <c r="B15" s="23" t="s">
        <v>50</v>
      </c>
      <c r="C15" s="23" t="s">
        <v>32</v>
      </c>
      <c r="D15" s="36">
        <f>E15</f>
        <v>3314.87</v>
      </c>
      <c r="E15" s="36">
        <v>3314.87</v>
      </c>
      <c r="G15" s="18"/>
    </row>
    <row r="16" spans="1:9" ht="14.25" x14ac:dyDescent="0.2">
      <c r="A16" s="25" t="s">
        <v>70</v>
      </c>
      <c r="B16" s="26"/>
      <c r="C16" s="26"/>
      <c r="D16" s="35"/>
      <c r="E16" s="35"/>
      <c r="G16" s="18"/>
    </row>
    <row r="17" spans="1:7" ht="15" x14ac:dyDescent="0.2">
      <c r="A17" s="22" t="s">
        <v>9</v>
      </c>
      <c r="B17" s="27">
        <v>1</v>
      </c>
      <c r="C17" s="23" t="s">
        <v>35</v>
      </c>
      <c r="D17" s="36">
        <f>E17/B17</f>
        <v>67.72</v>
      </c>
      <c r="E17" s="36">
        <v>67.72</v>
      </c>
      <c r="G17" s="18"/>
    </row>
    <row r="18" spans="1:7" ht="15" x14ac:dyDescent="0.2">
      <c r="A18" s="22" t="s">
        <v>10</v>
      </c>
      <c r="B18" s="27">
        <v>1</v>
      </c>
      <c r="C18" s="23" t="s">
        <v>36</v>
      </c>
      <c r="D18" s="36">
        <f t="shared" ref="D18:D37" si="0">E18/B18</f>
        <v>796.94</v>
      </c>
      <c r="E18" s="36">
        <v>796.94</v>
      </c>
      <c r="G18" s="18"/>
    </row>
    <row r="19" spans="1:7" ht="30" x14ac:dyDescent="0.2">
      <c r="A19" s="22" t="s">
        <v>12</v>
      </c>
      <c r="B19" s="27">
        <v>2</v>
      </c>
      <c r="C19" s="23" t="s">
        <v>38</v>
      </c>
      <c r="D19" s="36">
        <f t="shared" si="0"/>
        <v>446.22</v>
      </c>
      <c r="E19" s="36">
        <v>892.44</v>
      </c>
      <c r="G19" s="18"/>
    </row>
    <row r="20" spans="1:7" ht="15" x14ac:dyDescent="0.2">
      <c r="A20" s="22" t="s">
        <v>96</v>
      </c>
      <c r="B20" s="24">
        <v>7.0000000000000007E-2</v>
      </c>
      <c r="C20" s="23" t="s">
        <v>39</v>
      </c>
      <c r="D20" s="36">
        <f t="shared" si="0"/>
        <v>3731</v>
      </c>
      <c r="E20" s="36">
        <v>261.17</v>
      </c>
      <c r="G20" s="18"/>
    </row>
    <row r="21" spans="1:7" ht="15" x14ac:dyDescent="0.2">
      <c r="A21" s="22" t="s">
        <v>14</v>
      </c>
      <c r="B21" s="24">
        <v>7.0000000000000007E-2</v>
      </c>
      <c r="C21" s="23" t="s">
        <v>41</v>
      </c>
      <c r="D21" s="36">
        <f t="shared" si="0"/>
        <v>22867.285714285714</v>
      </c>
      <c r="E21" s="36">
        <v>1600.71</v>
      </c>
      <c r="G21" s="18"/>
    </row>
    <row r="22" spans="1:7" ht="30" x14ac:dyDescent="0.2">
      <c r="A22" s="22" t="s">
        <v>15</v>
      </c>
      <c r="B22" s="28">
        <v>0.6</v>
      </c>
      <c r="C22" s="23" t="s">
        <v>40</v>
      </c>
      <c r="D22" s="36">
        <f t="shared" si="0"/>
        <v>1559.1000000000001</v>
      </c>
      <c r="E22" s="36">
        <v>935.46</v>
      </c>
      <c r="G22" s="18"/>
    </row>
    <row r="23" spans="1:7" ht="15" x14ac:dyDescent="0.2">
      <c r="A23" s="22" t="s">
        <v>16</v>
      </c>
      <c r="B23" s="24">
        <v>0.02</v>
      </c>
      <c r="C23" s="23" t="s">
        <v>42</v>
      </c>
      <c r="D23" s="36">
        <f t="shared" si="0"/>
        <v>22494.5</v>
      </c>
      <c r="E23" s="36">
        <v>449.89</v>
      </c>
      <c r="G23" s="18"/>
    </row>
    <row r="24" spans="1:7" ht="30" x14ac:dyDescent="0.2">
      <c r="A24" s="22" t="s">
        <v>17</v>
      </c>
      <c r="B24" s="27">
        <v>1</v>
      </c>
      <c r="C24" s="23" t="s">
        <v>36</v>
      </c>
      <c r="D24" s="36">
        <f t="shared" si="0"/>
        <v>384.58</v>
      </c>
      <c r="E24" s="36">
        <v>384.58</v>
      </c>
      <c r="G24" s="18"/>
    </row>
    <row r="25" spans="1:7" ht="30" x14ac:dyDescent="0.2">
      <c r="A25" s="22" t="s">
        <v>19</v>
      </c>
      <c r="B25" s="27">
        <v>4</v>
      </c>
      <c r="C25" s="23" t="s">
        <v>44</v>
      </c>
      <c r="D25" s="36">
        <f t="shared" si="0"/>
        <v>160.43</v>
      </c>
      <c r="E25" s="36">
        <v>641.72</v>
      </c>
      <c r="G25" s="18"/>
    </row>
    <row r="26" spans="1:7" ht="15" x14ac:dyDescent="0.2">
      <c r="A26" s="22" t="s">
        <v>20</v>
      </c>
      <c r="B26" s="27">
        <v>1</v>
      </c>
      <c r="C26" s="23" t="s">
        <v>35</v>
      </c>
      <c r="D26" s="36">
        <f t="shared" si="0"/>
        <v>54.46</v>
      </c>
      <c r="E26" s="36">
        <v>54.46</v>
      </c>
      <c r="G26" s="18"/>
    </row>
    <row r="27" spans="1:7" ht="15" x14ac:dyDescent="0.2">
      <c r="A27" s="22" t="s">
        <v>97</v>
      </c>
      <c r="B27" s="27">
        <v>1</v>
      </c>
      <c r="C27" s="23" t="s">
        <v>34</v>
      </c>
      <c r="D27" s="36">
        <f t="shared" si="0"/>
        <v>2918.24</v>
      </c>
      <c r="E27" s="36">
        <v>2918.24</v>
      </c>
      <c r="G27" s="18"/>
    </row>
    <row r="28" spans="1:7" ht="30" x14ac:dyDescent="0.2">
      <c r="A28" s="22" t="s">
        <v>98</v>
      </c>
      <c r="B28" s="24">
        <v>0.02</v>
      </c>
      <c r="C28" s="23" t="s">
        <v>99</v>
      </c>
      <c r="D28" s="36">
        <f t="shared" si="0"/>
        <v>6266.5</v>
      </c>
      <c r="E28" s="36">
        <v>125.33</v>
      </c>
      <c r="G28" s="18"/>
    </row>
    <row r="29" spans="1:7" ht="15" x14ac:dyDescent="0.2">
      <c r="A29" s="22" t="s">
        <v>21</v>
      </c>
      <c r="B29" s="27">
        <v>7005</v>
      </c>
      <c r="C29" s="23" t="s">
        <v>45</v>
      </c>
      <c r="D29" s="36">
        <f t="shared" si="0"/>
        <v>1.1837972876516774</v>
      </c>
      <c r="E29" s="36">
        <v>8292.5</v>
      </c>
      <c r="G29" s="18"/>
    </row>
    <row r="30" spans="1:7" ht="15" x14ac:dyDescent="0.2">
      <c r="A30" s="22" t="s">
        <v>22</v>
      </c>
      <c r="B30" s="27">
        <v>1</v>
      </c>
      <c r="C30" s="23" t="s">
        <v>34</v>
      </c>
      <c r="D30" s="36">
        <f t="shared" si="0"/>
        <v>387.91</v>
      </c>
      <c r="E30" s="36">
        <v>387.91</v>
      </c>
      <c r="G30" s="18"/>
    </row>
    <row r="31" spans="1:7" ht="15" x14ac:dyDescent="0.2">
      <c r="A31" s="22" t="s">
        <v>100</v>
      </c>
      <c r="B31" s="27">
        <v>1</v>
      </c>
      <c r="C31" s="23" t="s">
        <v>34</v>
      </c>
      <c r="D31" s="36">
        <f t="shared" si="0"/>
        <v>157.28</v>
      </c>
      <c r="E31" s="36">
        <v>157.28</v>
      </c>
      <c r="G31" s="18"/>
    </row>
    <row r="32" spans="1:7" ht="30" x14ac:dyDescent="0.2">
      <c r="A32" s="22" t="s">
        <v>23</v>
      </c>
      <c r="B32" s="27">
        <v>1</v>
      </c>
      <c r="C32" s="23" t="s">
        <v>46</v>
      </c>
      <c r="D32" s="36">
        <f t="shared" si="0"/>
        <v>438.91</v>
      </c>
      <c r="E32" s="36">
        <v>438.91</v>
      </c>
      <c r="G32" s="18"/>
    </row>
    <row r="33" spans="1:7" ht="15" x14ac:dyDescent="0.2">
      <c r="A33" s="22" t="s">
        <v>25</v>
      </c>
      <c r="B33" s="27">
        <v>28</v>
      </c>
      <c r="C33" s="23" t="s">
        <v>46</v>
      </c>
      <c r="D33" s="36">
        <f t="shared" si="0"/>
        <v>228.12357142857144</v>
      </c>
      <c r="E33" s="36">
        <v>6387.46</v>
      </c>
      <c r="G33" s="18"/>
    </row>
    <row r="34" spans="1:7" ht="14.25" x14ac:dyDescent="0.2">
      <c r="A34" s="25" t="s">
        <v>71</v>
      </c>
      <c r="B34" s="26"/>
      <c r="C34" s="26"/>
      <c r="D34" s="35"/>
      <c r="E34" s="35"/>
      <c r="G34" s="18"/>
    </row>
    <row r="35" spans="1:7" ht="15" x14ac:dyDescent="0.2">
      <c r="A35" s="22" t="s">
        <v>101</v>
      </c>
      <c r="B35" s="24">
        <v>0.01</v>
      </c>
      <c r="C35" s="23" t="s">
        <v>41</v>
      </c>
      <c r="D35" s="36">
        <f t="shared" si="0"/>
        <v>23412</v>
      </c>
      <c r="E35" s="36">
        <v>234.12</v>
      </c>
      <c r="G35" s="18"/>
    </row>
    <row r="36" spans="1:7" ht="30" x14ac:dyDescent="0.2">
      <c r="A36" s="22" t="s">
        <v>15</v>
      </c>
      <c r="B36" s="29">
        <v>0.67600000000000005</v>
      </c>
      <c r="C36" s="23" t="s">
        <v>40</v>
      </c>
      <c r="D36" s="36">
        <f t="shared" si="0"/>
        <v>1613.4615384615383</v>
      </c>
      <c r="E36" s="36">
        <v>1090.7</v>
      </c>
      <c r="G36" s="18"/>
    </row>
    <row r="37" spans="1:7" ht="30" x14ac:dyDescent="0.2">
      <c r="A37" s="22" t="s">
        <v>102</v>
      </c>
      <c r="B37" s="28">
        <v>0.2</v>
      </c>
      <c r="C37" s="23" t="s">
        <v>103</v>
      </c>
      <c r="D37" s="36">
        <f t="shared" si="0"/>
        <v>1640.05</v>
      </c>
      <c r="E37" s="36">
        <v>328.01</v>
      </c>
      <c r="G37" s="18"/>
    </row>
    <row r="38" spans="1:7" ht="14.25" x14ac:dyDescent="0.2">
      <c r="A38" s="25" t="s">
        <v>72</v>
      </c>
      <c r="B38" s="26"/>
      <c r="C38" s="26"/>
      <c r="D38" s="35"/>
      <c r="E38" s="35"/>
      <c r="G38" s="18"/>
    </row>
    <row r="39" spans="1:7" ht="15" x14ac:dyDescent="0.2">
      <c r="A39" s="22" t="s">
        <v>26</v>
      </c>
      <c r="B39" s="23" t="s">
        <v>51</v>
      </c>
      <c r="C39" s="23" t="s">
        <v>32</v>
      </c>
      <c r="D39" s="36">
        <f>E39</f>
        <v>21600</v>
      </c>
      <c r="E39" s="36">
        <v>21600</v>
      </c>
      <c r="G39" s="18"/>
    </row>
    <row r="40" spans="1:7" ht="28.5" x14ac:dyDescent="0.2">
      <c r="A40" s="25" t="s">
        <v>73</v>
      </c>
      <c r="B40" s="26"/>
      <c r="C40" s="26"/>
      <c r="D40" s="35"/>
      <c r="E40" s="35"/>
      <c r="G40" s="18"/>
    </row>
    <row r="41" spans="1:7" ht="15" x14ac:dyDescent="0.2">
      <c r="A41" s="22" t="s">
        <v>11</v>
      </c>
      <c r="B41" s="23" t="s">
        <v>49</v>
      </c>
      <c r="C41" s="23" t="s">
        <v>32</v>
      </c>
      <c r="D41" s="36">
        <f>E41</f>
        <v>4000</v>
      </c>
      <c r="E41" s="36">
        <v>4000</v>
      </c>
      <c r="G41" s="18"/>
    </row>
    <row r="42" spans="1:7" ht="14.25" x14ac:dyDescent="0.2">
      <c r="A42" s="25" t="s">
        <v>74</v>
      </c>
      <c r="B42" s="26"/>
      <c r="C42" s="26"/>
      <c r="D42" s="35"/>
      <c r="E42" s="35"/>
      <c r="G42" s="18"/>
    </row>
    <row r="43" spans="1:7" ht="15" x14ac:dyDescent="0.2">
      <c r="A43" s="22" t="s">
        <v>18</v>
      </c>
      <c r="B43" s="27">
        <v>2</v>
      </c>
      <c r="C43" s="23" t="s">
        <v>34</v>
      </c>
      <c r="D43" s="36">
        <f>B43</f>
        <v>2</v>
      </c>
      <c r="E43" s="36">
        <v>1873.8</v>
      </c>
      <c r="G43" s="18"/>
    </row>
    <row r="44" spans="1:7" ht="15" x14ac:dyDescent="0.2">
      <c r="A44" s="22" t="s">
        <v>104</v>
      </c>
      <c r="B44" s="27">
        <v>1</v>
      </c>
      <c r="C44" s="23" t="s">
        <v>34</v>
      </c>
      <c r="D44" s="36">
        <f>B44</f>
        <v>1</v>
      </c>
      <c r="E44" s="36">
        <v>107.77</v>
      </c>
      <c r="G44" s="18"/>
    </row>
    <row r="45" spans="1:7" ht="28.5" x14ac:dyDescent="0.2">
      <c r="A45" s="25" t="s">
        <v>75</v>
      </c>
      <c r="B45" s="26"/>
      <c r="C45" s="26"/>
      <c r="D45" s="35"/>
      <c r="E45" s="35"/>
      <c r="G45" s="18"/>
    </row>
    <row r="46" spans="1:7" ht="15" x14ac:dyDescent="0.2">
      <c r="A46" s="22" t="s">
        <v>105</v>
      </c>
      <c r="B46" s="24">
        <v>1.88</v>
      </c>
      <c r="C46" s="23" t="s">
        <v>33</v>
      </c>
      <c r="D46" s="36">
        <f>E46/B46</f>
        <v>520.686170212766</v>
      </c>
      <c r="E46" s="36">
        <v>978.89</v>
      </c>
      <c r="G46" s="18"/>
    </row>
    <row r="47" spans="1:7" ht="30" x14ac:dyDescent="0.2">
      <c r="A47" s="22" t="s">
        <v>24</v>
      </c>
      <c r="B47" s="29">
        <v>3.0000000000000001E-3</v>
      </c>
      <c r="C47" s="23" t="s">
        <v>43</v>
      </c>
      <c r="D47" s="36">
        <f>E47/B47</f>
        <v>163143.33333333334</v>
      </c>
      <c r="E47" s="36">
        <v>489.43</v>
      </c>
      <c r="G47" s="18"/>
    </row>
    <row r="48" spans="1:7" ht="14.25" x14ac:dyDescent="0.2">
      <c r="A48" s="25" t="s">
        <v>76</v>
      </c>
      <c r="B48" s="26"/>
      <c r="C48" s="26"/>
      <c r="D48" s="35"/>
      <c r="E48" s="35"/>
      <c r="G48" s="18"/>
    </row>
    <row r="49" spans="1:7" ht="15" x14ac:dyDescent="0.2">
      <c r="A49" s="22" t="s">
        <v>30</v>
      </c>
      <c r="B49" s="23" t="s">
        <v>49</v>
      </c>
      <c r="C49" s="23" t="s">
        <v>32</v>
      </c>
      <c r="D49" s="36">
        <f>E49</f>
        <v>7542.46</v>
      </c>
      <c r="E49" s="36">
        <v>7542.46</v>
      </c>
      <c r="G49" s="18"/>
    </row>
    <row r="50" spans="1:7" ht="14.25" x14ac:dyDescent="0.2">
      <c r="A50" s="25" t="s">
        <v>77</v>
      </c>
      <c r="B50" s="26"/>
      <c r="C50" s="26"/>
      <c r="D50" s="35"/>
      <c r="E50" s="35"/>
      <c r="G50" s="18"/>
    </row>
    <row r="51" spans="1:7" ht="15" x14ac:dyDescent="0.2">
      <c r="A51" s="22" t="s">
        <v>27</v>
      </c>
      <c r="B51" s="23" t="s">
        <v>52</v>
      </c>
      <c r="C51" s="23" t="s">
        <v>33</v>
      </c>
      <c r="D51" s="36">
        <f>E51</f>
        <v>46820.160000000003</v>
      </c>
      <c r="E51" s="36">
        <v>46820.160000000003</v>
      </c>
      <c r="G51" s="18"/>
    </row>
    <row r="52" spans="1:7" ht="14.25" x14ac:dyDescent="0.2">
      <c r="A52" s="25" t="s">
        <v>28</v>
      </c>
      <c r="B52" s="26"/>
      <c r="C52" s="26"/>
      <c r="D52" s="35"/>
      <c r="E52" s="35"/>
      <c r="G52" s="18"/>
    </row>
    <row r="53" spans="1:7" ht="15" x14ac:dyDescent="0.2">
      <c r="A53" s="22" t="s">
        <v>28</v>
      </c>
      <c r="B53" s="23" t="s">
        <v>52</v>
      </c>
      <c r="C53" s="23" t="s">
        <v>33</v>
      </c>
      <c r="D53" s="36">
        <f>E53</f>
        <v>51697.26</v>
      </c>
      <c r="E53" s="36">
        <v>51697.26</v>
      </c>
      <c r="G53" s="18"/>
    </row>
    <row r="54" spans="1:7" ht="14.25" x14ac:dyDescent="0.2">
      <c r="A54" s="25" t="s">
        <v>31</v>
      </c>
      <c r="B54" s="26"/>
      <c r="C54" s="26"/>
      <c r="D54" s="35"/>
      <c r="E54" s="35"/>
      <c r="G54" s="18"/>
    </row>
    <row r="55" spans="1:7" ht="15" x14ac:dyDescent="0.2">
      <c r="A55" s="22" t="s">
        <v>31</v>
      </c>
      <c r="B55" s="23" t="s">
        <v>48</v>
      </c>
      <c r="C55" s="23" t="s">
        <v>32</v>
      </c>
      <c r="D55" s="36">
        <f>E55</f>
        <v>26810.42</v>
      </c>
      <c r="E55" s="36">
        <v>26810.42</v>
      </c>
      <c r="G55" s="18"/>
    </row>
    <row r="56" spans="1:7" ht="14.25" x14ac:dyDescent="0.2">
      <c r="A56" s="31" t="s">
        <v>53</v>
      </c>
      <c r="B56" s="32"/>
      <c r="C56" s="31"/>
      <c r="D56" s="33"/>
      <c r="E56" s="34">
        <f>SUM(E7:E55)</f>
        <v>249443.44000000006</v>
      </c>
    </row>
    <row r="58" spans="1:7" ht="15" x14ac:dyDescent="0.2">
      <c r="A58" s="173" t="s">
        <v>60</v>
      </c>
      <c r="B58" s="173"/>
      <c r="C58" s="173"/>
      <c r="D58" s="173"/>
      <c r="E58" s="173"/>
    </row>
    <row r="59" spans="1:7" ht="15" x14ac:dyDescent="0.2">
      <c r="A59" s="173" t="s">
        <v>107</v>
      </c>
      <c r="B59" s="173"/>
      <c r="C59" s="173"/>
      <c r="D59" s="173"/>
      <c r="E59" s="173"/>
    </row>
    <row r="60" spans="1:7" ht="15" x14ac:dyDescent="0.2">
      <c r="A60" s="173" t="s">
        <v>61</v>
      </c>
      <c r="B60" s="173"/>
      <c r="C60" s="173"/>
      <c r="D60" s="173"/>
      <c r="E60" s="173"/>
    </row>
    <row r="61" spans="1:7" ht="15" x14ac:dyDescent="0.2">
      <c r="A61" s="173" t="s">
        <v>62</v>
      </c>
      <c r="B61" s="173"/>
      <c r="C61" s="173"/>
      <c r="D61" s="173"/>
      <c r="E61" s="173"/>
    </row>
    <row r="62" spans="1:7" ht="15" x14ac:dyDescent="0.2">
      <c r="A62" s="178" t="s">
        <v>55</v>
      </c>
      <c r="B62" s="178"/>
      <c r="C62" s="178"/>
      <c r="D62" s="178"/>
      <c r="E62" s="178"/>
    </row>
    <row r="63" spans="1:7" x14ac:dyDescent="0.2">
      <c r="A63" s="3"/>
    </row>
    <row r="64" spans="1:7" ht="15" x14ac:dyDescent="0.25">
      <c r="A64" s="5" t="s">
        <v>54</v>
      </c>
      <c r="B64" s="2"/>
      <c r="C64" s="2"/>
      <c r="D64" s="2"/>
      <c r="E64" s="2"/>
    </row>
    <row r="65" spans="1:5" ht="15" x14ac:dyDescent="0.25">
      <c r="A65" s="5"/>
      <c r="B65" s="2"/>
      <c r="C65" s="2"/>
      <c r="D65" s="2"/>
      <c r="E65" s="2"/>
    </row>
    <row r="66" spans="1:5" ht="15" x14ac:dyDescent="0.2">
      <c r="A66" s="179" t="s">
        <v>86</v>
      </c>
      <c r="B66" s="179"/>
      <c r="C66" s="177" t="s">
        <v>59</v>
      </c>
      <c r="D66" s="177"/>
      <c r="E66" s="4"/>
    </row>
    <row r="67" spans="1:5" ht="15" x14ac:dyDescent="0.25">
      <c r="A67" s="177" t="s">
        <v>87</v>
      </c>
      <c r="B67" s="177"/>
      <c r="C67" s="180" t="s">
        <v>56</v>
      </c>
      <c r="D67" s="180"/>
      <c r="E67" s="2"/>
    </row>
    <row r="68" spans="1:5" ht="15" x14ac:dyDescent="0.25">
      <c r="A68" s="5"/>
      <c r="B68" s="2"/>
      <c r="C68" s="2"/>
      <c r="D68" s="2"/>
      <c r="E68" s="2"/>
    </row>
    <row r="69" spans="1:5" ht="15" x14ac:dyDescent="0.25">
      <c r="A69" s="179" t="s">
        <v>58</v>
      </c>
      <c r="B69" s="179"/>
      <c r="C69" s="177" t="s">
        <v>59</v>
      </c>
      <c r="D69" s="177"/>
      <c r="E69" s="2"/>
    </row>
    <row r="70" spans="1:5" ht="15" x14ac:dyDescent="0.25">
      <c r="A70" s="13" t="s">
        <v>57</v>
      </c>
      <c r="B70" s="4"/>
      <c r="C70" s="180" t="s">
        <v>56</v>
      </c>
      <c r="D70" s="180"/>
      <c r="E70" s="2"/>
    </row>
    <row r="71" spans="1:5" ht="15" x14ac:dyDescent="0.25">
      <c r="A71" s="2"/>
      <c r="B71" s="2"/>
      <c r="C71" s="2"/>
      <c r="D71" s="2"/>
      <c r="E71" s="2"/>
    </row>
  </sheetData>
  <mergeCells count="15">
    <mergeCell ref="A67:B67"/>
    <mergeCell ref="A62:E62"/>
    <mergeCell ref="A66:B66"/>
    <mergeCell ref="A69:B69"/>
    <mergeCell ref="C70:D70"/>
    <mergeCell ref="C67:D67"/>
    <mergeCell ref="C66:D66"/>
    <mergeCell ref="C69:D69"/>
    <mergeCell ref="A59:E59"/>
    <mergeCell ref="A60:E60"/>
    <mergeCell ref="A61:E61"/>
    <mergeCell ref="A2:E2"/>
    <mergeCell ref="A1:E1"/>
    <mergeCell ref="D3:E3"/>
    <mergeCell ref="A58:E58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view="pageBreakPreview" zoomScale="90" zoomScaleNormal="100" zoomScaleSheetLayoutView="90" workbookViewId="0">
      <selection activeCell="I20" sqref="I20"/>
    </sheetView>
  </sheetViews>
  <sheetFormatPr defaultColWidth="9.140625" defaultRowHeight="15" x14ac:dyDescent="0.25"/>
  <cols>
    <col min="1" max="1" width="50.140625" style="2" customWidth="1"/>
    <col min="2" max="2" width="12.42578125" style="2" bestFit="1" customWidth="1"/>
    <col min="3" max="4" width="13.140625" style="2" bestFit="1" customWidth="1"/>
    <col min="5" max="5" width="12.7109375" style="2" bestFit="1" customWidth="1"/>
    <col min="6" max="16384" width="9.140625" style="2"/>
  </cols>
  <sheetData>
    <row r="1" spans="1:4" ht="20.25" x14ac:dyDescent="0.3">
      <c r="A1" s="6" t="s">
        <v>90</v>
      </c>
      <c r="B1" s="6"/>
      <c r="C1" s="6"/>
      <c r="D1" s="6"/>
    </row>
    <row r="2" spans="1:4" x14ac:dyDescent="0.25">
      <c r="A2" s="7"/>
      <c r="B2" s="7"/>
      <c r="C2" s="7"/>
      <c r="D2" s="7"/>
    </row>
    <row r="3" spans="1:4" x14ac:dyDescent="0.25">
      <c r="A3" s="8" t="s">
        <v>85</v>
      </c>
      <c r="B3" s="9"/>
      <c r="C3" s="182"/>
      <c r="D3" s="182"/>
    </row>
    <row r="4" spans="1:4" x14ac:dyDescent="0.25">
      <c r="A4" s="8"/>
      <c r="B4" s="9"/>
      <c r="C4" s="12"/>
      <c r="D4" s="12"/>
    </row>
    <row r="5" spans="1:4" x14ac:dyDescent="0.25">
      <c r="A5" s="37" t="s">
        <v>64</v>
      </c>
      <c r="B5" s="37" t="s">
        <v>65</v>
      </c>
      <c r="C5" s="38" t="s">
        <v>66</v>
      </c>
      <c r="D5" s="38" t="s">
        <v>67</v>
      </c>
    </row>
    <row r="6" spans="1:4" x14ac:dyDescent="0.25">
      <c r="A6" s="43" t="s">
        <v>89</v>
      </c>
      <c r="B6" s="41"/>
      <c r="C6" s="44"/>
      <c r="D6" s="44">
        <v>122649.84</v>
      </c>
    </row>
    <row r="7" spans="1:4" ht="15.75" customHeight="1" x14ac:dyDescent="0.25">
      <c r="A7" s="19" t="s">
        <v>82</v>
      </c>
      <c r="B7" s="39" t="s">
        <v>47</v>
      </c>
      <c r="C7" s="39">
        <v>113173.68</v>
      </c>
      <c r="D7" s="39">
        <v>108232.03</v>
      </c>
    </row>
    <row r="8" spans="1:4" x14ac:dyDescent="0.25">
      <c r="A8" s="19" t="s">
        <v>83</v>
      </c>
      <c r="B8" s="39" t="s">
        <v>47</v>
      </c>
      <c r="C8" s="39">
        <v>5000</v>
      </c>
      <c r="D8" s="39">
        <v>5500</v>
      </c>
    </row>
    <row r="9" spans="1:4" x14ac:dyDescent="0.25">
      <c r="A9" s="19" t="s">
        <v>88</v>
      </c>
      <c r="B9" s="39" t="s">
        <v>47</v>
      </c>
      <c r="C9" s="39">
        <v>30932.52</v>
      </c>
      <c r="D9" s="39">
        <v>35210.28</v>
      </c>
    </row>
    <row r="10" spans="1:4" x14ac:dyDescent="0.25">
      <c r="A10" s="19" t="s">
        <v>72</v>
      </c>
      <c r="B10" s="39" t="s">
        <v>47</v>
      </c>
      <c r="C10" s="39">
        <v>21603.599999999999</v>
      </c>
      <c r="D10" s="39">
        <v>12885.63</v>
      </c>
    </row>
    <row r="11" spans="1:4" x14ac:dyDescent="0.25">
      <c r="A11" s="19" t="s">
        <v>84</v>
      </c>
      <c r="B11" s="39" t="s">
        <v>47</v>
      </c>
      <c r="C11" s="39">
        <v>97394.4</v>
      </c>
      <c r="D11" s="39">
        <v>222298.14</v>
      </c>
    </row>
    <row r="12" spans="1:4" x14ac:dyDescent="0.25">
      <c r="A12" s="19" t="s">
        <v>8</v>
      </c>
      <c r="B12" s="39">
        <f>Акт!E7</f>
        <v>2536.09</v>
      </c>
      <c r="C12" s="39" t="s">
        <v>47</v>
      </c>
      <c r="D12" s="39" t="s">
        <v>47</v>
      </c>
    </row>
    <row r="13" spans="1:4" x14ac:dyDescent="0.25">
      <c r="A13" s="19" t="s">
        <v>68</v>
      </c>
      <c r="B13" s="39">
        <f>SUM(Акт!E9:E11)</f>
        <v>16209.94</v>
      </c>
      <c r="C13" s="39" t="s">
        <v>47</v>
      </c>
      <c r="D13" s="39" t="s">
        <v>47</v>
      </c>
    </row>
    <row r="14" spans="1:4" x14ac:dyDescent="0.25">
      <c r="A14" s="19" t="s">
        <v>91</v>
      </c>
      <c r="B14" s="39">
        <f>Акт!E13</f>
        <v>39016.800000000003</v>
      </c>
      <c r="C14" s="39" t="s">
        <v>47</v>
      </c>
      <c r="D14" s="39" t="s">
        <v>47</v>
      </c>
    </row>
    <row r="15" spans="1:4" ht="25.5" x14ac:dyDescent="0.25">
      <c r="A15" s="19" t="s">
        <v>69</v>
      </c>
      <c r="B15" s="39">
        <f>Акт!E15</f>
        <v>3314.87</v>
      </c>
      <c r="C15" s="39" t="s">
        <v>47</v>
      </c>
      <c r="D15" s="39" t="s">
        <v>47</v>
      </c>
    </row>
    <row r="16" spans="1:4" x14ac:dyDescent="0.25">
      <c r="A16" s="19" t="s">
        <v>70</v>
      </c>
      <c r="B16" s="39">
        <f>SUM(Акт!E17:E33)</f>
        <v>24792.720000000001</v>
      </c>
      <c r="C16" s="39" t="s">
        <v>47</v>
      </c>
      <c r="D16" s="39" t="s">
        <v>47</v>
      </c>
    </row>
    <row r="17" spans="1:5" x14ac:dyDescent="0.25">
      <c r="A17" s="19" t="s">
        <v>71</v>
      </c>
      <c r="B17" s="39">
        <f>SUM(Акт!E35:E37)</f>
        <v>1652.8300000000002</v>
      </c>
      <c r="C17" s="39" t="s">
        <v>47</v>
      </c>
      <c r="D17" s="39" t="s">
        <v>47</v>
      </c>
    </row>
    <row r="18" spans="1:5" x14ac:dyDescent="0.25">
      <c r="A18" s="19" t="s">
        <v>72</v>
      </c>
      <c r="B18" s="39">
        <f>Акт!E39</f>
        <v>21600</v>
      </c>
      <c r="C18" s="39" t="s">
        <v>47</v>
      </c>
      <c r="D18" s="39" t="s">
        <v>47</v>
      </c>
    </row>
    <row r="19" spans="1:5" ht="25.5" x14ac:dyDescent="0.25">
      <c r="A19" s="19" t="s">
        <v>73</v>
      </c>
      <c r="B19" s="39">
        <f>Акт!E41</f>
        <v>4000</v>
      </c>
      <c r="C19" s="39" t="s">
        <v>47</v>
      </c>
      <c r="D19" s="39" t="s">
        <v>47</v>
      </c>
    </row>
    <row r="20" spans="1:5" x14ac:dyDescent="0.25">
      <c r="A20" s="19" t="s">
        <v>74</v>
      </c>
      <c r="B20" s="39">
        <f>SUM(Акт!E43:E44)</f>
        <v>1981.57</v>
      </c>
      <c r="C20" s="39" t="s">
        <v>47</v>
      </c>
      <c r="D20" s="39" t="s">
        <v>47</v>
      </c>
    </row>
    <row r="21" spans="1:5" x14ac:dyDescent="0.25">
      <c r="A21" s="19" t="s">
        <v>75</v>
      </c>
      <c r="B21" s="39">
        <f>SUM(Акт!E46:E47)</f>
        <v>1468.32</v>
      </c>
      <c r="C21" s="39" t="s">
        <v>47</v>
      </c>
      <c r="D21" s="39" t="s">
        <v>47</v>
      </c>
    </row>
    <row r="22" spans="1:5" x14ac:dyDescent="0.25">
      <c r="A22" s="19" t="s">
        <v>76</v>
      </c>
      <c r="B22" s="39">
        <f>Акт!E49</f>
        <v>7542.46</v>
      </c>
      <c r="C22" s="39" t="s">
        <v>47</v>
      </c>
      <c r="D22" s="39" t="s">
        <v>47</v>
      </c>
    </row>
    <row r="23" spans="1:5" x14ac:dyDescent="0.25">
      <c r="A23" s="19" t="s">
        <v>77</v>
      </c>
      <c r="B23" s="39">
        <f>Акт!E51</f>
        <v>46820.160000000003</v>
      </c>
      <c r="C23" s="39" t="s">
        <v>47</v>
      </c>
      <c r="D23" s="39" t="s">
        <v>47</v>
      </c>
    </row>
    <row r="24" spans="1:5" x14ac:dyDescent="0.25">
      <c r="A24" s="19" t="s">
        <v>28</v>
      </c>
      <c r="B24" s="39">
        <f>Акт!E53</f>
        <v>51697.26</v>
      </c>
      <c r="C24" s="39" t="s">
        <v>47</v>
      </c>
      <c r="D24" s="39" t="s">
        <v>47</v>
      </c>
    </row>
    <row r="25" spans="1:5" x14ac:dyDescent="0.25">
      <c r="A25" s="19" t="s">
        <v>31</v>
      </c>
      <c r="B25" s="39">
        <f>Акт!E55</f>
        <v>26810.42</v>
      </c>
      <c r="C25" s="39" t="s">
        <v>47</v>
      </c>
      <c r="D25" s="39" t="s">
        <v>47</v>
      </c>
    </row>
    <row r="26" spans="1:5" x14ac:dyDescent="0.25">
      <c r="A26" s="40" t="s">
        <v>53</v>
      </c>
      <c r="B26" s="41">
        <f>SUM(B12:B25)</f>
        <v>249443.44000000006</v>
      </c>
      <c r="C26" s="41">
        <f>SUM(C7:C25)</f>
        <v>268104.19999999995</v>
      </c>
      <c r="D26" s="41">
        <f>SUM(D7:D25)</f>
        <v>384126.08</v>
      </c>
    </row>
    <row r="27" spans="1:5" s="11" customFormat="1" ht="24.75" customHeight="1" x14ac:dyDescent="0.25">
      <c r="A27" s="181" t="s">
        <v>108</v>
      </c>
      <c r="B27" s="181"/>
      <c r="C27" s="181"/>
      <c r="D27" s="181"/>
    </row>
    <row r="28" spans="1:5" s="11" customFormat="1" ht="24.75" customHeight="1" x14ac:dyDescent="0.25">
      <c r="A28" s="181" t="s">
        <v>92</v>
      </c>
      <c r="B28" s="181"/>
      <c r="C28" s="181"/>
      <c r="D28" s="181"/>
      <c r="E28" s="42">
        <f>D26-B26-D6</f>
        <v>12032.799999999959</v>
      </c>
    </row>
    <row r="29" spans="1:5" s="11" customFormat="1" ht="24.75" customHeight="1" x14ac:dyDescent="0.25">
      <c r="A29" s="2"/>
      <c r="B29" s="2"/>
      <c r="C29" s="2"/>
      <c r="D29" s="2"/>
    </row>
    <row r="30" spans="1:5" x14ac:dyDescent="0.25">
      <c r="A30" s="10" t="s">
        <v>80</v>
      </c>
      <c r="B30" s="9"/>
      <c r="C30" s="9"/>
      <c r="D30" s="7"/>
    </row>
    <row r="31" spans="1:5" ht="22.5" customHeight="1" x14ac:dyDescent="0.25">
      <c r="A31" s="9" t="s">
        <v>81</v>
      </c>
      <c r="B31" s="9"/>
      <c r="C31" s="9"/>
      <c r="D31" s="7"/>
    </row>
    <row r="32" spans="1:5" ht="22.5" customHeight="1" x14ac:dyDescent="0.25">
      <c r="A32" s="10" t="s">
        <v>78</v>
      </c>
      <c r="B32" s="9"/>
      <c r="C32" s="9"/>
      <c r="D32" s="7"/>
    </row>
    <row r="33" spans="1:4" ht="22.5" customHeight="1" x14ac:dyDescent="0.25">
      <c r="A33" s="10" t="s">
        <v>79</v>
      </c>
      <c r="B33" s="9"/>
      <c r="C33" s="9"/>
      <c r="D33" s="7"/>
    </row>
    <row r="34" spans="1:4" ht="22.5" customHeight="1" x14ac:dyDescent="0.25">
      <c r="A34" s="1"/>
      <c r="B34" s="1"/>
      <c r="C34" s="1"/>
    </row>
  </sheetData>
  <mergeCells count="3">
    <mergeCell ref="A27:D27"/>
    <mergeCell ref="A28:D28"/>
    <mergeCell ref="C3:D3"/>
  </mergeCells>
  <pageMargins left="0.7" right="0.7" top="0.75" bottom="0.75" header="0.3" footer="0.3"/>
  <pageSetup paperSize="9" scale="9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topLeftCell="A7" zoomScale="60" zoomScaleNormal="100" workbookViewId="0">
      <selection activeCell="A22" activeCellId="2" sqref="A12:XFD14 A18:XFD18 A22:XFD25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86" t="s">
        <v>109</v>
      </c>
      <c r="B1" s="186"/>
      <c r="C1" s="186"/>
      <c r="D1" s="186"/>
      <c r="E1" s="186"/>
      <c r="F1" s="186"/>
    </row>
    <row r="2" spans="1:19" s="2" customFormat="1" x14ac:dyDescent="0.25">
      <c r="A2" s="48"/>
      <c r="B2" s="48"/>
      <c r="C2" s="48"/>
      <c r="D2" s="48"/>
      <c r="E2" s="48"/>
      <c r="F2" s="48"/>
    </row>
    <row r="3" spans="1:19" s="2" customFormat="1" ht="19.5" customHeight="1" x14ac:dyDescent="0.25">
      <c r="A3" s="49" t="s">
        <v>110</v>
      </c>
      <c r="B3" s="49"/>
      <c r="C3" s="49"/>
      <c r="D3" s="49"/>
      <c r="E3" s="49"/>
      <c r="F3" s="50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</row>
    <row r="4" spans="1:19" s="2" customFormat="1" ht="19.5" customHeight="1" x14ac:dyDescent="0.25">
      <c r="A4" s="49"/>
      <c r="B4" s="49"/>
      <c r="C4" s="49"/>
      <c r="D4" s="49"/>
      <c r="E4" s="49"/>
      <c r="F4" s="50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</row>
    <row r="5" spans="1:19" s="2" customFormat="1" ht="36.75" customHeight="1" x14ac:dyDescent="0.25">
      <c r="A5" s="187" t="s">
        <v>111</v>
      </c>
      <c r="B5" s="187"/>
      <c r="C5" s="187"/>
      <c r="D5" s="187"/>
      <c r="E5" s="187"/>
      <c r="F5" s="187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</row>
    <row r="6" spans="1:19" s="61" customFormat="1" ht="27.75" customHeight="1" x14ac:dyDescent="0.25">
      <c r="A6" s="95" t="s">
        <v>112</v>
      </c>
      <c r="B6" s="96">
        <v>4</v>
      </c>
      <c r="C6" s="95" t="s">
        <v>113</v>
      </c>
      <c r="D6" s="97">
        <v>1024.5</v>
      </c>
      <c r="E6" s="95" t="s">
        <v>114</v>
      </c>
      <c r="F6" s="98">
        <v>641.29999999999995</v>
      </c>
      <c r="G6" s="52"/>
      <c r="H6" s="54"/>
      <c r="I6" s="55"/>
      <c r="J6" s="56"/>
      <c r="K6" s="57"/>
      <c r="L6" s="58"/>
      <c r="M6" s="58"/>
      <c r="N6" s="58"/>
      <c r="O6" s="58"/>
      <c r="P6" s="59"/>
      <c r="Q6" s="188"/>
      <c r="R6" s="189"/>
      <c r="S6" s="60"/>
    </row>
    <row r="7" spans="1:19" s="63" customFormat="1" ht="32.25" customHeight="1" x14ac:dyDescent="0.25">
      <c r="A7" s="95" t="s">
        <v>115</v>
      </c>
      <c r="B7" s="96">
        <v>2</v>
      </c>
      <c r="C7" s="95" t="s">
        <v>116</v>
      </c>
      <c r="D7" s="97">
        <v>601.20000000000005</v>
      </c>
      <c r="E7" s="95" t="s">
        <v>117</v>
      </c>
      <c r="F7" s="98">
        <v>413.7</v>
      </c>
      <c r="G7" s="52"/>
      <c r="H7" s="54"/>
      <c r="I7" s="55"/>
      <c r="J7" s="56"/>
      <c r="K7" s="57"/>
      <c r="L7" s="58"/>
      <c r="M7" s="58"/>
      <c r="N7" s="58"/>
      <c r="O7" s="58"/>
      <c r="P7" s="59"/>
      <c r="Q7" s="188"/>
      <c r="R7" s="190"/>
      <c r="S7" s="62"/>
    </row>
    <row r="8" spans="1:19" s="63" customFormat="1" ht="33.75" customHeight="1" x14ac:dyDescent="0.25">
      <c r="A8" s="69" t="s">
        <v>118</v>
      </c>
      <c r="B8" s="96">
        <v>18</v>
      </c>
      <c r="C8" s="95" t="s">
        <v>119</v>
      </c>
      <c r="D8" s="98">
        <v>148.1</v>
      </c>
      <c r="E8" s="95" t="s">
        <v>120</v>
      </c>
      <c r="F8" s="98">
        <v>115</v>
      </c>
      <c r="G8" s="52"/>
      <c r="H8" s="54"/>
      <c r="I8" s="55"/>
      <c r="J8" s="56"/>
      <c r="K8" s="65"/>
      <c r="L8" s="58"/>
      <c r="M8" s="58"/>
      <c r="N8" s="58"/>
      <c r="O8" s="58"/>
      <c r="P8" s="59"/>
      <c r="Q8" s="188"/>
      <c r="R8" s="189"/>
      <c r="S8" s="62"/>
    </row>
    <row r="9" spans="1:19" s="63" customFormat="1" ht="33.75" customHeight="1" x14ac:dyDescent="0.25">
      <c r="A9" s="64"/>
      <c r="B9" s="56"/>
      <c r="C9" s="53"/>
      <c r="D9" s="66"/>
      <c r="E9" s="67"/>
      <c r="F9" s="68"/>
      <c r="G9" s="52"/>
      <c r="H9" s="54"/>
      <c r="I9" s="55"/>
      <c r="J9" s="56"/>
      <c r="K9" s="65"/>
      <c r="L9" s="58"/>
      <c r="M9" s="58"/>
      <c r="N9" s="58"/>
      <c r="O9" s="58"/>
      <c r="P9" s="52"/>
      <c r="Q9" s="65"/>
      <c r="R9" s="69"/>
      <c r="S9" s="70"/>
    </row>
    <row r="10" spans="1:19" s="73" customFormat="1" ht="15" customHeight="1" thickBot="1" x14ac:dyDescent="0.3">
      <c r="A10" s="71"/>
      <c r="B10" s="71"/>
      <c r="C10" s="71"/>
      <c r="D10" s="71"/>
      <c r="E10" s="71"/>
      <c r="F10" s="7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3" customFormat="1" ht="30" customHeight="1" x14ac:dyDescent="0.25">
      <c r="A11" s="191" t="s">
        <v>121</v>
      </c>
      <c r="B11" s="192"/>
      <c r="C11" s="192"/>
      <c r="D11" s="192"/>
      <c r="E11" s="193"/>
      <c r="F11" s="74" t="s">
        <v>122</v>
      </c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</row>
    <row r="12" spans="1:19" s="102" customFormat="1" ht="30" customHeight="1" x14ac:dyDescent="0.25">
      <c r="A12" s="194" t="s">
        <v>123</v>
      </c>
      <c r="B12" s="195"/>
      <c r="C12" s="195"/>
      <c r="D12" s="195"/>
      <c r="E12" s="196"/>
      <c r="F12" s="100">
        <v>12032.8</v>
      </c>
      <c r="G12" s="101"/>
    </row>
    <row r="13" spans="1:19" s="102" customFormat="1" ht="30" customHeight="1" x14ac:dyDescent="0.25">
      <c r="A13" s="194" t="s">
        <v>124</v>
      </c>
      <c r="B13" s="195"/>
      <c r="C13" s="195"/>
      <c r="D13" s="195"/>
      <c r="E13" s="196"/>
      <c r="F13" s="100">
        <f>82991.16+83076.69</f>
        <v>166067.85</v>
      </c>
    </row>
    <row r="14" spans="1:19" s="102" customFormat="1" ht="30" customHeight="1" x14ac:dyDescent="0.25">
      <c r="A14" s="194" t="s">
        <v>125</v>
      </c>
      <c r="B14" s="195"/>
      <c r="C14" s="195"/>
      <c r="D14" s="195"/>
      <c r="E14" s="196"/>
      <c r="F14" s="103">
        <f>SUM(F15:F17)</f>
        <v>271810.33</v>
      </c>
    </row>
    <row r="15" spans="1:19" s="73" customFormat="1" ht="28.5" customHeight="1" x14ac:dyDescent="0.25">
      <c r="A15" s="183" t="s">
        <v>126</v>
      </c>
      <c r="B15" s="184"/>
      <c r="C15" s="184"/>
      <c r="D15" s="184"/>
      <c r="E15" s="185"/>
      <c r="F15" s="99">
        <f>144331.75+21617.58</f>
        <v>165949.33000000002</v>
      </c>
    </row>
    <row r="16" spans="1:19" s="73" customFormat="1" ht="24.75" customHeight="1" x14ac:dyDescent="0.25">
      <c r="A16" s="183" t="s">
        <v>127</v>
      </c>
      <c r="B16" s="184"/>
      <c r="C16" s="184"/>
      <c r="D16" s="184"/>
      <c r="E16" s="185"/>
      <c r="F16" s="99">
        <v>100461</v>
      </c>
    </row>
    <row r="17" spans="1:19" s="73" customFormat="1" ht="30" customHeight="1" x14ac:dyDescent="0.25">
      <c r="A17" s="183" t="s">
        <v>128</v>
      </c>
      <c r="B17" s="184"/>
      <c r="C17" s="184"/>
      <c r="D17" s="184"/>
      <c r="E17" s="185"/>
      <c r="F17" s="99">
        <v>5400</v>
      </c>
    </row>
    <row r="18" spans="1:19" s="102" customFormat="1" ht="30" customHeight="1" x14ac:dyDescent="0.25">
      <c r="A18" s="194" t="s">
        <v>129</v>
      </c>
      <c r="B18" s="195"/>
      <c r="C18" s="195"/>
      <c r="D18" s="195"/>
      <c r="E18" s="196"/>
      <c r="F18" s="103">
        <f>SUM(F19:F21)</f>
        <v>285504.74</v>
      </c>
    </row>
    <row r="19" spans="1:19" s="73" customFormat="1" ht="30" customHeight="1" x14ac:dyDescent="0.25">
      <c r="A19" s="183" t="s">
        <v>126</v>
      </c>
      <c r="B19" s="184"/>
      <c r="C19" s="184"/>
      <c r="D19" s="184"/>
      <c r="E19" s="185"/>
      <c r="F19" s="99">
        <v>137479.04999999999</v>
      </c>
    </row>
    <row r="20" spans="1:19" s="73" customFormat="1" ht="30" customHeight="1" x14ac:dyDescent="0.25">
      <c r="A20" s="183" t="s">
        <v>127</v>
      </c>
      <c r="B20" s="184"/>
      <c r="C20" s="184"/>
      <c r="D20" s="184"/>
      <c r="E20" s="185"/>
      <c r="F20" s="99">
        <v>142625.69</v>
      </c>
    </row>
    <row r="21" spans="1:19" s="76" customFormat="1" ht="30" customHeight="1" x14ac:dyDescent="0.2">
      <c r="A21" s="183" t="s">
        <v>128</v>
      </c>
      <c r="B21" s="184"/>
      <c r="C21" s="184"/>
      <c r="D21" s="184"/>
      <c r="E21" s="185"/>
      <c r="F21" s="99">
        <v>5400</v>
      </c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</row>
    <row r="22" spans="1:19" s="104" customFormat="1" ht="30" customHeight="1" x14ac:dyDescent="0.25">
      <c r="A22" s="194" t="s">
        <v>130</v>
      </c>
      <c r="B22" s="195"/>
      <c r="C22" s="195"/>
      <c r="D22" s="195"/>
      <c r="E22" s="196"/>
      <c r="F22" s="103">
        <f>F12+F18</f>
        <v>297537.53999999998</v>
      </c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</row>
    <row r="23" spans="1:19" s="104" customFormat="1" ht="30" customHeight="1" x14ac:dyDescent="0.25">
      <c r="A23" s="194" t="s">
        <v>131</v>
      </c>
      <c r="B23" s="195"/>
      <c r="C23" s="195"/>
      <c r="D23" s="195"/>
      <c r="E23" s="196"/>
      <c r="F23" s="103">
        <f>'Акт (2)'!E74</f>
        <v>251549.32</v>
      </c>
      <c r="G23" s="102"/>
      <c r="H23" s="102"/>
      <c r="I23" s="102"/>
      <c r="J23" s="102"/>
      <c r="K23" s="102"/>
      <c r="L23" s="102"/>
      <c r="M23" s="102"/>
      <c r="N23" s="102"/>
      <c r="O23" s="102"/>
      <c r="P23" s="102"/>
      <c r="Q23" s="102"/>
      <c r="R23" s="102"/>
      <c r="S23" s="102"/>
    </row>
    <row r="24" spans="1:19" s="104" customFormat="1" ht="30" customHeight="1" x14ac:dyDescent="0.25">
      <c r="A24" s="194" t="s">
        <v>132</v>
      </c>
      <c r="B24" s="195"/>
      <c r="C24" s="195"/>
      <c r="D24" s="195"/>
      <c r="E24" s="196"/>
      <c r="F24" s="103">
        <f>F22-F23</f>
        <v>45988.219999999972</v>
      </c>
      <c r="G24" s="102"/>
      <c r="H24" s="102"/>
      <c r="I24" s="102"/>
      <c r="J24" s="102"/>
      <c r="K24" s="102"/>
      <c r="L24" s="102"/>
      <c r="M24" s="102"/>
      <c r="N24" s="102"/>
      <c r="O24" s="102"/>
      <c r="P24" s="102"/>
      <c r="Q24" s="102"/>
      <c r="R24" s="102"/>
      <c r="S24" s="102"/>
    </row>
    <row r="25" spans="1:19" s="104" customFormat="1" ht="30" customHeight="1" x14ac:dyDescent="0.25">
      <c r="A25" s="194" t="s">
        <v>133</v>
      </c>
      <c r="B25" s="195"/>
      <c r="C25" s="195"/>
      <c r="D25" s="195"/>
      <c r="E25" s="196"/>
      <c r="F25" s="100">
        <f>F13+F14-F18</f>
        <v>152373.44000000006</v>
      </c>
      <c r="G25" s="102"/>
      <c r="H25" s="102"/>
      <c r="I25" s="102"/>
      <c r="J25" s="102"/>
      <c r="K25" s="102"/>
      <c r="L25" s="102"/>
      <c r="M25" s="102"/>
      <c r="N25" s="102"/>
      <c r="O25" s="102"/>
      <c r="P25" s="102"/>
      <c r="Q25" s="102"/>
      <c r="R25" s="102"/>
      <c r="S25" s="102"/>
    </row>
    <row r="26" spans="1:19" s="76" customFormat="1" ht="11.45" customHeight="1" x14ac:dyDescent="0.25">
      <c r="A26" s="77"/>
      <c r="B26" s="77"/>
      <c r="C26" s="77"/>
      <c r="D26" s="77"/>
      <c r="E26" s="77"/>
      <c r="F26" s="77"/>
    </row>
    <row r="27" spans="1:19" s="78" customFormat="1" ht="42" customHeight="1" x14ac:dyDescent="0.2">
      <c r="A27" s="197" t="s">
        <v>134</v>
      </c>
      <c r="B27" s="197"/>
      <c r="C27" s="197"/>
      <c r="D27" s="197"/>
    </row>
    <row r="28" spans="1:19" s="2" customFormat="1" ht="21.75" customHeight="1" x14ac:dyDescent="0.25">
      <c r="A28" s="198" t="s">
        <v>135</v>
      </c>
      <c r="B28" s="198"/>
      <c r="C28" s="198"/>
      <c r="D28" s="198"/>
    </row>
    <row r="29" spans="1:19" s="2" customFormat="1" ht="22.5" customHeight="1" x14ac:dyDescent="0.25">
      <c r="A29" s="197" t="s">
        <v>78</v>
      </c>
      <c r="B29" s="197"/>
      <c r="C29" s="197"/>
      <c r="D29" s="197"/>
    </row>
    <row r="30" spans="1:19" s="2" customFormat="1" ht="22.5" customHeight="1" x14ac:dyDescent="0.25">
      <c r="A30" s="197" t="s">
        <v>79</v>
      </c>
      <c r="B30" s="197"/>
      <c r="C30" s="197"/>
      <c r="D30" s="48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0"/>
  <sheetViews>
    <sheetView view="pageBreakPreview" topLeftCell="A67" zoomScaleNormal="100" zoomScaleSheetLayoutView="100" workbookViewId="0">
      <selection activeCell="A72" sqref="A72:XFD73"/>
    </sheetView>
  </sheetViews>
  <sheetFormatPr defaultColWidth="9.140625"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16384" width="9.140625" style="1"/>
  </cols>
  <sheetData>
    <row r="1" spans="1:9" ht="14.25" x14ac:dyDescent="0.2">
      <c r="A1" s="175" t="s">
        <v>196</v>
      </c>
      <c r="B1" s="175"/>
      <c r="C1" s="175"/>
      <c r="D1" s="175"/>
      <c r="E1" s="175"/>
      <c r="I1" s="3"/>
    </row>
    <row r="2" spans="1:9" ht="29.25" customHeight="1" x14ac:dyDescent="0.2">
      <c r="A2" s="174" t="s">
        <v>93</v>
      </c>
      <c r="B2" s="174"/>
      <c r="C2" s="174"/>
      <c r="D2" s="174"/>
      <c r="E2" s="174"/>
      <c r="I2" s="3"/>
    </row>
    <row r="3" spans="1:9" ht="14.25" x14ac:dyDescent="0.2">
      <c r="A3" s="20" t="s">
        <v>6</v>
      </c>
      <c r="B3" s="45"/>
      <c r="C3" s="45"/>
      <c r="D3" s="176" t="s">
        <v>197</v>
      </c>
      <c r="E3" s="176"/>
      <c r="I3" s="3" t="s">
        <v>5</v>
      </c>
    </row>
    <row r="4" spans="1:9" x14ac:dyDescent="0.2">
      <c r="A4" s="14"/>
      <c r="B4" s="15"/>
      <c r="C4" s="15"/>
      <c r="D4" s="16"/>
      <c r="E4" s="16"/>
      <c r="I4" s="3"/>
    </row>
    <row r="5" spans="1:9" s="17" customFormat="1" ht="120" x14ac:dyDescent="0.2">
      <c r="A5" s="30" t="s">
        <v>2</v>
      </c>
      <c r="B5" s="30" t="s">
        <v>3</v>
      </c>
      <c r="C5" s="30" t="s">
        <v>0</v>
      </c>
      <c r="D5" s="30" t="s">
        <v>4</v>
      </c>
      <c r="E5" s="30" t="s">
        <v>1</v>
      </c>
      <c r="I5" s="3"/>
    </row>
    <row r="6" spans="1:9" s="81" customFormat="1" ht="14.25" x14ac:dyDescent="0.2">
      <c r="A6" s="80" t="s">
        <v>8</v>
      </c>
      <c r="B6" s="90"/>
      <c r="C6" s="90"/>
      <c r="D6" s="90"/>
      <c r="E6" s="90"/>
    </row>
    <row r="7" spans="1:9" s="79" customFormat="1" ht="15" x14ac:dyDescent="0.25">
      <c r="A7" s="82" t="s">
        <v>136</v>
      </c>
      <c r="B7" s="85" t="s">
        <v>48</v>
      </c>
      <c r="C7" s="85" t="s">
        <v>32</v>
      </c>
      <c r="D7" s="86">
        <f>E7</f>
        <v>2536.09</v>
      </c>
      <c r="E7" s="86">
        <v>2536.09</v>
      </c>
    </row>
    <row r="8" spans="1:9" s="81" customFormat="1" ht="14.25" x14ac:dyDescent="0.2">
      <c r="A8" s="80" t="s">
        <v>68</v>
      </c>
      <c r="B8" s="90"/>
      <c r="C8" s="90"/>
      <c r="D8" s="90"/>
      <c r="E8" s="90"/>
    </row>
    <row r="9" spans="1:9" s="79" customFormat="1" ht="30" x14ac:dyDescent="0.25">
      <c r="A9" s="82" t="s">
        <v>137</v>
      </c>
      <c r="B9" s="87">
        <v>0.184</v>
      </c>
      <c r="C9" s="85" t="s">
        <v>43</v>
      </c>
      <c r="D9" s="91">
        <f>E9/B9</f>
        <v>4735.597826086957</v>
      </c>
      <c r="E9" s="86">
        <v>871.35</v>
      </c>
    </row>
    <row r="10" spans="1:9" s="81" customFormat="1" ht="15" customHeight="1" x14ac:dyDescent="0.2">
      <c r="A10" s="80" t="s">
        <v>91</v>
      </c>
      <c r="B10" s="90"/>
      <c r="C10" s="90"/>
      <c r="D10" s="90"/>
      <c r="E10" s="90"/>
    </row>
    <row r="11" spans="1:9" s="79" customFormat="1" ht="30" x14ac:dyDescent="0.25">
      <c r="A11" s="82" t="s">
        <v>138</v>
      </c>
      <c r="B11" s="85" t="s">
        <v>48</v>
      </c>
      <c r="C11" s="85" t="s">
        <v>32</v>
      </c>
      <c r="D11" s="86">
        <f>E11</f>
        <v>39016.800000000003</v>
      </c>
      <c r="E11" s="86">
        <v>39016.800000000003</v>
      </c>
    </row>
    <row r="12" spans="1:9" s="81" customFormat="1" ht="15" customHeight="1" x14ac:dyDescent="0.2">
      <c r="A12" s="80" t="s">
        <v>69</v>
      </c>
      <c r="B12" s="90"/>
      <c r="C12" s="90"/>
      <c r="D12" s="90"/>
      <c r="E12" s="90"/>
    </row>
    <row r="13" spans="1:9" s="79" customFormat="1" ht="30" x14ac:dyDescent="0.25">
      <c r="A13" s="82" t="s">
        <v>139</v>
      </c>
      <c r="B13" s="85" t="s">
        <v>50</v>
      </c>
      <c r="C13" s="85" t="s">
        <v>32</v>
      </c>
      <c r="D13" s="86">
        <f>E13</f>
        <v>4359.97</v>
      </c>
      <c r="E13" s="86">
        <f>363.34+3996.63</f>
        <v>4359.97</v>
      </c>
    </row>
    <row r="14" spans="1:9" s="81" customFormat="1" ht="14.25" x14ac:dyDescent="0.2">
      <c r="A14" s="80" t="s">
        <v>70</v>
      </c>
      <c r="B14" s="90"/>
      <c r="C14" s="90"/>
      <c r="D14" s="90"/>
      <c r="E14" s="90"/>
    </row>
    <row r="15" spans="1:9" s="79" customFormat="1" ht="15" x14ac:dyDescent="0.25">
      <c r="A15" s="82" t="s">
        <v>140</v>
      </c>
      <c r="B15" s="88">
        <v>3</v>
      </c>
      <c r="C15" s="85" t="s">
        <v>35</v>
      </c>
      <c r="D15" s="91">
        <f>E15/B15</f>
        <v>83.75333333333333</v>
      </c>
      <c r="E15" s="86">
        <v>251.26</v>
      </c>
    </row>
    <row r="16" spans="1:9" s="79" customFormat="1" ht="15" x14ac:dyDescent="0.25">
      <c r="A16" s="82" t="s">
        <v>141</v>
      </c>
      <c r="B16" s="88">
        <v>1</v>
      </c>
      <c r="C16" s="85" t="s">
        <v>36</v>
      </c>
      <c r="D16" s="91">
        <f t="shared" ref="D16:D64" si="0">E16/B16</f>
        <v>839.52</v>
      </c>
      <c r="E16" s="86">
        <v>839.52</v>
      </c>
    </row>
    <row r="17" spans="1:5" s="79" customFormat="1" ht="30" x14ac:dyDescent="0.25">
      <c r="A17" s="82" t="s">
        <v>142</v>
      </c>
      <c r="B17" s="88">
        <v>1</v>
      </c>
      <c r="C17" s="85" t="s">
        <v>38</v>
      </c>
      <c r="D17" s="91">
        <f t="shared" si="0"/>
        <v>468.95</v>
      </c>
      <c r="E17" s="86">
        <v>468.95</v>
      </c>
    </row>
    <row r="18" spans="1:5" s="79" customFormat="1" ht="15" x14ac:dyDescent="0.25">
      <c r="A18" s="82" t="s">
        <v>143</v>
      </c>
      <c r="B18" s="86">
        <v>7.0000000000000007E-2</v>
      </c>
      <c r="C18" s="85" t="s">
        <v>39</v>
      </c>
      <c r="D18" s="91">
        <f t="shared" si="0"/>
        <v>6095.4285714285706</v>
      </c>
      <c r="E18" s="86">
        <v>426.68</v>
      </c>
    </row>
    <row r="19" spans="1:5" s="79" customFormat="1" ht="30" x14ac:dyDescent="0.25">
      <c r="A19" s="82" t="s">
        <v>144</v>
      </c>
      <c r="B19" s="88">
        <v>1</v>
      </c>
      <c r="C19" s="85" t="s">
        <v>36</v>
      </c>
      <c r="D19" s="91">
        <f t="shared" si="0"/>
        <v>254.67</v>
      </c>
      <c r="E19" s="86">
        <v>254.67</v>
      </c>
    </row>
    <row r="20" spans="1:5" s="79" customFormat="1" ht="15" x14ac:dyDescent="0.25">
      <c r="A20" s="82" t="s">
        <v>145</v>
      </c>
      <c r="B20" s="86">
        <v>0.05</v>
      </c>
      <c r="C20" s="85" t="s">
        <v>41</v>
      </c>
      <c r="D20" s="91">
        <f t="shared" si="0"/>
        <v>25666.6</v>
      </c>
      <c r="E20" s="86">
        <v>1283.33</v>
      </c>
    </row>
    <row r="21" spans="1:5" s="79" customFormat="1" ht="30" x14ac:dyDescent="0.25">
      <c r="A21" s="82" t="s">
        <v>146</v>
      </c>
      <c r="B21" s="86">
        <v>1.88</v>
      </c>
      <c r="C21" s="85" t="s">
        <v>40</v>
      </c>
      <c r="D21" s="91">
        <f t="shared" si="0"/>
        <v>1679.7180851063831</v>
      </c>
      <c r="E21" s="86">
        <v>3157.87</v>
      </c>
    </row>
    <row r="22" spans="1:5" s="79" customFormat="1" ht="30" x14ac:dyDescent="0.25">
      <c r="A22" s="82" t="s">
        <v>147</v>
      </c>
      <c r="B22" s="88">
        <v>1</v>
      </c>
      <c r="C22" s="85" t="s">
        <v>36</v>
      </c>
      <c r="D22" s="91">
        <f t="shared" si="0"/>
        <v>503.4</v>
      </c>
      <c r="E22" s="86">
        <v>503.4</v>
      </c>
    </row>
    <row r="23" spans="1:5" s="79" customFormat="1" ht="15" x14ac:dyDescent="0.25">
      <c r="A23" s="82" t="s">
        <v>148</v>
      </c>
      <c r="B23" s="86">
        <v>0.06</v>
      </c>
      <c r="C23" s="85" t="s">
        <v>39</v>
      </c>
      <c r="D23" s="91">
        <f t="shared" si="0"/>
        <v>15040.833333333334</v>
      </c>
      <c r="E23" s="86">
        <v>902.45</v>
      </c>
    </row>
    <row r="24" spans="1:5" s="79" customFormat="1" ht="30" x14ac:dyDescent="0.25">
      <c r="A24" s="82" t="s">
        <v>149</v>
      </c>
      <c r="B24" s="88">
        <v>2</v>
      </c>
      <c r="C24" s="85" t="s">
        <v>44</v>
      </c>
      <c r="D24" s="91">
        <f t="shared" si="0"/>
        <v>213.96</v>
      </c>
      <c r="E24" s="86">
        <v>427.92</v>
      </c>
    </row>
    <row r="25" spans="1:5" s="79" customFormat="1" ht="15" x14ac:dyDescent="0.25">
      <c r="A25" s="82" t="s">
        <v>150</v>
      </c>
      <c r="B25" s="88">
        <v>2</v>
      </c>
      <c r="C25" s="85" t="s">
        <v>35</v>
      </c>
      <c r="D25" s="91">
        <f t="shared" si="0"/>
        <v>67.19</v>
      </c>
      <c r="E25" s="86">
        <v>134.38</v>
      </c>
    </row>
    <row r="26" spans="1:5" s="79" customFormat="1" ht="15" x14ac:dyDescent="0.25">
      <c r="A26" s="82" t="s">
        <v>151</v>
      </c>
      <c r="B26" s="88">
        <v>1</v>
      </c>
      <c r="C26" s="85" t="s">
        <v>34</v>
      </c>
      <c r="D26" s="91">
        <f t="shared" si="0"/>
        <v>3731.3</v>
      </c>
      <c r="E26" s="86">
        <v>3731.3</v>
      </c>
    </row>
    <row r="27" spans="1:5" s="79" customFormat="1" ht="30" x14ac:dyDescent="0.25">
      <c r="A27" s="82" t="s">
        <v>152</v>
      </c>
      <c r="B27" s="86">
        <v>0.02</v>
      </c>
      <c r="C27" s="85" t="s">
        <v>99</v>
      </c>
      <c r="D27" s="91">
        <f t="shared" si="0"/>
        <v>6586</v>
      </c>
      <c r="E27" s="86">
        <v>131.72</v>
      </c>
    </row>
    <row r="28" spans="1:5" s="79" customFormat="1" ht="15" x14ac:dyDescent="0.25">
      <c r="A28" s="82" t="s">
        <v>153</v>
      </c>
      <c r="B28" s="88">
        <v>7005</v>
      </c>
      <c r="C28" s="85" t="s">
        <v>45</v>
      </c>
      <c r="D28" s="91">
        <f t="shared" si="0"/>
        <v>1.2219428979300497</v>
      </c>
      <c r="E28" s="86">
        <v>8559.7099999999991</v>
      </c>
    </row>
    <row r="29" spans="1:5" s="79" customFormat="1" ht="30" x14ac:dyDescent="0.25">
      <c r="A29" s="82" t="s">
        <v>154</v>
      </c>
      <c r="B29" s="88">
        <v>1</v>
      </c>
      <c r="C29" s="85" t="s">
        <v>46</v>
      </c>
      <c r="D29" s="91">
        <f t="shared" si="0"/>
        <v>1194.72</v>
      </c>
      <c r="E29" s="86">
        <v>1194.72</v>
      </c>
    </row>
    <row r="30" spans="1:5" s="79" customFormat="1" ht="30" x14ac:dyDescent="0.25">
      <c r="A30" s="82" t="s">
        <v>155</v>
      </c>
      <c r="B30" s="88">
        <v>1</v>
      </c>
      <c r="C30" s="85" t="s">
        <v>34</v>
      </c>
      <c r="D30" s="91">
        <f t="shared" si="0"/>
        <v>256.11</v>
      </c>
      <c r="E30" s="86">
        <v>256.11</v>
      </c>
    </row>
    <row r="31" spans="1:5" s="79" customFormat="1" ht="30" x14ac:dyDescent="0.25">
      <c r="A31" s="82" t="s">
        <v>156</v>
      </c>
      <c r="B31" s="88">
        <v>2</v>
      </c>
      <c r="C31" s="85" t="s">
        <v>157</v>
      </c>
      <c r="D31" s="91">
        <f t="shared" si="0"/>
        <v>253.14</v>
      </c>
      <c r="E31" s="86">
        <v>506.28</v>
      </c>
    </row>
    <row r="32" spans="1:5" s="79" customFormat="1" ht="15" x14ac:dyDescent="0.25">
      <c r="A32" s="82" t="s">
        <v>158</v>
      </c>
      <c r="B32" s="88">
        <v>27</v>
      </c>
      <c r="C32" s="85" t="s">
        <v>46</v>
      </c>
      <c r="D32" s="91">
        <f t="shared" si="0"/>
        <v>254.39185185185184</v>
      </c>
      <c r="E32" s="86">
        <v>6868.58</v>
      </c>
    </row>
    <row r="33" spans="1:5" s="81" customFormat="1" ht="15" x14ac:dyDescent="0.2">
      <c r="A33" s="80" t="s">
        <v>71</v>
      </c>
      <c r="B33" s="90"/>
      <c r="C33" s="90"/>
      <c r="D33" s="85"/>
      <c r="E33" s="90"/>
    </row>
    <row r="34" spans="1:5" s="79" customFormat="1" ht="30" x14ac:dyDescent="0.25">
      <c r="A34" s="82" t="s">
        <v>159</v>
      </c>
      <c r="B34" s="89">
        <v>0.1</v>
      </c>
      <c r="C34" s="85" t="s">
        <v>160</v>
      </c>
      <c r="D34" s="91">
        <f t="shared" si="0"/>
        <v>2057.5</v>
      </c>
      <c r="E34" s="86">
        <v>205.75</v>
      </c>
    </row>
    <row r="35" spans="1:5" s="79" customFormat="1" ht="15" x14ac:dyDescent="0.25">
      <c r="A35" s="82" t="s">
        <v>161</v>
      </c>
      <c r="B35" s="86">
        <v>0.32</v>
      </c>
      <c r="C35" s="85" t="s">
        <v>40</v>
      </c>
      <c r="D35" s="91">
        <f t="shared" si="0"/>
        <v>1462.25</v>
      </c>
      <c r="E35" s="86">
        <v>467.92</v>
      </c>
    </row>
    <row r="36" spans="1:5" s="79" customFormat="1" ht="30" x14ac:dyDescent="0.25">
      <c r="A36" s="82" t="s">
        <v>162</v>
      </c>
      <c r="B36" s="87">
        <v>0.67600000000000005</v>
      </c>
      <c r="C36" s="85" t="s">
        <v>40</v>
      </c>
      <c r="D36" s="91">
        <f t="shared" si="0"/>
        <v>1651.2278106508875</v>
      </c>
      <c r="E36" s="86">
        <v>1116.23</v>
      </c>
    </row>
    <row r="37" spans="1:5" s="79" customFormat="1" ht="15" x14ac:dyDescent="0.25">
      <c r="A37" s="82" t="s">
        <v>163</v>
      </c>
      <c r="B37" s="88">
        <v>100</v>
      </c>
      <c r="C37" s="85" t="s">
        <v>164</v>
      </c>
      <c r="D37" s="91">
        <f t="shared" si="0"/>
        <v>56.971199999999996</v>
      </c>
      <c r="E37" s="86">
        <v>5697.12</v>
      </c>
    </row>
    <row r="38" spans="1:5" s="79" customFormat="1" ht="15" x14ac:dyDescent="0.25">
      <c r="A38" s="82" t="s">
        <v>165</v>
      </c>
      <c r="B38" s="88">
        <v>2</v>
      </c>
      <c r="C38" s="85" t="s">
        <v>38</v>
      </c>
      <c r="D38" s="91">
        <f t="shared" si="0"/>
        <v>195.30500000000001</v>
      </c>
      <c r="E38" s="86">
        <v>390.61</v>
      </c>
    </row>
    <row r="39" spans="1:5" s="79" customFormat="1" ht="15" x14ac:dyDescent="0.25">
      <c r="A39" s="82" t="s">
        <v>166</v>
      </c>
      <c r="B39" s="88">
        <v>2</v>
      </c>
      <c r="C39" s="85" t="s">
        <v>164</v>
      </c>
      <c r="D39" s="91">
        <f t="shared" si="0"/>
        <v>47.07</v>
      </c>
      <c r="E39" s="86">
        <v>94.14</v>
      </c>
    </row>
    <row r="40" spans="1:5" s="79" customFormat="1" ht="30" x14ac:dyDescent="0.25">
      <c r="A40" s="82" t="s">
        <v>167</v>
      </c>
      <c r="B40" s="85" t="s">
        <v>47</v>
      </c>
      <c r="C40" s="85" t="s">
        <v>33</v>
      </c>
      <c r="D40" s="91">
        <f>E40</f>
        <v>1959.69</v>
      </c>
      <c r="E40" s="86">
        <v>1959.69</v>
      </c>
    </row>
    <row r="41" spans="1:5" s="79" customFormat="1" ht="15" x14ac:dyDescent="0.25">
      <c r="A41" s="82" t="s">
        <v>168</v>
      </c>
      <c r="B41" s="88">
        <v>1</v>
      </c>
      <c r="C41" s="85" t="s">
        <v>34</v>
      </c>
      <c r="D41" s="91">
        <f t="shared" si="0"/>
        <v>849.97</v>
      </c>
      <c r="E41" s="86">
        <v>849.97</v>
      </c>
    </row>
    <row r="42" spans="1:5" s="79" customFormat="1" ht="30" x14ac:dyDescent="0.25">
      <c r="A42" s="82" t="s">
        <v>169</v>
      </c>
      <c r="B42" s="89">
        <v>2.2000000000000002</v>
      </c>
      <c r="C42" s="85" t="s">
        <v>40</v>
      </c>
      <c r="D42" s="91">
        <f t="shared" si="0"/>
        <v>1763.9772727272725</v>
      </c>
      <c r="E42" s="86">
        <v>3880.75</v>
      </c>
    </row>
    <row r="43" spans="1:5" s="79" customFormat="1" ht="15" x14ac:dyDescent="0.25">
      <c r="A43" s="82" t="s">
        <v>170</v>
      </c>
      <c r="B43" s="86">
        <v>0.15</v>
      </c>
      <c r="C43" s="85" t="s">
        <v>40</v>
      </c>
      <c r="D43" s="91">
        <f t="shared" si="0"/>
        <v>1763.6666666666667</v>
      </c>
      <c r="E43" s="86">
        <v>264.55</v>
      </c>
    </row>
    <row r="44" spans="1:5" s="79" customFormat="1" ht="15" x14ac:dyDescent="0.25">
      <c r="A44" s="82" t="s">
        <v>171</v>
      </c>
      <c r="B44" s="86">
        <v>0.02</v>
      </c>
      <c r="C44" s="85" t="s">
        <v>99</v>
      </c>
      <c r="D44" s="91">
        <f t="shared" si="0"/>
        <v>31974.5</v>
      </c>
      <c r="E44" s="86">
        <v>639.49</v>
      </c>
    </row>
    <row r="45" spans="1:5" s="79" customFormat="1" ht="15" x14ac:dyDescent="0.25">
      <c r="A45" s="82" t="s">
        <v>172</v>
      </c>
      <c r="B45" s="86">
        <v>0.01</v>
      </c>
      <c r="C45" s="85" t="s">
        <v>99</v>
      </c>
      <c r="D45" s="91">
        <f t="shared" si="0"/>
        <v>31779</v>
      </c>
      <c r="E45" s="86">
        <v>317.79000000000002</v>
      </c>
    </row>
    <row r="46" spans="1:5" s="79" customFormat="1" ht="30" x14ac:dyDescent="0.25">
      <c r="A46" s="82" t="s">
        <v>173</v>
      </c>
      <c r="B46" s="87">
        <v>8.0000000000000002E-3</v>
      </c>
      <c r="C46" s="85" t="s">
        <v>43</v>
      </c>
      <c r="D46" s="91">
        <f t="shared" si="0"/>
        <v>186083.75</v>
      </c>
      <c r="E46" s="86">
        <v>1488.67</v>
      </c>
    </row>
    <row r="47" spans="1:5" s="79" customFormat="1" ht="30" x14ac:dyDescent="0.25">
      <c r="A47" s="82" t="s">
        <v>174</v>
      </c>
      <c r="B47" s="86">
        <v>0.01</v>
      </c>
      <c r="C47" s="85" t="s">
        <v>42</v>
      </c>
      <c r="D47" s="91">
        <f t="shared" si="0"/>
        <v>29335</v>
      </c>
      <c r="E47" s="86">
        <v>293.35000000000002</v>
      </c>
    </row>
    <row r="48" spans="1:5" s="81" customFormat="1" ht="15" x14ac:dyDescent="0.2">
      <c r="A48" s="80" t="s">
        <v>72</v>
      </c>
      <c r="B48" s="90"/>
      <c r="C48" s="90"/>
      <c r="D48" s="85"/>
      <c r="E48" s="90"/>
    </row>
    <row r="49" spans="1:5" s="79" customFormat="1" ht="15" x14ac:dyDescent="0.25">
      <c r="A49" s="82" t="s">
        <v>175</v>
      </c>
      <c r="B49" s="85" t="s">
        <v>194</v>
      </c>
      <c r="C49" s="85" t="s">
        <v>32</v>
      </c>
      <c r="D49" s="86">
        <f>E49</f>
        <v>21600</v>
      </c>
      <c r="E49" s="86">
        <v>21600</v>
      </c>
    </row>
    <row r="50" spans="1:5" s="81" customFormat="1" ht="15" customHeight="1" x14ac:dyDescent="0.2">
      <c r="A50" s="80" t="s">
        <v>73</v>
      </c>
      <c r="B50" s="90"/>
      <c r="C50" s="90"/>
      <c r="D50" s="85"/>
      <c r="E50" s="90"/>
    </row>
    <row r="51" spans="1:5" s="79" customFormat="1" ht="15" x14ac:dyDescent="0.25">
      <c r="A51" s="82" t="s">
        <v>176</v>
      </c>
      <c r="B51" s="85" t="s">
        <v>49</v>
      </c>
      <c r="C51" s="85" t="s">
        <v>32</v>
      </c>
      <c r="D51" s="86">
        <f>E51</f>
        <v>2000</v>
      </c>
      <c r="E51" s="86">
        <v>2000</v>
      </c>
    </row>
    <row r="52" spans="1:5" s="81" customFormat="1" ht="15" x14ac:dyDescent="0.2">
      <c r="A52" s="80" t="s">
        <v>74</v>
      </c>
      <c r="B52" s="90"/>
      <c r="C52" s="90"/>
      <c r="D52" s="85"/>
      <c r="E52" s="90"/>
    </row>
    <row r="53" spans="1:5" s="79" customFormat="1" ht="15" x14ac:dyDescent="0.25">
      <c r="A53" s="82" t="s">
        <v>177</v>
      </c>
      <c r="B53" s="88">
        <v>1</v>
      </c>
      <c r="C53" s="85" t="s">
        <v>178</v>
      </c>
      <c r="D53" s="91">
        <f t="shared" si="0"/>
        <v>932.97</v>
      </c>
      <c r="E53" s="86">
        <v>932.97</v>
      </c>
    </row>
    <row r="54" spans="1:5" s="79" customFormat="1" ht="30" x14ac:dyDescent="0.25">
      <c r="A54" s="82" t="s">
        <v>179</v>
      </c>
      <c r="B54" s="87">
        <v>0.122</v>
      </c>
      <c r="C54" s="85" t="s">
        <v>37</v>
      </c>
      <c r="D54" s="91">
        <f t="shared" si="0"/>
        <v>21033.442622950821</v>
      </c>
      <c r="E54" s="86">
        <v>2566.08</v>
      </c>
    </row>
    <row r="55" spans="1:5" s="79" customFormat="1" ht="15" x14ac:dyDescent="0.25">
      <c r="A55" s="82" t="s">
        <v>180</v>
      </c>
      <c r="B55" s="86">
        <v>0.01</v>
      </c>
      <c r="C55" s="85" t="s">
        <v>181</v>
      </c>
      <c r="D55" s="91">
        <f t="shared" si="0"/>
        <v>25297</v>
      </c>
      <c r="E55" s="86">
        <v>252.97</v>
      </c>
    </row>
    <row r="56" spans="1:5" s="79" customFormat="1" ht="15" x14ac:dyDescent="0.25">
      <c r="A56" s="82" t="s">
        <v>182</v>
      </c>
      <c r="B56" s="86">
        <v>0.01</v>
      </c>
      <c r="C56" s="85" t="s">
        <v>39</v>
      </c>
      <c r="D56" s="91">
        <f t="shared" si="0"/>
        <v>10607</v>
      </c>
      <c r="E56" s="86">
        <v>106.07</v>
      </c>
    </row>
    <row r="57" spans="1:5" s="79" customFormat="1" ht="30" x14ac:dyDescent="0.25">
      <c r="A57" s="82" t="s">
        <v>183</v>
      </c>
      <c r="B57" s="86">
        <v>0.02</v>
      </c>
      <c r="C57" s="85" t="s">
        <v>42</v>
      </c>
      <c r="D57" s="91">
        <f t="shared" si="0"/>
        <v>4391</v>
      </c>
      <c r="E57" s="86">
        <v>87.82</v>
      </c>
    </row>
    <row r="58" spans="1:5" s="79" customFormat="1" ht="15" x14ac:dyDescent="0.25">
      <c r="A58" s="82" t="s">
        <v>184</v>
      </c>
      <c r="B58" s="88">
        <v>2</v>
      </c>
      <c r="C58" s="85" t="s">
        <v>34</v>
      </c>
      <c r="D58" s="91">
        <f t="shared" si="0"/>
        <v>834.495</v>
      </c>
      <c r="E58" s="86">
        <v>1668.99</v>
      </c>
    </row>
    <row r="59" spans="1:5" s="79" customFormat="1" ht="45" x14ac:dyDescent="0.25">
      <c r="A59" s="82" t="s">
        <v>185</v>
      </c>
      <c r="B59" s="88">
        <v>1</v>
      </c>
      <c r="C59" s="85" t="s">
        <v>178</v>
      </c>
      <c r="D59" s="91">
        <f t="shared" si="0"/>
        <v>1107.5899999999999</v>
      </c>
      <c r="E59" s="86">
        <v>1107.5899999999999</v>
      </c>
    </row>
    <row r="60" spans="1:5" s="81" customFormat="1" ht="15" customHeight="1" x14ac:dyDescent="0.2">
      <c r="A60" s="80" t="s">
        <v>75</v>
      </c>
      <c r="B60" s="90"/>
      <c r="C60" s="90"/>
      <c r="D60" s="85"/>
      <c r="E60" s="90"/>
    </row>
    <row r="61" spans="1:5" s="79" customFormat="1" ht="15" x14ac:dyDescent="0.25">
      <c r="A61" s="82" t="s">
        <v>186</v>
      </c>
      <c r="B61" s="86">
        <v>0.01</v>
      </c>
      <c r="C61" s="85" t="s">
        <v>42</v>
      </c>
      <c r="D61" s="91">
        <f t="shared" si="0"/>
        <v>19404</v>
      </c>
      <c r="E61" s="86">
        <v>194.04</v>
      </c>
    </row>
    <row r="62" spans="1:5" s="79" customFormat="1" ht="30" x14ac:dyDescent="0.25">
      <c r="A62" s="82" t="s">
        <v>187</v>
      </c>
      <c r="B62" s="86">
        <v>0.12</v>
      </c>
      <c r="C62" s="85" t="s">
        <v>42</v>
      </c>
      <c r="D62" s="91">
        <f t="shared" si="0"/>
        <v>5251.916666666667</v>
      </c>
      <c r="E62" s="86">
        <v>630.23</v>
      </c>
    </row>
    <row r="63" spans="1:5" s="79" customFormat="1" ht="45" x14ac:dyDescent="0.25">
      <c r="A63" s="82" t="s">
        <v>188</v>
      </c>
      <c r="B63" s="87">
        <v>5.1449999999999996</v>
      </c>
      <c r="C63" s="85" t="s">
        <v>33</v>
      </c>
      <c r="D63" s="91">
        <f t="shared" si="0"/>
        <v>224.75024295432459</v>
      </c>
      <c r="E63" s="86">
        <v>1156.3399999999999</v>
      </c>
    </row>
    <row r="64" spans="1:5" s="79" customFormat="1" ht="30" x14ac:dyDescent="0.25">
      <c r="A64" s="82" t="s">
        <v>189</v>
      </c>
      <c r="B64" s="86">
        <v>0.02</v>
      </c>
      <c r="C64" s="85" t="s">
        <v>42</v>
      </c>
      <c r="D64" s="91">
        <f t="shared" si="0"/>
        <v>23207</v>
      </c>
      <c r="E64" s="86">
        <v>464.14</v>
      </c>
    </row>
    <row r="65" spans="1:7" s="81" customFormat="1" ht="14.25" x14ac:dyDescent="0.2">
      <c r="A65" s="80" t="s">
        <v>76</v>
      </c>
      <c r="B65" s="90"/>
      <c r="C65" s="90"/>
      <c r="D65" s="90"/>
      <c r="E65" s="90"/>
    </row>
    <row r="66" spans="1:7" s="79" customFormat="1" ht="15" x14ac:dyDescent="0.25">
      <c r="A66" s="82" t="s">
        <v>190</v>
      </c>
      <c r="B66" s="85" t="s">
        <v>49</v>
      </c>
      <c r="C66" s="85" t="s">
        <v>32</v>
      </c>
      <c r="D66" s="86">
        <f>E66</f>
        <v>1375</v>
      </c>
      <c r="E66" s="86">
        <v>1375</v>
      </c>
    </row>
    <row r="67" spans="1:7" s="81" customFormat="1" ht="15" x14ac:dyDescent="0.2">
      <c r="A67" s="80" t="s">
        <v>77</v>
      </c>
      <c r="B67" s="90"/>
      <c r="C67" s="90"/>
      <c r="D67" s="86"/>
      <c r="E67" s="90"/>
    </row>
    <row r="68" spans="1:7" s="79" customFormat="1" ht="15" x14ac:dyDescent="0.25">
      <c r="A68" s="82" t="s">
        <v>191</v>
      </c>
      <c r="B68" s="85" t="s">
        <v>195</v>
      </c>
      <c r="C68" s="85" t="s">
        <v>33</v>
      </c>
      <c r="D68" s="86">
        <f t="shared" ref="D68:D71" si="1">E68</f>
        <v>46820.160000000003</v>
      </c>
      <c r="E68" s="86">
        <v>46820.160000000003</v>
      </c>
    </row>
    <row r="69" spans="1:7" s="81" customFormat="1" ht="15" x14ac:dyDescent="0.2">
      <c r="A69" s="80" t="s">
        <v>28</v>
      </c>
      <c r="B69" s="90"/>
      <c r="C69" s="90"/>
      <c r="D69" s="86"/>
      <c r="E69" s="90"/>
    </row>
    <row r="70" spans="1:7" s="79" customFormat="1" ht="15" x14ac:dyDescent="0.25">
      <c r="A70" s="82" t="s">
        <v>192</v>
      </c>
      <c r="B70" s="85" t="s">
        <v>195</v>
      </c>
      <c r="C70" s="85" t="s">
        <v>33</v>
      </c>
      <c r="D70" s="86">
        <f t="shared" si="1"/>
        <v>51697.26</v>
      </c>
      <c r="E70" s="86">
        <v>51697.26</v>
      </c>
    </row>
    <row r="71" spans="1:7" s="79" customFormat="1" ht="30" x14ac:dyDescent="0.25">
      <c r="A71" s="82" t="s">
        <v>193</v>
      </c>
      <c r="B71" s="85" t="s">
        <v>49</v>
      </c>
      <c r="C71" s="85" t="s">
        <v>32</v>
      </c>
      <c r="D71" s="86">
        <f t="shared" si="1"/>
        <v>1672.45</v>
      </c>
      <c r="E71" s="86">
        <v>1672.45</v>
      </c>
    </row>
    <row r="72" spans="1:7" ht="14.25" x14ac:dyDescent="0.2">
      <c r="A72" s="83" t="s">
        <v>31</v>
      </c>
      <c r="B72" s="26"/>
      <c r="C72" s="26"/>
      <c r="D72" s="35"/>
      <c r="E72" s="35"/>
      <c r="G72" s="18"/>
    </row>
    <row r="73" spans="1:7" ht="15" x14ac:dyDescent="0.2">
      <c r="A73" s="84" t="s">
        <v>31</v>
      </c>
      <c r="B73" s="23" t="s">
        <v>48</v>
      </c>
      <c r="C73" s="23" t="s">
        <v>32</v>
      </c>
      <c r="D73" s="36">
        <f>E73</f>
        <v>22868.120000000003</v>
      </c>
      <c r="E73" s="36">
        <f>SUM(E6:E71)*10%</f>
        <v>22868.120000000003</v>
      </c>
      <c r="G73" s="18"/>
    </row>
    <row r="74" spans="1:7" ht="14.25" x14ac:dyDescent="0.2">
      <c r="A74" s="31" t="s">
        <v>53</v>
      </c>
      <c r="B74" s="32"/>
      <c r="C74" s="31"/>
      <c r="D74" s="33"/>
      <c r="E74" s="34">
        <f>SUM(E7:E73)</f>
        <v>251549.32</v>
      </c>
    </row>
    <row r="76" spans="1:7" ht="15" customHeight="1" x14ac:dyDescent="0.2">
      <c r="A76" s="199" t="s">
        <v>200</v>
      </c>
      <c r="B76" s="199"/>
      <c r="C76" s="199"/>
      <c r="D76" s="199"/>
      <c r="E76" s="199"/>
    </row>
    <row r="77" spans="1:7" ht="15" customHeight="1" x14ac:dyDescent="0.2">
      <c r="A77" s="199"/>
      <c r="B77" s="199"/>
      <c r="C77" s="199"/>
      <c r="D77" s="199"/>
      <c r="E77" s="199"/>
    </row>
    <row r="78" spans="1:7" ht="15" customHeight="1" x14ac:dyDescent="0.2">
      <c r="A78" s="173" t="s">
        <v>61</v>
      </c>
      <c r="B78" s="173"/>
      <c r="C78" s="173"/>
      <c r="D78" s="173"/>
      <c r="E78" s="173"/>
    </row>
    <row r="79" spans="1:7" ht="15" customHeight="1" x14ac:dyDescent="0.2">
      <c r="A79" s="173" t="s">
        <v>62</v>
      </c>
      <c r="B79" s="173"/>
      <c r="C79" s="173"/>
      <c r="D79" s="173"/>
      <c r="E79" s="173"/>
    </row>
    <row r="80" spans="1:7" ht="15" customHeight="1" x14ac:dyDescent="0.2">
      <c r="A80" s="200" t="s">
        <v>198</v>
      </c>
      <c r="B80" s="200"/>
      <c r="C80" s="200"/>
      <c r="D80" s="200"/>
      <c r="E80" s="200"/>
    </row>
    <row r="81" spans="1:5" ht="15" customHeight="1" x14ac:dyDescent="0.2">
      <c r="A81" s="200"/>
      <c r="B81" s="200"/>
      <c r="C81" s="200"/>
      <c r="D81" s="200"/>
      <c r="E81" s="200"/>
    </row>
    <row r="82" spans="1:5" ht="15" customHeight="1" x14ac:dyDescent="0.2">
      <c r="A82" s="178"/>
      <c r="B82" s="178"/>
      <c r="C82" s="178"/>
      <c r="D82" s="178"/>
      <c r="E82" s="178"/>
    </row>
    <row r="83" spans="1:5" ht="15" x14ac:dyDescent="0.2">
      <c r="A83" s="47"/>
      <c r="B83" s="92"/>
      <c r="C83" s="92"/>
      <c r="D83" s="93"/>
      <c r="E83" s="92"/>
    </row>
    <row r="84" spans="1:5" ht="15" customHeight="1" x14ac:dyDescent="0.2">
      <c r="A84" s="5" t="s">
        <v>54</v>
      </c>
      <c r="B84" s="46"/>
      <c r="C84" s="46"/>
      <c r="D84" s="94"/>
      <c r="E84" s="46"/>
    </row>
    <row r="85" spans="1:5" ht="15" x14ac:dyDescent="0.2">
      <c r="A85" s="5"/>
      <c r="B85" s="46"/>
      <c r="C85" s="46" t="s">
        <v>47</v>
      </c>
      <c r="D85" s="94" t="s">
        <v>47</v>
      </c>
      <c r="E85" s="46"/>
    </row>
    <row r="86" spans="1:5" ht="15" customHeight="1" x14ac:dyDescent="0.2">
      <c r="A86" s="179" t="s">
        <v>199</v>
      </c>
      <c r="B86" s="179"/>
      <c r="C86" s="177" t="s">
        <v>59</v>
      </c>
      <c r="D86" s="177"/>
      <c r="E86" s="46"/>
    </row>
    <row r="87" spans="1:5" ht="15" customHeight="1" x14ac:dyDescent="0.2">
      <c r="A87" s="177" t="s">
        <v>87</v>
      </c>
      <c r="B87" s="177"/>
      <c r="C87" s="177" t="s">
        <v>56</v>
      </c>
      <c r="D87" s="177"/>
      <c r="E87" s="46"/>
    </row>
    <row r="88" spans="1:5" ht="15" customHeight="1" x14ac:dyDescent="0.2">
      <c r="A88" s="5"/>
      <c r="B88" s="46"/>
      <c r="C88" s="46"/>
      <c r="D88" s="94"/>
      <c r="E88" s="46"/>
    </row>
    <row r="89" spans="1:5" ht="15" customHeight="1" x14ac:dyDescent="0.2">
      <c r="A89" s="179" t="s">
        <v>58</v>
      </c>
      <c r="B89" s="179"/>
      <c r="C89" s="177" t="s">
        <v>59</v>
      </c>
      <c r="D89" s="177"/>
      <c r="E89" s="46"/>
    </row>
    <row r="90" spans="1:5" ht="15" x14ac:dyDescent="0.2">
      <c r="A90" s="13" t="s">
        <v>57</v>
      </c>
      <c r="B90" s="46"/>
      <c r="C90" s="177" t="s">
        <v>56</v>
      </c>
      <c r="D90" s="177"/>
      <c r="E90" s="46"/>
    </row>
  </sheetData>
  <mergeCells count="15">
    <mergeCell ref="A1:E1"/>
    <mergeCell ref="A2:E2"/>
    <mergeCell ref="D3:E3"/>
    <mergeCell ref="A78:E78"/>
    <mergeCell ref="A89:B89"/>
    <mergeCell ref="C89:D89"/>
    <mergeCell ref="C90:D90"/>
    <mergeCell ref="A76:E77"/>
    <mergeCell ref="A80:E81"/>
    <mergeCell ref="A82:E82"/>
    <mergeCell ref="A86:B86"/>
    <mergeCell ref="C86:D86"/>
    <mergeCell ref="A87:B87"/>
    <mergeCell ref="C87:D87"/>
    <mergeCell ref="A79:E79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zoomScaleNormal="100" workbookViewId="0">
      <selection activeCell="F24" sqref="F24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86" t="s">
        <v>270</v>
      </c>
      <c r="B1" s="186"/>
      <c r="C1" s="186"/>
      <c r="D1" s="186"/>
      <c r="E1" s="186"/>
      <c r="F1" s="186"/>
    </row>
    <row r="2" spans="1:19" s="2" customFormat="1" x14ac:dyDescent="0.25">
      <c r="A2" s="48"/>
      <c r="B2" s="48"/>
      <c r="C2" s="48"/>
      <c r="D2" s="48"/>
      <c r="E2" s="48"/>
      <c r="F2" s="48"/>
    </row>
    <row r="3" spans="1:19" s="2" customFormat="1" ht="19.5" customHeight="1" x14ac:dyDescent="0.25">
      <c r="A3" s="49" t="s">
        <v>271</v>
      </c>
      <c r="B3" s="49"/>
      <c r="C3" s="49"/>
      <c r="D3" s="49"/>
      <c r="E3" s="49"/>
      <c r="F3" s="50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</row>
    <row r="4" spans="1:19" s="2" customFormat="1" ht="19.5" customHeight="1" x14ac:dyDescent="0.25">
      <c r="A4" s="49"/>
      <c r="B4" s="49"/>
      <c r="C4" s="49"/>
      <c r="D4" s="49"/>
      <c r="E4" s="49"/>
      <c r="F4" s="50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</row>
    <row r="5" spans="1:19" s="2" customFormat="1" ht="36.75" customHeight="1" x14ac:dyDescent="0.25">
      <c r="A5" s="187" t="s">
        <v>111</v>
      </c>
      <c r="B5" s="187"/>
      <c r="C5" s="187"/>
      <c r="D5" s="187"/>
      <c r="E5" s="187"/>
      <c r="F5" s="187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</row>
    <row r="6" spans="1:19" s="61" customFormat="1" ht="27.75" customHeight="1" x14ac:dyDescent="0.25">
      <c r="A6" s="95" t="s">
        <v>112</v>
      </c>
      <c r="B6" s="96">
        <v>4</v>
      </c>
      <c r="C6" s="95" t="s">
        <v>113</v>
      </c>
      <c r="D6" s="125">
        <v>1024.5</v>
      </c>
      <c r="E6" s="95" t="s">
        <v>114</v>
      </c>
      <c r="F6" s="98">
        <v>641.29999999999995</v>
      </c>
      <c r="G6" s="52"/>
      <c r="H6" s="54"/>
      <c r="I6" s="55"/>
      <c r="J6" s="56"/>
      <c r="K6" s="57"/>
      <c r="L6" s="58"/>
      <c r="M6" s="58"/>
      <c r="N6" s="58"/>
      <c r="O6" s="58"/>
      <c r="P6" s="59"/>
      <c r="Q6" s="188"/>
      <c r="R6" s="189"/>
      <c r="S6" s="60"/>
    </row>
    <row r="7" spans="1:19" s="63" customFormat="1" ht="32.25" customHeight="1" x14ac:dyDescent="0.25">
      <c r="A7" s="95" t="s">
        <v>115</v>
      </c>
      <c r="B7" s="96">
        <v>2</v>
      </c>
      <c r="C7" s="95" t="s">
        <v>116</v>
      </c>
      <c r="D7" s="125">
        <v>601.20000000000005</v>
      </c>
      <c r="E7" s="95" t="s">
        <v>117</v>
      </c>
      <c r="F7" s="98">
        <v>413.7</v>
      </c>
      <c r="G7" s="52"/>
      <c r="H7" s="54"/>
      <c r="I7" s="55"/>
      <c r="J7" s="56"/>
      <c r="K7" s="57"/>
      <c r="L7" s="58"/>
      <c r="M7" s="58"/>
      <c r="N7" s="58"/>
      <c r="O7" s="58"/>
      <c r="P7" s="59"/>
      <c r="Q7" s="188"/>
      <c r="R7" s="190"/>
      <c r="S7" s="62"/>
    </row>
    <row r="8" spans="1:19" s="63" customFormat="1" ht="48.75" customHeight="1" x14ac:dyDescent="0.25">
      <c r="A8" s="107" t="s">
        <v>118</v>
      </c>
      <c r="B8" s="96">
        <v>18</v>
      </c>
      <c r="C8" s="95" t="s">
        <v>119</v>
      </c>
      <c r="D8" s="98">
        <v>148.1</v>
      </c>
      <c r="E8" s="95" t="s">
        <v>120</v>
      </c>
      <c r="F8" s="98">
        <v>115</v>
      </c>
      <c r="G8" s="52"/>
      <c r="H8" s="54"/>
      <c r="I8" s="55"/>
      <c r="J8" s="56"/>
      <c r="K8" s="106"/>
      <c r="L8" s="58"/>
      <c r="M8" s="58"/>
      <c r="N8" s="58"/>
      <c r="O8" s="58"/>
      <c r="P8" s="59"/>
      <c r="Q8" s="188"/>
      <c r="R8" s="189"/>
      <c r="S8" s="62"/>
    </row>
    <row r="9" spans="1:19" s="63" customFormat="1" ht="33.75" customHeight="1" x14ac:dyDescent="0.25">
      <c r="A9" s="64"/>
      <c r="B9" s="56"/>
      <c r="C9" s="53"/>
      <c r="D9" s="66"/>
      <c r="E9" s="67"/>
      <c r="F9" s="68"/>
      <c r="G9" s="52"/>
      <c r="H9" s="54"/>
      <c r="I9" s="55"/>
      <c r="J9" s="56"/>
      <c r="K9" s="106"/>
      <c r="L9" s="58"/>
      <c r="M9" s="58"/>
      <c r="N9" s="58"/>
      <c r="O9" s="58"/>
      <c r="P9" s="52"/>
      <c r="Q9" s="106"/>
      <c r="R9" s="107"/>
      <c r="S9" s="70"/>
    </row>
    <row r="10" spans="1:19" s="73" customFormat="1" ht="15" customHeight="1" thickBot="1" x14ac:dyDescent="0.3">
      <c r="A10" s="71"/>
      <c r="B10" s="71"/>
      <c r="C10" s="71"/>
      <c r="D10" s="71"/>
      <c r="E10" s="71"/>
      <c r="F10" s="105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3" customFormat="1" ht="30" customHeight="1" x14ac:dyDescent="0.25">
      <c r="A11" s="191" t="s">
        <v>121</v>
      </c>
      <c r="B11" s="192"/>
      <c r="C11" s="192"/>
      <c r="D11" s="192"/>
      <c r="E11" s="193"/>
      <c r="F11" s="74" t="s">
        <v>122</v>
      </c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</row>
    <row r="12" spans="1:19" s="102" customFormat="1" ht="30" customHeight="1" x14ac:dyDescent="0.25">
      <c r="A12" s="194" t="s">
        <v>123</v>
      </c>
      <c r="B12" s="195"/>
      <c r="C12" s="195"/>
      <c r="D12" s="195"/>
      <c r="E12" s="196"/>
      <c r="F12" s="100">
        <v>45988.219999999972</v>
      </c>
      <c r="G12" s="101"/>
    </row>
    <row r="13" spans="1:19" s="102" customFormat="1" ht="30" customHeight="1" x14ac:dyDescent="0.25">
      <c r="A13" s="194" t="s">
        <v>124</v>
      </c>
      <c r="B13" s="195"/>
      <c r="C13" s="195"/>
      <c r="D13" s="195"/>
      <c r="E13" s="196"/>
      <c r="F13" s="100">
        <v>152373.44000000006</v>
      </c>
    </row>
    <row r="14" spans="1:19" s="102" customFormat="1" ht="30" customHeight="1" x14ac:dyDescent="0.25">
      <c r="A14" s="194" t="s">
        <v>125</v>
      </c>
      <c r="B14" s="195"/>
      <c r="C14" s="195"/>
      <c r="D14" s="195"/>
      <c r="E14" s="196"/>
      <c r="F14" s="103">
        <f>SUM(F15:F17)</f>
        <v>235699.12</v>
      </c>
    </row>
    <row r="15" spans="1:19" s="73" customFormat="1" ht="28.5" customHeight="1" x14ac:dyDescent="0.25">
      <c r="A15" s="183" t="s">
        <v>126</v>
      </c>
      <c r="B15" s="184"/>
      <c r="C15" s="184"/>
      <c r="D15" s="184"/>
      <c r="E15" s="185"/>
      <c r="F15" s="99">
        <f>200+121464.84+21637.32</f>
        <v>143302.16</v>
      </c>
    </row>
    <row r="16" spans="1:19" s="73" customFormat="1" ht="24.75" customHeight="1" x14ac:dyDescent="0.25">
      <c r="A16" s="183" t="s">
        <v>127</v>
      </c>
      <c r="B16" s="184"/>
      <c r="C16" s="184"/>
      <c r="D16" s="184"/>
      <c r="E16" s="185"/>
      <c r="F16" s="99">
        <v>86636.96</v>
      </c>
    </row>
    <row r="17" spans="1:19" s="73" customFormat="1" ht="30" customHeight="1" x14ac:dyDescent="0.25">
      <c r="A17" s="183" t="s">
        <v>128</v>
      </c>
      <c r="B17" s="184"/>
      <c r="C17" s="184"/>
      <c r="D17" s="184"/>
      <c r="E17" s="185"/>
      <c r="F17" s="99">
        <v>5760</v>
      </c>
    </row>
    <row r="18" spans="1:19" s="102" customFormat="1" ht="30" customHeight="1" x14ac:dyDescent="0.25">
      <c r="A18" s="194" t="s">
        <v>129</v>
      </c>
      <c r="B18" s="195"/>
      <c r="C18" s="195"/>
      <c r="D18" s="195"/>
      <c r="E18" s="196"/>
      <c r="F18" s="103">
        <f>SUM(F19:F21)</f>
        <v>286134.48</v>
      </c>
    </row>
    <row r="19" spans="1:19" s="73" customFormat="1" ht="30" customHeight="1" x14ac:dyDescent="0.25">
      <c r="A19" s="183" t="s">
        <v>126</v>
      </c>
      <c r="B19" s="184"/>
      <c r="C19" s="184"/>
      <c r="D19" s="184"/>
      <c r="E19" s="185"/>
      <c r="F19" s="99">
        <f>200+151370.2</f>
        <v>151570.20000000001</v>
      </c>
    </row>
    <row r="20" spans="1:19" s="73" customFormat="1" ht="30" customHeight="1" x14ac:dyDescent="0.25">
      <c r="A20" s="183" t="s">
        <v>127</v>
      </c>
      <c r="B20" s="184"/>
      <c r="C20" s="184"/>
      <c r="D20" s="184"/>
      <c r="E20" s="185"/>
      <c r="F20" s="99">
        <v>128210.28</v>
      </c>
    </row>
    <row r="21" spans="1:19" s="76" customFormat="1" ht="30" customHeight="1" x14ac:dyDescent="0.2">
      <c r="A21" s="183" t="s">
        <v>128</v>
      </c>
      <c r="B21" s="184"/>
      <c r="C21" s="184"/>
      <c r="D21" s="184"/>
      <c r="E21" s="185"/>
      <c r="F21" s="99">
        <v>6354</v>
      </c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</row>
    <row r="22" spans="1:19" s="104" customFormat="1" ht="30" customHeight="1" x14ac:dyDescent="0.25">
      <c r="A22" s="194" t="s">
        <v>130</v>
      </c>
      <c r="B22" s="195"/>
      <c r="C22" s="195"/>
      <c r="D22" s="195"/>
      <c r="E22" s="196"/>
      <c r="F22" s="103">
        <f>F12+F18</f>
        <v>332122.69999999995</v>
      </c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</row>
    <row r="23" spans="1:19" s="104" customFormat="1" ht="30" customHeight="1" x14ac:dyDescent="0.25">
      <c r="A23" s="194" t="s">
        <v>131</v>
      </c>
      <c r="B23" s="195"/>
      <c r="C23" s="195"/>
      <c r="D23" s="195"/>
      <c r="E23" s="196"/>
      <c r="F23" s="103">
        <f>Лист3!E86</f>
        <v>227013.44599999994</v>
      </c>
      <c r="G23" s="102"/>
      <c r="H23" s="102"/>
      <c r="I23" s="102"/>
      <c r="J23" s="102"/>
      <c r="K23" s="102"/>
      <c r="L23" s="102"/>
      <c r="M23" s="102"/>
      <c r="N23" s="102"/>
      <c r="O23" s="102"/>
      <c r="P23" s="102"/>
      <c r="Q23" s="102"/>
      <c r="R23" s="102"/>
      <c r="S23" s="102"/>
    </row>
    <row r="24" spans="1:19" s="104" customFormat="1" ht="30" customHeight="1" x14ac:dyDescent="0.25">
      <c r="A24" s="194" t="s">
        <v>132</v>
      </c>
      <c r="B24" s="195"/>
      <c r="C24" s="195"/>
      <c r="D24" s="195"/>
      <c r="E24" s="196"/>
      <c r="F24" s="103">
        <f>F22-F23</f>
        <v>105109.25400000002</v>
      </c>
      <c r="G24" s="102"/>
      <c r="H24" s="102"/>
      <c r="I24" s="102"/>
      <c r="J24" s="102"/>
      <c r="K24" s="102"/>
      <c r="L24" s="102"/>
      <c r="M24" s="102"/>
      <c r="N24" s="102"/>
      <c r="O24" s="102"/>
      <c r="P24" s="102"/>
      <c r="Q24" s="102"/>
      <c r="R24" s="102"/>
      <c r="S24" s="102"/>
    </row>
    <row r="25" spans="1:19" s="104" customFormat="1" ht="30" customHeight="1" x14ac:dyDescent="0.25">
      <c r="A25" s="194" t="s">
        <v>133</v>
      </c>
      <c r="B25" s="195"/>
      <c r="C25" s="195"/>
      <c r="D25" s="195"/>
      <c r="E25" s="196"/>
      <c r="F25" s="100">
        <f>F13+F14-F18</f>
        <v>101938.08000000007</v>
      </c>
      <c r="G25" s="102"/>
      <c r="H25" s="102"/>
      <c r="I25" s="102"/>
      <c r="J25" s="102"/>
      <c r="K25" s="102"/>
      <c r="L25" s="102"/>
      <c r="M25" s="102"/>
      <c r="N25" s="102"/>
      <c r="O25" s="102"/>
      <c r="P25" s="102"/>
      <c r="Q25" s="102"/>
      <c r="R25" s="102"/>
      <c r="S25" s="102"/>
    </row>
    <row r="26" spans="1:19" s="76" customFormat="1" ht="11.45" customHeight="1" x14ac:dyDescent="0.25">
      <c r="A26" s="77"/>
      <c r="B26" s="77"/>
      <c r="C26" s="77"/>
      <c r="D26" s="77"/>
      <c r="E26" s="77"/>
      <c r="F26" s="77"/>
    </row>
    <row r="27" spans="1:19" s="78" customFormat="1" ht="42" customHeight="1" x14ac:dyDescent="0.2">
      <c r="A27" s="197" t="s">
        <v>134</v>
      </c>
      <c r="B27" s="197"/>
      <c r="C27" s="197"/>
      <c r="D27" s="197"/>
    </row>
    <row r="28" spans="1:19" s="2" customFormat="1" ht="21.75" customHeight="1" x14ac:dyDescent="0.25">
      <c r="A28" s="198" t="s">
        <v>135</v>
      </c>
      <c r="B28" s="198"/>
      <c r="C28" s="198"/>
      <c r="D28" s="198"/>
    </row>
    <row r="29" spans="1:19" s="2" customFormat="1" ht="22.5" customHeight="1" x14ac:dyDescent="0.25">
      <c r="A29" s="197" t="s">
        <v>78</v>
      </c>
      <c r="B29" s="197"/>
      <c r="C29" s="197"/>
      <c r="D29" s="197"/>
    </row>
    <row r="30" spans="1:19" s="2" customFormat="1" ht="22.5" customHeight="1" x14ac:dyDescent="0.25">
      <c r="A30" s="197" t="s">
        <v>79</v>
      </c>
      <c r="B30" s="197"/>
      <c r="C30" s="197"/>
      <c r="D30" s="48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1"/>
  <sheetViews>
    <sheetView view="pageBreakPreview" topLeftCell="A68" zoomScale="60" zoomScaleNormal="100" workbookViewId="0">
      <selection activeCell="A84" sqref="A84:XFD85"/>
    </sheetView>
  </sheetViews>
  <sheetFormatPr defaultRowHeight="15" x14ac:dyDescent="0.25"/>
  <cols>
    <col min="1" max="1" width="54.42578125" style="79" customWidth="1"/>
    <col min="2" max="2" width="13.85546875" style="116" customWidth="1"/>
    <col min="3" max="3" width="11.42578125" style="117" customWidth="1"/>
    <col min="4" max="4" width="17.5703125" style="116" customWidth="1"/>
    <col min="5" max="5" width="14.7109375" style="116" customWidth="1"/>
    <col min="6" max="255" width="9.140625" style="79"/>
    <col min="256" max="256" width="8.7109375" style="79" customWidth="1"/>
    <col min="257" max="257" width="31.5703125" style="79" customWidth="1"/>
    <col min="258" max="258" width="13.85546875" style="79" customWidth="1"/>
    <col min="259" max="259" width="19.140625" style="79" customWidth="1"/>
    <col min="260" max="260" width="17.5703125" style="79" customWidth="1"/>
    <col min="261" max="261" width="14.7109375" style="79" customWidth="1"/>
    <col min="262" max="511" width="9.140625" style="79"/>
    <col min="512" max="512" width="8.7109375" style="79" customWidth="1"/>
    <col min="513" max="513" width="31.5703125" style="79" customWidth="1"/>
    <col min="514" max="514" width="13.85546875" style="79" customWidth="1"/>
    <col min="515" max="515" width="19.140625" style="79" customWidth="1"/>
    <col min="516" max="516" width="17.5703125" style="79" customWidth="1"/>
    <col min="517" max="517" width="14.7109375" style="79" customWidth="1"/>
    <col min="518" max="767" width="9.140625" style="79"/>
    <col min="768" max="768" width="8.7109375" style="79" customWidth="1"/>
    <col min="769" max="769" width="31.5703125" style="79" customWidth="1"/>
    <col min="770" max="770" width="13.85546875" style="79" customWidth="1"/>
    <col min="771" max="771" width="19.140625" style="79" customWidth="1"/>
    <col min="772" max="772" width="17.5703125" style="79" customWidth="1"/>
    <col min="773" max="773" width="14.7109375" style="79" customWidth="1"/>
    <col min="774" max="1023" width="9.140625" style="79"/>
    <col min="1024" max="1024" width="8.7109375" style="79" customWidth="1"/>
    <col min="1025" max="1025" width="31.5703125" style="79" customWidth="1"/>
    <col min="1026" max="1026" width="13.85546875" style="79" customWidth="1"/>
    <col min="1027" max="1027" width="19.140625" style="79" customWidth="1"/>
    <col min="1028" max="1028" width="17.5703125" style="79" customWidth="1"/>
    <col min="1029" max="1029" width="14.7109375" style="79" customWidth="1"/>
    <col min="1030" max="1279" width="9.140625" style="79"/>
    <col min="1280" max="1280" width="8.7109375" style="79" customWidth="1"/>
    <col min="1281" max="1281" width="31.5703125" style="79" customWidth="1"/>
    <col min="1282" max="1282" width="13.85546875" style="79" customWidth="1"/>
    <col min="1283" max="1283" width="19.140625" style="79" customWidth="1"/>
    <col min="1284" max="1284" width="17.5703125" style="79" customWidth="1"/>
    <col min="1285" max="1285" width="14.7109375" style="79" customWidth="1"/>
    <col min="1286" max="1535" width="9.140625" style="79"/>
    <col min="1536" max="1536" width="8.7109375" style="79" customWidth="1"/>
    <col min="1537" max="1537" width="31.5703125" style="79" customWidth="1"/>
    <col min="1538" max="1538" width="13.85546875" style="79" customWidth="1"/>
    <col min="1539" max="1539" width="19.140625" style="79" customWidth="1"/>
    <col min="1540" max="1540" width="17.5703125" style="79" customWidth="1"/>
    <col min="1541" max="1541" width="14.7109375" style="79" customWidth="1"/>
    <col min="1542" max="1791" width="9.140625" style="79"/>
    <col min="1792" max="1792" width="8.7109375" style="79" customWidth="1"/>
    <col min="1793" max="1793" width="31.5703125" style="79" customWidth="1"/>
    <col min="1794" max="1794" width="13.85546875" style="79" customWidth="1"/>
    <col min="1795" max="1795" width="19.140625" style="79" customWidth="1"/>
    <col min="1796" max="1796" width="17.5703125" style="79" customWidth="1"/>
    <col min="1797" max="1797" width="14.7109375" style="79" customWidth="1"/>
    <col min="1798" max="2047" width="9.140625" style="79"/>
    <col min="2048" max="2048" width="8.7109375" style="79" customWidth="1"/>
    <col min="2049" max="2049" width="31.5703125" style="79" customWidth="1"/>
    <col min="2050" max="2050" width="13.85546875" style="79" customWidth="1"/>
    <col min="2051" max="2051" width="19.140625" style="79" customWidth="1"/>
    <col min="2052" max="2052" width="17.5703125" style="79" customWidth="1"/>
    <col min="2053" max="2053" width="14.7109375" style="79" customWidth="1"/>
    <col min="2054" max="2303" width="9.140625" style="79"/>
    <col min="2304" max="2304" width="8.7109375" style="79" customWidth="1"/>
    <col min="2305" max="2305" width="31.5703125" style="79" customWidth="1"/>
    <col min="2306" max="2306" width="13.85546875" style="79" customWidth="1"/>
    <col min="2307" max="2307" width="19.140625" style="79" customWidth="1"/>
    <col min="2308" max="2308" width="17.5703125" style="79" customWidth="1"/>
    <col min="2309" max="2309" width="14.7109375" style="79" customWidth="1"/>
    <col min="2310" max="2559" width="9.140625" style="79"/>
    <col min="2560" max="2560" width="8.7109375" style="79" customWidth="1"/>
    <col min="2561" max="2561" width="31.5703125" style="79" customWidth="1"/>
    <col min="2562" max="2562" width="13.85546875" style="79" customWidth="1"/>
    <col min="2563" max="2563" width="19.140625" style="79" customWidth="1"/>
    <col min="2564" max="2564" width="17.5703125" style="79" customWidth="1"/>
    <col min="2565" max="2565" width="14.7109375" style="79" customWidth="1"/>
    <col min="2566" max="2815" width="9.140625" style="79"/>
    <col min="2816" max="2816" width="8.7109375" style="79" customWidth="1"/>
    <col min="2817" max="2817" width="31.5703125" style="79" customWidth="1"/>
    <col min="2818" max="2818" width="13.85546875" style="79" customWidth="1"/>
    <col min="2819" max="2819" width="19.140625" style="79" customWidth="1"/>
    <col min="2820" max="2820" width="17.5703125" style="79" customWidth="1"/>
    <col min="2821" max="2821" width="14.7109375" style="79" customWidth="1"/>
    <col min="2822" max="3071" width="9.140625" style="79"/>
    <col min="3072" max="3072" width="8.7109375" style="79" customWidth="1"/>
    <col min="3073" max="3073" width="31.5703125" style="79" customWidth="1"/>
    <col min="3074" max="3074" width="13.85546875" style="79" customWidth="1"/>
    <col min="3075" max="3075" width="19.140625" style="79" customWidth="1"/>
    <col min="3076" max="3076" width="17.5703125" style="79" customWidth="1"/>
    <col min="3077" max="3077" width="14.7109375" style="79" customWidth="1"/>
    <col min="3078" max="3327" width="9.140625" style="79"/>
    <col min="3328" max="3328" width="8.7109375" style="79" customWidth="1"/>
    <col min="3329" max="3329" width="31.5703125" style="79" customWidth="1"/>
    <col min="3330" max="3330" width="13.85546875" style="79" customWidth="1"/>
    <col min="3331" max="3331" width="19.140625" style="79" customWidth="1"/>
    <col min="3332" max="3332" width="17.5703125" style="79" customWidth="1"/>
    <col min="3333" max="3333" width="14.7109375" style="79" customWidth="1"/>
    <col min="3334" max="3583" width="9.140625" style="79"/>
    <col min="3584" max="3584" width="8.7109375" style="79" customWidth="1"/>
    <col min="3585" max="3585" width="31.5703125" style="79" customWidth="1"/>
    <col min="3586" max="3586" width="13.85546875" style="79" customWidth="1"/>
    <col min="3587" max="3587" width="19.140625" style="79" customWidth="1"/>
    <col min="3588" max="3588" width="17.5703125" style="79" customWidth="1"/>
    <col min="3589" max="3589" width="14.7109375" style="79" customWidth="1"/>
    <col min="3590" max="3839" width="9.140625" style="79"/>
    <col min="3840" max="3840" width="8.7109375" style="79" customWidth="1"/>
    <col min="3841" max="3841" width="31.5703125" style="79" customWidth="1"/>
    <col min="3842" max="3842" width="13.85546875" style="79" customWidth="1"/>
    <col min="3843" max="3843" width="19.140625" style="79" customWidth="1"/>
    <col min="3844" max="3844" width="17.5703125" style="79" customWidth="1"/>
    <col min="3845" max="3845" width="14.7109375" style="79" customWidth="1"/>
    <col min="3846" max="4095" width="9.140625" style="79"/>
    <col min="4096" max="4096" width="8.7109375" style="79" customWidth="1"/>
    <col min="4097" max="4097" width="31.5703125" style="79" customWidth="1"/>
    <col min="4098" max="4098" width="13.85546875" style="79" customWidth="1"/>
    <col min="4099" max="4099" width="19.140625" style="79" customWidth="1"/>
    <col min="4100" max="4100" width="17.5703125" style="79" customWidth="1"/>
    <col min="4101" max="4101" width="14.7109375" style="79" customWidth="1"/>
    <col min="4102" max="4351" width="9.140625" style="79"/>
    <col min="4352" max="4352" width="8.7109375" style="79" customWidth="1"/>
    <col min="4353" max="4353" width="31.5703125" style="79" customWidth="1"/>
    <col min="4354" max="4354" width="13.85546875" style="79" customWidth="1"/>
    <col min="4355" max="4355" width="19.140625" style="79" customWidth="1"/>
    <col min="4356" max="4356" width="17.5703125" style="79" customWidth="1"/>
    <col min="4357" max="4357" width="14.7109375" style="79" customWidth="1"/>
    <col min="4358" max="4607" width="9.140625" style="79"/>
    <col min="4608" max="4608" width="8.7109375" style="79" customWidth="1"/>
    <col min="4609" max="4609" width="31.5703125" style="79" customWidth="1"/>
    <col min="4610" max="4610" width="13.85546875" style="79" customWidth="1"/>
    <col min="4611" max="4611" width="19.140625" style="79" customWidth="1"/>
    <col min="4612" max="4612" width="17.5703125" style="79" customWidth="1"/>
    <col min="4613" max="4613" width="14.7109375" style="79" customWidth="1"/>
    <col min="4614" max="4863" width="9.140625" style="79"/>
    <col min="4864" max="4864" width="8.7109375" style="79" customWidth="1"/>
    <col min="4865" max="4865" width="31.5703125" style="79" customWidth="1"/>
    <col min="4866" max="4866" width="13.85546875" style="79" customWidth="1"/>
    <col min="4867" max="4867" width="19.140625" style="79" customWidth="1"/>
    <col min="4868" max="4868" width="17.5703125" style="79" customWidth="1"/>
    <col min="4869" max="4869" width="14.7109375" style="79" customWidth="1"/>
    <col min="4870" max="5119" width="9.140625" style="79"/>
    <col min="5120" max="5120" width="8.7109375" style="79" customWidth="1"/>
    <col min="5121" max="5121" width="31.5703125" style="79" customWidth="1"/>
    <col min="5122" max="5122" width="13.85546875" style="79" customWidth="1"/>
    <col min="5123" max="5123" width="19.140625" style="79" customWidth="1"/>
    <col min="5124" max="5124" width="17.5703125" style="79" customWidth="1"/>
    <col min="5125" max="5125" width="14.7109375" style="79" customWidth="1"/>
    <col min="5126" max="5375" width="9.140625" style="79"/>
    <col min="5376" max="5376" width="8.7109375" style="79" customWidth="1"/>
    <col min="5377" max="5377" width="31.5703125" style="79" customWidth="1"/>
    <col min="5378" max="5378" width="13.85546875" style="79" customWidth="1"/>
    <col min="5379" max="5379" width="19.140625" style="79" customWidth="1"/>
    <col min="5380" max="5380" width="17.5703125" style="79" customWidth="1"/>
    <col min="5381" max="5381" width="14.7109375" style="79" customWidth="1"/>
    <col min="5382" max="5631" width="9.140625" style="79"/>
    <col min="5632" max="5632" width="8.7109375" style="79" customWidth="1"/>
    <col min="5633" max="5633" width="31.5703125" style="79" customWidth="1"/>
    <col min="5634" max="5634" width="13.85546875" style="79" customWidth="1"/>
    <col min="5635" max="5635" width="19.140625" style="79" customWidth="1"/>
    <col min="5636" max="5636" width="17.5703125" style="79" customWidth="1"/>
    <col min="5637" max="5637" width="14.7109375" style="79" customWidth="1"/>
    <col min="5638" max="5887" width="9.140625" style="79"/>
    <col min="5888" max="5888" width="8.7109375" style="79" customWidth="1"/>
    <col min="5889" max="5889" width="31.5703125" style="79" customWidth="1"/>
    <col min="5890" max="5890" width="13.85546875" style="79" customWidth="1"/>
    <col min="5891" max="5891" width="19.140625" style="79" customWidth="1"/>
    <col min="5892" max="5892" width="17.5703125" style="79" customWidth="1"/>
    <col min="5893" max="5893" width="14.7109375" style="79" customWidth="1"/>
    <col min="5894" max="6143" width="9.140625" style="79"/>
    <col min="6144" max="6144" width="8.7109375" style="79" customWidth="1"/>
    <col min="6145" max="6145" width="31.5703125" style="79" customWidth="1"/>
    <col min="6146" max="6146" width="13.85546875" style="79" customWidth="1"/>
    <col min="6147" max="6147" width="19.140625" style="79" customWidth="1"/>
    <col min="6148" max="6148" width="17.5703125" style="79" customWidth="1"/>
    <col min="6149" max="6149" width="14.7109375" style="79" customWidth="1"/>
    <col min="6150" max="6399" width="9.140625" style="79"/>
    <col min="6400" max="6400" width="8.7109375" style="79" customWidth="1"/>
    <col min="6401" max="6401" width="31.5703125" style="79" customWidth="1"/>
    <col min="6402" max="6402" width="13.85546875" style="79" customWidth="1"/>
    <col min="6403" max="6403" width="19.140625" style="79" customWidth="1"/>
    <col min="6404" max="6404" width="17.5703125" style="79" customWidth="1"/>
    <col min="6405" max="6405" width="14.7109375" style="79" customWidth="1"/>
    <col min="6406" max="6655" width="9.140625" style="79"/>
    <col min="6656" max="6656" width="8.7109375" style="79" customWidth="1"/>
    <col min="6657" max="6657" width="31.5703125" style="79" customWidth="1"/>
    <col min="6658" max="6658" width="13.85546875" style="79" customWidth="1"/>
    <col min="6659" max="6659" width="19.140625" style="79" customWidth="1"/>
    <col min="6660" max="6660" width="17.5703125" style="79" customWidth="1"/>
    <col min="6661" max="6661" width="14.7109375" style="79" customWidth="1"/>
    <col min="6662" max="6911" width="9.140625" style="79"/>
    <col min="6912" max="6912" width="8.7109375" style="79" customWidth="1"/>
    <col min="6913" max="6913" width="31.5703125" style="79" customWidth="1"/>
    <col min="6914" max="6914" width="13.85546875" style="79" customWidth="1"/>
    <col min="6915" max="6915" width="19.140625" style="79" customWidth="1"/>
    <col min="6916" max="6916" width="17.5703125" style="79" customWidth="1"/>
    <col min="6917" max="6917" width="14.7109375" style="79" customWidth="1"/>
    <col min="6918" max="7167" width="9.140625" style="79"/>
    <col min="7168" max="7168" width="8.7109375" style="79" customWidth="1"/>
    <col min="7169" max="7169" width="31.5703125" style="79" customWidth="1"/>
    <col min="7170" max="7170" width="13.85546875" style="79" customWidth="1"/>
    <col min="7171" max="7171" width="19.140625" style="79" customWidth="1"/>
    <col min="7172" max="7172" width="17.5703125" style="79" customWidth="1"/>
    <col min="7173" max="7173" width="14.7109375" style="79" customWidth="1"/>
    <col min="7174" max="7423" width="9.140625" style="79"/>
    <col min="7424" max="7424" width="8.7109375" style="79" customWidth="1"/>
    <col min="7425" max="7425" width="31.5703125" style="79" customWidth="1"/>
    <col min="7426" max="7426" width="13.85546875" style="79" customWidth="1"/>
    <col min="7427" max="7427" width="19.140625" style="79" customWidth="1"/>
    <col min="7428" max="7428" width="17.5703125" style="79" customWidth="1"/>
    <col min="7429" max="7429" width="14.7109375" style="79" customWidth="1"/>
    <col min="7430" max="7679" width="9.140625" style="79"/>
    <col min="7680" max="7680" width="8.7109375" style="79" customWidth="1"/>
    <col min="7681" max="7681" width="31.5703125" style="79" customWidth="1"/>
    <col min="7682" max="7682" width="13.85546875" style="79" customWidth="1"/>
    <col min="7683" max="7683" width="19.140625" style="79" customWidth="1"/>
    <col min="7684" max="7684" width="17.5703125" style="79" customWidth="1"/>
    <col min="7685" max="7685" width="14.7109375" style="79" customWidth="1"/>
    <col min="7686" max="7935" width="9.140625" style="79"/>
    <col min="7936" max="7936" width="8.7109375" style="79" customWidth="1"/>
    <col min="7937" max="7937" width="31.5703125" style="79" customWidth="1"/>
    <col min="7938" max="7938" width="13.85546875" style="79" customWidth="1"/>
    <col min="7939" max="7939" width="19.140625" style="79" customWidth="1"/>
    <col min="7940" max="7940" width="17.5703125" style="79" customWidth="1"/>
    <col min="7941" max="7941" width="14.7109375" style="79" customWidth="1"/>
    <col min="7942" max="8191" width="9.140625" style="79"/>
    <col min="8192" max="8192" width="8.7109375" style="79" customWidth="1"/>
    <col min="8193" max="8193" width="31.5703125" style="79" customWidth="1"/>
    <col min="8194" max="8194" width="13.85546875" style="79" customWidth="1"/>
    <col min="8195" max="8195" width="19.140625" style="79" customWidth="1"/>
    <col min="8196" max="8196" width="17.5703125" style="79" customWidth="1"/>
    <col min="8197" max="8197" width="14.7109375" style="79" customWidth="1"/>
    <col min="8198" max="8447" width="9.140625" style="79"/>
    <col min="8448" max="8448" width="8.7109375" style="79" customWidth="1"/>
    <col min="8449" max="8449" width="31.5703125" style="79" customWidth="1"/>
    <col min="8450" max="8450" width="13.85546875" style="79" customWidth="1"/>
    <col min="8451" max="8451" width="19.140625" style="79" customWidth="1"/>
    <col min="8452" max="8452" width="17.5703125" style="79" customWidth="1"/>
    <col min="8453" max="8453" width="14.7109375" style="79" customWidth="1"/>
    <col min="8454" max="8703" width="9.140625" style="79"/>
    <col min="8704" max="8704" width="8.7109375" style="79" customWidth="1"/>
    <col min="8705" max="8705" width="31.5703125" style="79" customWidth="1"/>
    <col min="8706" max="8706" width="13.85546875" style="79" customWidth="1"/>
    <col min="8707" max="8707" width="19.140625" style="79" customWidth="1"/>
    <col min="8708" max="8708" width="17.5703125" style="79" customWidth="1"/>
    <col min="8709" max="8709" width="14.7109375" style="79" customWidth="1"/>
    <col min="8710" max="8959" width="9.140625" style="79"/>
    <col min="8960" max="8960" width="8.7109375" style="79" customWidth="1"/>
    <col min="8961" max="8961" width="31.5703125" style="79" customWidth="1"/>
    <col min="8962" max="8962" width="13.85546875" style="79" customWidth="1"/>
    <col min="8963" max="8963" width="19.140625" style="79" customWidth="1"/>
    <col min="8964" max="8964" width="17.5703125" style="79" customWidth="1"/>
    <col min="8965" max="8965" width="14.7109375" style="79" customWidth="1"/>
    <col min="8966" max="9215" width="9.140625" style="79"/>
    <col min="9216" max="9216" width="8.7109375" style="79" customWidth="1"/>
    <col min="9217" max="9217" width="31.5703125" style="79" customWidth="1"/>
    <col min="9218" max="9218" width="13.85546875" style="79" customWidth="1"/>
    <col min="9219" max="9219" width="19.140625" style="79" customWidth="1"/>
    <col min="9220" max="9220" width="17.5703125" style="79" customWidth="1"/>
    <col min="9221" max="9221" width="14.7109375" style="79" customWidth="1"/>
    <col min="9222" max="9471" width="9.140625" style="79"/>
    <col min="9472" max="9472" width="8.7109375" style="79" customWidth="1"/>
    <col min="9473" max="9473" width="31.5703125" style="79" customWidth="1"/>
    <col min="9474" max="9474" width="13.85546875" style="79" customWidth="1"/>
    <col min="9475" max="9475" width="19.140625" style="79" customWidth="1"/>
    <col min="9476" max="9476" width="17.5703125" style="79" customWidth="1"/>
    <col min="9477" max="9477" width="14.7109375" style="79" customWidth="1"/>
    <col min="9478" max="9727" width="9.140625" style="79"/>
    <col min="9728" max="9728" width="8.7109375" style="79" customWidth="1"/>
    <col min="9729" max="9729" width="31.5703125" style="79" customWidth="1"/>
    <col min="9730" max="9730" width="13.85546875" style="79" customWidth="1"/>
    <col min="9731" max="9731" width="19.140625" style="79" customWidth="1"/>
    <col min="9732" max="9732" width="17.5703125" style="79" customWidth="1"/>
    <col min="9733" max="9733" width="14.7109375" style="79" customWidth="1"/>
    <col min="9734" max="9983" width="9.140625" style="79"/>
    <col min="9984" max="9984" width="8.7109375" style="79" customWidth="1"/>
    <col min="9985" max="9985" width="31.5703125" style="79" customWidth="1"/>
    <col min="9986" max="9986" width="13.85546875" style="79" customWidth="1"/>
    <col min="9987" max="9987" width="19.140625" style="79" customWidth="1"/>
    <col min="9988" max="9988" width="17.5703125" style="79" customWidth="1"/>
    <col min="9989" max="9989" width="14.7109375" style="79" customWidth="1"/>
    <col min="9990" max="10239" width="9.140625" style="79"/>
    <col min="10240" max="10240" width="8.7109375" style="79" customWidth="1"/>
    <col min="10241" max="10241" width="31.5703125" style="79" customWidth="1"/>
    <col min="10242" max="10242" width="13.85546875" style="79" customWidth="1"/>
    <col min="10243" max="10243" width="19.140625" style="79" customWidth="1"/>
    <col min="10244" max="10244" width="17.5703125" style="79" customWidth="1"/>
    <col min="10245" max="10245" width="14.7109375" style="79" customWidth="1"/>
    <col min="10246" max="10495" width="9.140625" style="79"/>
    <col min="10496" max="10496" width="8.7109375" style="79" customWidth="1"/>
    <col min="10497" max="10497" width="31.5703125" style="79" customWidth="1"/>
    <col min="10498" max="10498" width="13.85546875" style="79" customWidth="1"/>
    <col min="10499" max="10499" width="19.140625" style="79" customWidth="1"/>
    <col min="10500" max="10500" width="17.5703125" style="79" customWidth="1"/>
    <col min="10501" max="10501" width="14.7109375" style="79" customWidth="1"/>
    <col min="10502" max="10751" width="9.140625" style="79"/>
    <col min="10752" max="10752" width="8.7109375" style="79" customWidth="1"/>
    <col min="10753" max="10753" width="31.5703125" style="79" customWidth="1"/>
    <col min="10754" max="10754" width="13.85546875" style="79" customWidth="1"/>
    <col min="10755" max="10755" width="19.140625" style="79" customWidth="1"/>
    <col min="10756" max="10756" width="17.5703125" style="79" customWidth="1"/>
    <col min="10757" max="10757" width="14.7109375" style="79" customWidth="1"/>
    <col min="10758" max="11007" width="9.140625" style="79"/>
    <col min="11008" max="11008" width="8.7109375" style="79" customWidth="1"/>
    <col min="11009" max="11009" width="31.5703125" style="79" customWidth="1"/>
    <col min="11010" max="11010" width="13.85546875" style="79" customWidth="1"/>
    <col min="11011" max="11011" width="19.140625" style="79" customWidth="1"/>
    <col min="11012" max="11012" width="17.5703125" style="79" customWidth="1"/>
    <col min="11013" max="11013" width="14.7109375" style="79" customWidth="1"/>
    <col min="11014" max="11263" width="9.140625" style="79"/>
    <col min="11264" max="11264" width="8.7109375" style="79" customWidth="1"/>
    <col min="11265" max="11265" width="31.5703125" style="79" customWidth="1"/>
    <col min="11266" max="11266" width="13.85546875" style="79" customWidth="1"/>
    <col min="11267" max="11267" width="19.140625" style="79" customWidth="1"/>
    <col min="11268" max="11268" width="17.5703125" style="79" customWidth="1"/>
    <col min="11269" max="11269" width="14.7109375" style="79" customWidth="1"/>
    <col min="11270" max="11519" width="9.140625" style="79"/>
    <col min="11520" max="11520" width="8.7109375" style="79" customWidth="1"/>
    <col min="11521" max="11521" width="31.5703125" style="79" customWidth="1"/>
    <col min="11522" max="11522" width="13.85546875" style="79" customWidth="1"/>
    <col min="11523" max="11523" width="19.140625" style="79" customWidth="1"/>
    <col min="11524" max="11524" width="17.5703125" style="79" customWidth="1"/>
    <col min="11525" max="11525" width="14.7109375" style="79" customWidth="1"/>
    <col min="11526" max="11775" width="9.140625" style="79"/>
    <col min="11776" max="11776" width="8.7109375" style="79" customWidth="1"/>
    <col min="11777" max="11777" width="31.5703125" style="79" customWidth="1"/>
    <col min="11778" max="11778" width="13.85546875" style="79" customWidth="1"/>
    <col min="11779" max="11779" width="19.140625" style="79" customWidth="1"/>
    <col min="11780" max="11780" width="17.5703125" style="79" customWidth="1"/>
    <col min="11781" max="11781" width="14.7109375" style="79" customWidth="1"/>
    <col min="11782" max="12031" width="9.140625" style="79"/>
    <col min="12032" max="12032" width="8.7109375" style="79" customWidth="1"/>
    <col min="12033" max="12033" width="31.5703125" style="79" customWidth="1"/>
    <col min="12034" max="12034" width="13.85546875" style="79" customWidth="1"/>
    <col min="12035" max="12035" width="19.140625" style="79" customWidth="1"/>
    <col min="12036" max="12036" width="17.5703125" style="79" customWidth="1"/>
    <col min="12037" max="12037" width="14.7109375" style="79" customWidth="1"/>
    <col min="12038" max="12287" width="9.140625" style="79"/>
    <col min="12288" max="12288" width="8.7109375" style="79" customWidth="1"/>
    <col min="12289" max="12289" width="31.5703125" style="79" customWidth="1"/>
    <col min="12290" max="12290" width="13.85546875" style="79" customWidth="1"/>
    <col min="12291" max="12291" width="19.140625" style="79" customWidth="1"/>
    <col min="12292" max="12292" width="17.5703125" style="79" customWidth="1"/>
    <col min="12293" max="12293" width="14.7109375" style="79" customWidth="1"/>
    <col min="12294" max="12543" width="9.140625" style="79"/>
    <col min="12544" max="12544" width="8.7109375" style="79" customWidth="1"/>
    <col min="12545" max="12545" width="31.5703125" style="79" customWidth="1"/>
    <col min="12546" max="12546" width="13.85546875" style="79" customWidth="1"/>
    <col min="12547" max="12547" width="19.140625" style="79" customWidth="1"/>
    <col min="12548" max="12548" width="17.5703125" style="79" customWidth="1"/>
    <col min="12549" max="12549" width="14.7109375" style="79" customWidth="1"/>
    <col min="12550" max="12799" width="9.140625" style="79"/>
    <col min="12800" max="12800" width="8.7109375" style="79" customWidth="1"/>
    <col min="12801" max="12801" width="31.5703125" style="79" customWidth="1"/>
    <col min="12802" max="12802" width="13.85546875" style="79" customWidth="1"/>
    <col min="12803" max="12803" width="19.140625" style="79" customWidth="1"/>
    <col min="12804" max="12804" width="17.5703125" style="79" customWidth="1"/>
    <col min="12805" max="12805" width="14.7109375" style="79" customWidth="1"/>
    <col min="12806" max="13055" width="9.140625" style="79"/>
    <col min="13056" max="13056" width="8.7109375" style="79" customWidth="1"/>
    <col min="13057" max="13057" width="31.5703125" style="79" customWidth="1"/>
    <col min="13058" max="13058" width="13.85546875" style="79" customWidth="1"/>
    <col min="13059" max="13059" width="19.140625" style="79" customWidth="1"/>
    <col min="13060" max="13060" width="17.5703125" style="79" customWidth="1"/>
    <col min="13061" max="13061" width="14.7109375" style="79" customWidth="1"/>
    <col min="13062" max="13311" width="9.140625" style="79"/>
    <col min="13312" max="13312" width="8.7109375" style="79" customWidth="1"/>
    <col min="13313" max="13313" width="31.5703125" style="79" customWidth="1"/>
    <col min="13314" max="13314" width="13.85546875" style="79" customWidth="1"/>
    <col min="13315" max="13315" width="19.140625" style="79" customWidth="1"/>
    <col min="13316" max="13316" width="17.5703125" style="79" customWidth="1"/>
    <col min="13317" max="13317" width="14.7109375" style="79" customWidth="1"/>
    <col min="13318" max="13567" width="9.140625" style="79"/>
    <col min="13568" max="13568" width="8.7109375" style="79" customWidth="1"/>
    <col min="13569" max="13569" width="31.5703125" style="79" customWidth="1"/>
    <col min="13570" max="13570" width="13.85546875" style="79" customWidth="1"/>
    <col min="13571" max="13571" width="19.140625" style="79" customWidth="1"/>
    <col min="13572" max="13572" width="17.5703125" style="79" customWidth="1"/>
    <col min="13573" max="13573" width="14.7109375" style="79" customWidth="1"/>
    <col min="13574" max="13823" width="9.140625" style="79"/>
    <col min="13824" max="13824" width="8.7109375" style="79" customWidth="1"/>
    <col min="13825" max="13825" width="31.5703125" style="79" customWidth="1"/>
    <col min="13826" max="13826" width="13.85546875" style="79" customWidth="1"/>
    <col min="13827" max="13827" width="19.140625" style="79" customWidth="1"/>
    <col min="13828" max="13828" width="17.5703125" style="79" customWidth="1"/>
    <col min="13829" max="13829" width="14.7109375" style="79" customWidth="1"/>
    <col min="13830" max="14079" width="9.140625" style="79"/>
    <col min="14080" max="14080" width="8.7109375" style="79" customWidth="1"/>
    <col min="14081" max="14081" width="31.5703125" style="79" customWidth="1"/>
    <col min="14082" max="14082" width="13.85546875" style="79" customWidth="1"/>
    <col min="14083" max="14083" width="19.140625" style="79" customWidth="1"/>
    <col min="14084" max="14084" width="17.5703125" style="79" customWidth="1"/>
    <col min="14085" max="14085" width="14.7109375" style="79" customWidth="1"/>
    <col min="14086" max="14335" width="9.140625" style="79"/>
    <col min="14336" max="14336" width="8.7109375" style="79" customWidth="1"/>
    <col min="14337" max="14337" width="31.5703125" style="79" customWidth="1"/>
    <col min="14338" max="14338" width="13.85546875" style="79" customWidth="1"/>
    <col min="14339" max="14339" width="19.140625" style="79" customWidth="1"/>
    <col min="14340" max="14340" width="17.5703125" style="79" customWidth="1"/>
    <col min="14341" max="14341" width="14.7109375" style="79" customWidth="1"/>
    <col min="14342" max="14591" width="9.140625" style="79"/>
    <col min="14592" max="14592" width="8.7109375" style="79" customWidth="1"/>
    <col min="14593" max="14593" width="31.5703125" style="79" customWidth="1"/>
    <col min="14594" max="14594" width="13.85546875" style="79" customWidth="1"/>
    <col min="14595" max="14595" width="19.140625" style="79" customWidth="1"/>
    <col min="14596" max="14596" width="17.5703125" style="79" customWidth="1"/>
    <col min="14597" max="14597" width="14.7109375" style="79" customWidth="1"/>
    <col min="14598" max="14847" width="9.140625" style="79"/>
    <col min="14848" max="14848" width="8.7109375" style="79" customWidth="1"/>
    <col min="14849" max="14849" width="31.5703125" style="79" customWidth="1"/>
    <col min="14850" max="14850" width="13.85546875" style="79" customWidth="1"/>
    <col min="14851" max="14851" width="19.140625" style="79" customWidth="1"/>
    <col min="14852" max="14852" width="17.5703125" style="79" customWidth="1"/>
    <col min="14853" max="14853" width="14.7109375" style="79" customWidth="1"/>
    <col min="14854" max="15103" width="9.140625" style="79"/>
    <col min="15104" max="15104" width="8.7109375" style="79" customWidth="1"/>
    <col min="15105" max="15105" width="31.5703125" style="79" customWidth="1"/>
    <col min="15106" max="15106" width="13.85546875" style="79" customWidth="1"/>
    <col min="15107" max="15107" width="19.140625" style="79" customWidth="1"/>
    <col min="15108" max="15108" width="17.5703125" style="79" customWidth="1"/>
    <col min="15109" max="15109" width="14.7109375" style="79" customWidth="1"/>
    <col min="15110" max="15359" width="9.140625" style="79"/>
    <col min="15360" max="15360" width="8.7109375" style="79" customWidth="1"/>
    <col min="15361" max="15361" width="31.5703125" style="79" customWidth="1"/>
    <col min="15362" max="15362" width="13.85546875" style="79" customWidth="1"/>
    <col min="15363" max="15363" width="19.140625" style="79" customWidth="1"/>
    <col min="15364" max="15364" width="17.5703125" style="79" customWidth="1"/>
    <col min="15365" max="15365" width="14.7109375" style="79" customWidth="1"/>
    <col min="15366" max="15615" width="9.140625" style="79"/>
    <col min="15616" max="15616" width="8.7109375" style="79" customWidth="1"/>
    <col min="15617" max="15617" width="31.5703125" style="79" customWidth="1"/>
    <col min="15618" max="15618" width="13.85546875" style="79" customWidth="1"/>
    <col min="15619" max="15619" width="19.140625" style="79" customWidth="1"/>
    <col min="15620" max="15620" width="17.5703125" style="79" customWidth="1"/>
    <col min="15621" max="15621" width="14.7109375" style="79" customWidth="1"/>
    <col min="15622" max="15871" width="9.140625" style="79"/>
    <col min="15872" max="15872" width="8.7109375" style="79" customWidth="1"/>
    <col min="15873" max="15873" width="31.5703125" style="79" customWidth="1"/>
    <col min="15874" max="15874" width="13.85546875" style="79" customWidth="1"/>
    <col min="15875" max="15875" width="19.140625" style="79" customWidth="1"/>
    <col min="15876" max="15876" width="17.5703125" style="79" customWidth="1"/>
    <col min="15877" max="15877" width="14.7109375" style="79" customWidth="1"/>
    <col min="15878" max="16127" width="9.140625" style="79"/>
    <col min="16128" max="16128" width="8.7109375" style="79" customWidth="1"/>
    <col min="16129" max="16129" width="31.5703125" style="79" customWidth="1"/>
    <col min="16130" max="16130" width="13.85546875" style="79" customWidth="1"/>
    <col min="16131" max="16131" width="19.140625" style="79" customWidth="1"/>
    <col min="16132" max="16132" width="17.5703125" style="79" customWidth="1"/>
    <col min="16133" max="16133" width="14.7109375" style="79" customWidth="1"/>
    <col min="16134" max="16384" width="9.140625" style="79"/>
  </cols>
  <sheetData>
    <row r="1" spans="1:5" ht="23.25" customHeight="1" x14ac:dyDescent="0.25">
      <c r="E1" s="117"/>
    </row>
    <row r="2" spans="1:5" x14ac:dyDescent="0.25">
      <c r="A2" s="79" t="s">
        <v>201</v>
      </c>
    </row>
    <row r="3" spans="1:5" ht="15.75" customHeight="1" x14ac:dyDescent="0.25">
      <c r="B3" s="109" t="s">
        <v>265</v>
      </c>
    </row>
    <row r="4" spans="1:5" x14ac:dyDescent="0.25">
      <c r="B4" s="109" t="s">
        <v>202</v>
      </c>
      <c r="C4" s="118"/>
      <c r="D4" s="109"/>
    </row>
    <row r="5" spans="1:5" x14ac:dyDescent="0.25">
      <c r="B5" s="109" t="s">
        <v>203</v>
      </c>
      <c r="C5" s="118"/>
      <c r="D5" s="109"/>
    </row>
    <row r="6" spans="1:5" ht="26.25" customHeight="1" x14ac:dyDescent="0.25">
      <c r="A6" s="108" t="s">
        <v>204</v>
      </c>
      <c r="E6" s="109" t="s">
        <v>205</v>
      </c>
    </row>
    <row r="8" spans="1:5" ht="28.5" customHeight="1" x14ac:dyDescent="0.25">
      <c r="A8" s="201" t="s">
        <v>266</v>
      </c>
      <c r="B8" s="201"/>
      <c r="C8" s="201"/>
      <c r="D8" s="201"/>
      <c r="E8" s="201"/>
    </row>
    <row r="9" spans="1:5" ht="28.5" customHeight="1" x14ac:dyDescent="0.25">
      <c r="A9" s="201" t="s">
        <v>206</v>
      </c>
      <c r="B9" s="201"/>
      <c r="C9" s="201"/>
      <c r="D9" s="201"/>
      <c r="E9" s="201"/>
    </row>
    <row r="10" spans="1:5" ht="32.25" customHeight="1" x14ac:dyDescent="0.25">
      <c r="A10" s="201" t="s">
        <v>207</v>
      </c>
      <c r="B10" s="201"/>
      <c r="C10" s="201"/>
      <c r="D10" s="201"/>
      <c r="E10" s="201"/>
    </row>
    <row r="11" spans="1:5" ht="30" customHeight="1" x14ac:dyDescent="0.25">
      <c r="A11" s="201" t="s">
        <v>208</v>
      </c>
      <c r="B11" s="201"/>
      <c r="C11" s="201"/>
      <c r="D11" s="201"/>
      <c r="E11" s="201"/>
    </row>
    <row r="12" spans="1:5" ht="29.25" customHeight="1" x14ac:dyDescent="0.25">
      <c r="A12" s="201" t="s">
        <v>209</v>
      </c>
      <c r="B12" s="201"/>
      <c r="C12" s="201"/>
      <c r="D12" s="201"/>
      <c r="E12" s="201"/>
    </row>
    <row r="13" spans="1:5" ht="28.5" customHeight="1" x14ac:dyDescent="0.25">
      <c r="A13" s="201" t="s">
        <v>210</v>
      </c>
      <c r="B13" s="201"/>
      <c r="C13" s="201"/>
      <c r="D13" s="201"/>
      <c r="E13" s="201"/>
    </row>
    <row r="14" spans="1:5" ht="15.75" customHeight="1" x14ac:dyDescent="0.25"/>
    <row r="15" spans="1:5" ht="150" x14ac:dyDescent="0.25">
      <c r="A15" s="112" t="s">
        <v>2</v>
      </c>
      <c r="B15" s="113" t="s">
        <v>212</v>
      </c>
      <c r="C15" s="113" t="s">
        <v>0</v>
      </c>
      <c r="D15" s="113" t="s">
        <v>211</v>
      </c>
      <c r="E15" s="113" t="s">
        <v>1</v>
      </c>
    </row>
    <row r="16" spans="1:5" s="81" customFormat="1" ht="14.25" x14ac:dyDescent="0.2">
      <c r="A16" s="119" t="s">
        <v>8</v>
      </c>
      <c r="B16" s="120"/>
      <c r="C16" s="120"/>
      <c r="D16" s="120"/>
      <c r="E16" s="120"/>
    </row>
    <row r="17" spans="1:5" x14ac:dyDescent="0.25">
      <c r="A17" s="114" t="s">
        <v>136</v>
      </c>
      <c r="B17" s="115" t="s">
        <v>48</v>
      </c>
      <c r="C17" s="113" t="s">
        <v>32</v>
      </c>
      <c r="D17" s="115">
        <v>0.13</v>
      </c>
      <c r="E17" s="115">
        <v>2536.09</v>
      </c>
    </row>
    <row r="18" spans="1:5" s="81" customFormat="1" ht="28.5" x14ac:dyDescent="0.2">
      <c r="A18" s="119" t="s">
        <v>213</v>
      </c>
      <c r="B18" s="120"/>
      <c r="C18" s="120"/>
      <c r="D18" s="120"/>
      <c r="E18" s="120"/>
    </row>
    <row r="19" spans="1:5" x14ac:dyDescent="0.25">
      <c r="A19" s="114" t="s">
        <v>214</v>
      </c>
      <c r="B19" s="115">
        <v>1</v>
      </c>
      <c r="C19" s="113" t="s">
        <v>215</v>
      </c>
      <c r="D19" s="115">
        <f>E19</f>
        <v>466.03</v>
      </c>
      <c r="E19" s="115">
        <v>466.03</v>
      </c>
    </row>
    <row r="20" spans="1:5" x14ac:dyDescent="0.25">
      <c r="A20" s="114" t="s">
        <v>216</v>
      </c>
      <c r="B20" s="115" t="s">
        <v>195</v>
      </c>
      <c r="C20" s="113" t="s">
        <v>33</v>
      </c>
      <c r="D20" s="115">
        <f t="shared" ref="D20:D22" si="0">E20</f>
        <v>102028.93</v>
      </c>
      <c r="E20" s="115">
        <v>102028.93</v>
      </c>
    </row>
    <row r="21" spans="1:5" x14ac:dyDescent="0.25">
      <c r="A21" s="114" t="s">
        <v>217</v>
      </c>
      <c r="B21" s="115" t="s">
        <v>195</v>
      </c>
      <c r="C21" s="113" t="s">
        <v>33</v>
      </c>
      <c r="D21" s="115">
        <f t="shared" si="0"/>
        <v>975.54</v>
      </c>
      <c r="E21" s="115">
        <v>975.54</v>
      </c>
    </row>
    <row r="22" spans="1:5" ht="30" x14ac:dyDescent="0.25">
      <c r="A22" s="114" t="s">
        <v>218</v>
      </c>
      <c r="B22" s="115" t="s">
        <v>49</v>
      </c>
      <c r="C22" s="113" t="s">
        <v>32</v>
      </c>
      <c r="D22" s="115">
        <f t="shared" si="0"/>
        <v>1137.1400000000001</v>
      </c>
      <c r="E22" s="115">
        <v>1137.1400000000001</v>
      </c>
    </row>
    <row r="23" spans="1:5" s="81" customFormat="1" ht="28.5" x14ac:dyDescent="0.2">
      <c r="A23" s="119" t="s">
        <v>219</v>
      </c>
      <c r="B23" s="120"/>
      <c r="C23" s="120"/>
      <c r="D23" s="120"/>
      <c r="E23" s="120"/>
    </row>
    <row r="24" spans="1:5" ht="30" x14ac:dyDescent="0.25">
      <c r="A24" s="114" t="s">
        <v>220</v>
      </c>
      <c r="B24" s="115">
        <v>0.04</v>
      </c>
      <c r="C24" s="113" t="s">
        <v>39</v>
      </c>
      <c r="D24" s="115">
        <f>E24/B24</f>
        <v>67980</v>
      </c>
      <c r="E24" s="115">
        <v>2719.2</v>
      </c>
    </row>
    <row r="25" spans="1:5" ht="30" x14ac:dyDescent="0.25">
      <c r="A25" s="114" t="s">
        <v>221</v>
      </c>
      <c r="B25" s="115">
        <v>0.04</v>
      </c>
      <c r="C25" s="113" t="s">
        <v>39</v>
      </c>
      <c r="D25" s="115">
        <f t="shared" ref="D25:D77" si="1">E25/B25</f>
        <v>39063</v>
      </c>
      <c r="E25" s="115">
        <v>1562.52</v>
      </c>
    </row>
    <row r="26" spans="1:5" ht="30" x14ac:dyDescent="0.25">
      <c r="A26" s="114" t="s">
        <v>222</v>
      </c>
      <c r="B26" s="115">
        <v>1</v>
      </c>
      <c r="C26" s="113" t="s">
        <v>34</v>
      </c>
      <c r="D26" s="115">
        <f t="shared" si="1"/>
        <v>303.61</v>
      </c>
      <c r="E26" s="115">
        <v>303.61</v>
      </c>
    </row>
    <row r="27" spans="1:5" x14ac:dyDescent="0.25">
      <c r="A27" s="114" t="s">
        <v>223</v>
      </c>
      <c r="B27" s="115">
        <v>0.01</v>
      </c>
      <c r="C27" s="113" t="s">
        <v>42</v>
      </c>
      <c r="D27" s="115">
        <f t="shared" si="1"/>
        <v>53677.999999999993</v>
      </c>
      <c r="E27" s="115">
        <v>536.78</v>
      </c>
    </row>
    <row r="28" spans="1:5" ht="30" x14ac:dyDescent="0.25">
      <c r="A28" s="114" t="s">
        <v>224</v>
      </c>
      <c r="B28" s="115">
        <v>1</v>
      </c>
      <c r="C28" s="113" t="s">
        <v>225</v>
      </c>
      <c r="D28" s="115">
        <f t="shared" si="1"/>
        <v>353.04</v>
      </c>
      <c r="E28" s="115">
        <v>353.04</v>
      </c>
    </row>
    <row r="29" spans="1:5" x14ac:dyDescent="0.25">
      <c r="A29" s="114" t="s">
        <v>140</v>
      </c>
      <c r="B29" s="115">
        <v>1</v>
      </c>
      <c r="C29" s="113" t="s">
        <v>35</v>
      </c>
      <c r="D29" s="115">
        <f t="shared" si="1"/>
        <v>91.38</v>
      </c>
      <c r="E29" s="115">
        <v>91.38</v>
      </c>
    </row>
    <row r="30" spans="1:5" ht="30" x14ac:dyDescent="0.25">
      <c r="A30" s="114" t="s">
        <v>142</v>
      </c>
      <c r="B30" s="115">
        <v>2</v>
      </c>
      <c r="C30" s="113" t="s">
        <v>38</v>
      </c>
      <c r="D30" s="115">
        <f t="shared" si="1"/>
        <v>665.70500000000004</v>
      </c>
      <c r="E30" s="115">
        <v>1331.41</v>
      </c>
    </row>
    <row r="31" spans="1:5" x14ac:dyDescent="0.25">
      <c r="A31" s="114" t="s">
        <v>226</v>
      </c>
      <c r="B31" s="115">
        <v>1</v>
      </c>
      <c r="C31" s="113" t="s">
        <v>34</v>
      </c>
      <c r="D31" s="115">
        <f t="shared" si="1"/>
        <v>150.94</v>
      </c>
      <c r="E31" s="115">
        <v>150.94</v>
      </c>
    </row>
    <row r="32" spans="1:5" ht="30" x14ac:dyDescent="0.25">
      <c r="A32" s="114" t="s">
        <v>227</v>
      </c>
      <c r="B32" s="115">
        <v>2</v>
      </c>
      <c r="C32" s="113" t="s">
        <v>228</v>
      </c>
      <c r="D32" s="115">
        <f t="shared" si="1"/>
        <v>544.37</v>
      </c>
      <c r="E32" s="115">
        <v>1088.74</v>
      </c>
    </row>
    <row r="33" spans="1:5" ht="30" x14ac:dyDescent="0.25">
      <c r="A33" s="114" t="s">
        <v>229</v>
      </c>
      <c r="B33" s="115">
        <v>0.1</v>
      </c>
      <c r="C33" s="113" t="s">
        <v>40</v>
      </c>
      <c r="D33" s="115">
        <f t="shared" si="1"/>
        <v>1791.3</v>
      </c>
      <c r="E33" s="115">
        <v>179.13</v>
      </c>
    </row>
    <row r="34" spans="1:5" ht="30" x14ac:dyDescent="0.25">
      <c r="A34" s="114" t="s">
        <v>230</v>
      </c>
      <c r="B34" s="115">
        <v>0.27</v>
      </c>
      <c r="C34" s="113" t="s">
        <v>40</v>
      </c>
      <c r="D34" s="115">
        <f t="shared" si="1"/>
        <v>1814.6666666666665</v>
      </c>
      <c r="E34" s="115">
        <v>489.96</v>
      </c>
    </row>
    <row r="35" spans="1:5" ht="30" x14ac:dyDescent="0.25">
      <c r="A35" s="114" t="s">
        <v>145</v>
      </c>
      <c r="B35" s="115">
        <v>0.08</v>
      </c>
      <c r="C35" s="113" t="s">
        <v>41</v>
      </c>
      <c r="D35" s="115">
        <f t="shared" si="1"/>
        <v>27280.25</v>
      </c>
      <c r="E35" s="115">
        <v>2182.42</v>
      </c>
    </row>
    <row r="36" spans="1:5" ht="30" x14ac:dyDescent="0.25">
      <c r="A36" s="114" t="s">
        <v>146</v>
      </c>
      <c r="B36" s="115">
        <v>1.3460000000000001</v>
      </c>
      <c r="C36" s="113" t="s">
        <v>40</v>
      </c>
      <c r="D36" s="115">
        <f t="shared" si="1"/>
        <v>1821.1961367013371</v>
      </c>
      <c r="E36" s="115">
        <v>2451.33</v>
      </c>
    </row>
    <row r="37" spans="1:5" ht="30" x14ac:dyDescent="0.25">
      <c r="A37" s="114" t="s">
        <v>147</v>
      </c>
      <c r="B37" s="115">
        <v>1</v>
      </c>
      <c r="C37" s="113" t="s">
        <v>36</v>
      </c>
      <c r="D37" s="115">
        <f t="shared" si="1"/>
        <v>549.39</v>
      </c>
      <c r="E37" s="115">
        <v>549.39</v>
      </c>
    </row>
    <row r="38" spans="1:5" x14ac:dyDescent="0.25">
      <c r="A38" s="114" t="s">
        <v>148</v>
      </c>
      <c r="B38" s="115">
        <v>0.13</v>
      </c>
      <c r="C38" s="113" t="s">
        <v>39</v>
      </c>
      <c r="D38" s="115">
        <f t="shared" si="1"/>
        <v>15882.538461538461</v>
      </c>
      <c r="E38" s="115">
        <v>2064.73</v>
      </c>
    </row>
    <row r="39" spans="1:5" ht="30" x14ac:dyDescent="0.25">
      <c r="A39" s="114" t="s">
        <v>149</v>
      </c>
      <c r="B39" s="115">
        <v>5</v>
      </c>
      <c r="C39" s="113" t="s">
        <v>44</v>
      </c>
      <c r="D39" s="115">
        <f t="shared" si="1"/>
        <v>225.858</v>
      </c>
      <c r="E39" s="115">
        <v>1129.29</v>
      </c>
    </row>
    <row r="40" spans="1:5" x14ac:dyDescent="0.25">
      <c r="A40" s="114" t="s">
        <v>150</v>
      </c>
      <c r="B40" s="115">
        <v>2</v>
      </c>
      <c r="C40" s="113" t="s">
        <v>35</v>
      </c>
      <c r="D40" s="115">
        <f t="shared" si="1"/>
        <v>73.19</v>
      </c>
      <c r="E40" s="115">
        <v>146.38</v>
      </c>
    </row>
    <row r="41" spans="1:5" x14ac:dyDescent="0.25">
      <c r="A41" s="114" t="s">
        <v>231</v>
      </c>
      <c r="B41" s="115">
        <v>1</v>
      </c>
      <c r="C41" s="113" t="s">
        <v>34</v>
      </c>
      <c r="D41" s="115">
        <f t="shared" si="1"/>
        <v>4440.0600000000004</v>
      </c>
      <c r="E41" s="115">
        <v>4440.0600000000004</v>
      </c>
    </row>
    <row r="42" spans="1:5" x14ac:dyDescent="0.25">
      <c r="A42" s="114" t="s">
        <v>153</v>
      </c>
      <c r="B42" s="115">
        <v>1</v>
      </c>
      <c r="C42" s="113" t="s">
        <v>36</v>
      </c>
      <c r="D42" s="115">
        <f t="shared" si="1"/>
        <v>6080.7</v>
      </c>
      <c r="E42" s="115">
        <v>6080.7</v>
      </c>
    </row>
    <row r="43" spans="1:5" x14ac:dyDescent="0.25">
      <c r="A43" s="114" t="s">
        <v>232</v>
      </c>
      <c r="B43" s="115">
        <v>1</v>
      </c>
      <c r="C43" s="113" t="s">
        <v>35</v>
      </c>
      <c r="D43" s="115">
        <f t="shared" si="1"/>
        <v>1679.59</v>
      </c>
      <c r="E43" s="115">
        <v>1679.59</v>
      </c>
    </row>
    <row r="44" spans="1:5" ht="30" x14ac:dyDescent="0.25">
      <c r="A44" s="114" t="s">
        <v>154</v>
      </c>
      <c r="B44" s="115">
        <v>1</v>
      </c>
      <c r="C44" s="113" t="s">
        <v>46</v>
      </c>
      <c r="D44" s="115">
        <f t="shared" si="1"/>
        <v>1174.1099999999999</v>
      </c>
      <c r="E44" s="115">
        <v>1174.1099999999999</v>
      </c>
    </row>
    <row r="45" spans="1:5" ht="30" x14ac:dyDescent="0.25">
      <c r="A45" s="114" t="s">
        <v>233</v>
      </c>
      <c r="B45" s="115">
        <v>1</v>
      </c>
      <c r="C45" s="113" t="s">
        <v>46</v>
      </c>
      <c r="D45" s="115">
        <f t="shared" si="1"/>
        <v>604.44000000000005</v>
      </c>
      <c r="E45" s="115">
        <v>604.44000000000005</v>
      </c>
    </row>
    <row r="46" spans="1:5" x14ac:dyDescent="0.25">
      <c r="A46" s="114" t="s">
        <v>156</v>
      </c>
      <c r="B46" s="115">
        <v>1</v>
      </c>
      <c r="C46" s="113" t="s">
        <v>157</v>
      </c>
      <c r="D46" s="115">
        <f t="shared" si="1"/>
        <v>308.8</v>
      </c>
      <c r="E46" s="115">
        <v>308.8</v>
      </c>
    </row>
    <row r="47" spans="1:5" x14ac:dyDescent="0.25">
      <c r="A47" s="114" t="s">
        <v>158</v>
      </c>
      <c r="B47" s="115">
        <v>32</v>
      </c>
      <c r="C47" s="113" t="s">
        <v>46</v>
      </c>
      <c r="D47" s="115">
        <f t="shared" si="1"/>
        <v>271.643125</v>
      </c>
      <c r="E47" s="115">
        <v>8692.58</v>
      </c>
    </row>
    <row r="48" spans="1:5" x14ac:dyDescent="0.25">
      <c r="A48" s="114" t="s">
        <v>234</v>
      </c>
      <c r="B48" s="115">
        <v>0.01</v>
      </c>
      <c r="C48" s="113" t="s">
        <v>42</v>
      </c>
      <c r="D48" s="115">
        <f t="shared" si="1"/>
        <v>71045</v>
      </c>
      <c r="E48" s="115">
        <v>710.45</v>
      </c>
    </row>
    <row r="49" spans="1:5" s="81" customFormat="1" ht="28.5" x14ac:dyDescent="0.2">
      <c r="A49" s="119" t="s">
        <v>235</v>
      </c>
      <c r="B49" s="120"/>
      <c r="C49" s="120"/>
      <c r="D49" s="115"/>
      <c r="E49" s="120"/>
    </row>
    <row r="50" spans="1:5" x14ac:dyDescent="0.25">
      <c r="A50" s="114" t="s">
        <v>236</v>
      </c>
      <c r="B50" s="115">
        <v>0.3</v>
      </c>
      <c r="C50" s="113" t="s">
        <v>39</v>
      </c>
      <c r="D50" s="115">
        <f t="shared" si="1"/>
        <v>16963.800000000003</v>
      </c>
      <c r="E50" s="115">
        <v>5089.1400000000003</v>
      </c>
    </row>
    <row r="51" spans="1:5" ht="30" x14ac:dyDescent="0.25">
      <c r="A51" s="114" t="s">
        <v>237</v>
      </c>
      <c r="B51" s="115">
        <v>2.5000000000000001E-2</v>
      </c>
      <c r="C51" s="113" t="s">
        <v>238</v>
      </c>
      <c r="D51" s="115">
        <f t="shared" si="1"/>
        <v>3264.8</v>
      </c>
      <c r="E51" s="115">
        <v>81.62</v>
      </c>
    </row>
    <row r="52" spans="1:5" x14ac:dyDescent="0.25">
      <c r="A52" s="114" t="s">
        <v>239</v>
      </c>
      <c r="B52" s="115">
        <v>4.3999999999999997E-2</v>
      </c>
      <c r="C52" s="113" t="s">
        <v>43</v>
      </c>
      <c r="D52" s="115">
        <f t="shared" si="1"/>
        <v>20148.863636363636</v>
      </c>
      <c r="E52" s="115">
        <v>886.55</v>
      </c>
    </row>
    <row r="53" spans="1:5" ht="30" x14ac:dyDescent="0.25">
      <c r="A53" s="114" t="s">
        <v>240</v>
      </c>
      <c r="B53" s="115">
        <v>0.11600000000000001</v>
      </c>
      <c r="C53" s="113" t="s">
        <v>43</v>
      </c>
      <c r="D53" s="115">
        <f t="shared" si="1"/>
        <v>3270.0862068965516</v>
      </c>
      <c r="E53" s="115">
        <v>379.33</v>
      </c>
    </row>
    <row r="54" spans="1:5" ht="45" x14ac:dyDescent="0.25">
      <c r="A54" s="114" t="s">
        <v>241</v>
      </c>
      <c r="B54" s="115">
        <v>5.8000000000000003E-2</v>
      </c>
      <c r="C54" s="113" t="s">
        <v>43</v>
      </c>
      <c r="D54" s="115">
        <f t="shared" si="1"/>
        <v>11193.793103448275</v>
      </c>
      <c r="E54" s="115">
        <v>649.24</v>
      </c>
    </row>
    <row r="55" spans="1:5" ht="30" x14ac:dyDescent="0.25">
      <c r="A55" s="114" t="s">
        <v>242</v>
      </c>
      <c r="B55" s="115">
        <v>5.8000000000000003E-2</v>
      </c>
      <c r="C55" s="113" t="s">
        <v>43</v>
      </c>
      <c r="D55" s="115">
        <f t="shared" si="1"/>
        <v>9745</v>
      </c>
      <c r="E55" s="115">
        <v>565.21</v>
      </c>
    </row>
    <row r="56" spans="1:5" x14ac:dyDescent="0.25">
      <c r="A56" s="114" t="s">
        <v>243</v>
      </c>
      <c r="B56" s="115">
        <v>2.1999999999999999E-2</v>
      </c>
      <c r="C56" s="113" t="s">
        <v>39</v>
      </c>
      <c r="D56" s="115">
        <f t="shared" si="1"/>
        <v>50275.909090909088</v>
      </c>
      <c r="E56" s="115">
        <v>1106.07</v>
      </c>
    </row>
    <row r="57" spans="1:5" ht="30" x14ac:dyDescent="0.25">
      <c r="A57" s="114" t="s">
        <v>188</v>
      </c>
      <c r="B57" s="115">
        <v>2.52</v>
      </c>
      <c r="C57" s="113" t="s">
        <v>33</v>
      </c>
      <c r="D57" s="115">
        <f t="shared" si="1"/>
        <v>301.92857142857144</v>
      </c>
      <c r="E57" s="115">
        <v>760.86</v>
      </c>
    </row>
    <row r="58" spans="1:5" ht="30" x14ac:dyDescent="0.25">
      <c r="A58" s="114" t="s">
        <v>244</v>
      </c>
      <c r="B58" s="115">
        <v>0.01</v>
      </c>
      <c r="C58" s="113" t="s">
        <v>42</v>
      </c>
      <c r="D58" s="115">
        <f t="shared" si="1"/>
        <v>89923</v>
      </c>
      <c r="E58" s="115">
        <v>899.23</v>
      </c>
    </row>
    <row r="59" spans="1:5" ht="45" x14ac:dyDescent="0.25">
      <c r="A59" s="114" t="s">
        <v>245</v>
      </c>
      <c r="B59" s="115">
        <v>1.6E-2</v>
      </c>
      <c r="C59" s="113" t="s">
        <v>43</v>
      </c>
      <c r="D59" s="115">
        <f t="shared" si="1"/>
        <v>126946.25</v>
      </c>
      <c r="E59" s="115">
        <v>2031.14</v>
      </c>
    </row>
    <row r="60" spans="1:5" ht="30" x14ac:dyDescent="0.25">
      <c r="A60" s="114" t="s">
        <v>246</v>
      </c>
      <c r="B60" s="115">
        <v>4.0000000000000001E-3</v>
      </c>
      <c r="C60" s="113" t="s">
        <v>43</v>
      </c>
      <c r="D60" s="115">
        <f t="shared" si="1"/>
        <v>102525</v>
      </c>
      <c r="E60" s="115">
        <v>410.1</v>
      </c>
    </row>
    <row r="61" spans="1:5" x14ac:dyDescent="0.25">
      <c r="A61" s="114" t="s">
        <v>247</v>
      </c>
      <c r="B61" s="115">
        <v>1.5</v>
      </c>
      <c r="C61" s="113" t="s">
        <v>33</v>
      </c>
      <c r="D61" s="115">
        <f t="shared" si="1"/>
        <v>242.36666666666667</v>
      </c>
      <c r="E61" s="115">
        <v>363.55</v>
      </c>
    </row>
    <row r="62" spans="1:5" ht="30" x14ac:dyDescent="0.25">
      <c r="A62" s="114" t="s">
        <v>248</v>
      </c>
      <c r="B62" s="115">
        <v>4.0000000000000001E-3</v>
      </c>
      <c r="C62" s="113" t="s">
        <v>39</v>
      </c>
      <c r="D62" s="115">
        <f t="shared" si="1"/>
        <v>38485</v>
      </c>
      <c r="E62" s="115">
        <v>153.94</v>
      </c>
    </row>
    <row r="63" spans="1:5" x14ac:dyDescent="0.25">
      <c r="A63" s="114" t="s">
        <v>189</v>
      </c>
      <c r="B63" s="115">
        <v>0.04</v>
      </c>
      <c r="C63" s="113" t="s">
        <v>42</v>
      </c>
      <c r="D63" s="115">
        <f t="shared" si="1"/>
        <v>24753.25</v>
      </c>
      <c r="E63" s="115">
        <v>990.13</v>
      </c>
    </row>
    <row r="64" spans="1:5" x14ac:dyDescent="0.25">
      <c r="A64" s="114" t="s">
        <v>249</v>
      </c>
      <c r="B64" s="115">
        <v>0.01</v>
      </c>
      <c r="C64" s="113" t="s">
        <v>42</v>
      </c>
      <c r="D64" s="115">
        <f t="shared" si="1"/>
        <v>38563</v>
      </c>
      <c r="E64" s="115">
        <v>385.63</v>
      </c>
    </row>
    <row r="65" spans="1:5" x14ac:dyDescent="0.25">
      <c r="A65" s="114" t="s">
        <v>250</v>
      </c>
      <c r="B65" s="115">
        <v>1</v>
      </c>
      <c r="C65" s="113" t="s">
        <v>251</v>
      </c>
      <c r="D65" s="115">
        <f t="shared" si="1"/>
        <v>396.16</v>
      </c>
      <c r="E65" s="115">
        <v>396.16</v>
      </c>
    </row>
    <row r="66" spans="1:5" ht="30" x14ac:dyDescent="0.25">
      <c r="A66" s="114" t="s">
        <v>252</v>
      </c>
      <c r="B66" s="115">
        <v>0.02</v>
      </c>
      <c r="C66" s="113" t="s">
        <v>41</v>
      </c>
      <c r="D66" s="115">
        <f t="shared" si="1"/>
        <v>27951</v>
      </c>
      <c r="E66" s="115">
        <v>559.02</v>
      </c>
    </row>
    <row r="67" spans="1:5" x14ac:dyDescent="0.25">
      <c r="A67" s="114" t="s">
        <v>161</v>
      </c>
      <c r="B67" s="115">
        <v>0.34</v>
      </c>
      <c r="C67" s="113" t="s">
        <v>40</v>
      </c>
      <c r="D67" s="115">
        <f t="shared" si="1"/>
        <v>1902.6764705882351</v>
      </c>
      <c r="E67" s="115">
        <v>646.91</v>
      </c>
    </row>
    <row r="68" spans="1:5" ht="30" x14ac:dyDescent="0.25">
      <c r="A68" s="114" t="s">
        <v>253</v>
      </c>
      <c r="B68" s="115">
        <v>0.67600000000000005</v>
      </c>
      <c r="C68" s="113" t="s">
        <v>40</v>
      </c>
      <c r="D68" s="115">
        <f t="shared" si="1"/>
        <v>1849.8076923076922</v>
      </c>
      <c r="E68" s="115">
        <v>1250.47</v>
      </c>
    </row>
    <row r="69" spans="1:5" ht="30" x14ac:dyDescent="0.25">
      <c r="A69" s="114" t="s">
        <v>162</v>
      </c>
      <c r="B69" s="115">
        <v>0.67600000000000005</v>
      </c>
      <c r="C69" s="113" t="s">
        <v>40</v>
      </c>
      <c r="D69" s="115">
        <f t="shared" si="1"/>
        <v>1834.2751479289941</v>
      </c>
      <c r="E69" s="115">
        <v>1239.97</v>
      </c>
    </row>
    <row r="70" spans="1:5" ht="30" x14ac:dyDescent="0.25">
      <c r="A70" s="114" t="s">
        <v>254</v>
      </c>
      <c r="B70" s="115">
        <v>0.85</v>
      </c>
      <c r="C70" s="113" t="s">
        <v>40</v>
      </c>
      <c r="D70" s="115">
        <f t="shared" si="1"/>
        <v>1934.6705882352942</v>
      </c>
      <c r="E70" s="115">
        <v>1644.47</v>
      </c>
    </row>
    <row r="71" spans="1:5" x14ac:dyDescent="0.25">
      <c r="A71" s="114" t="s">
        <v>165</v>
      </c>
      <c r="B71" s="115">
        <v>1</v>
      </c>
      <c r="C71" s="113" t="s">
        <v>38</v>
      </c>
      <c r="D71" s="115">
        <f t="shared" si="1"/>
        <v>222.77</v>
      </c>
      <c r="E71" s="115">
        <v>222.77</v>
      </c>
    </row>
    <row r="72" spans="1:5" x14ac:dyDescent="0.25">
      <c r="A72" s="114" t="s">
        <v>255</v>
      </c>
      <c r="B72" s="115">
        <v>2.1999999999999999E-2</v>
      </c>
      <c r="C72" s="113" t="s">
        <v>39</v>
      </c>
      <c r="D72" s="115">
        <f t="shared" si="1"/>
        <v>51188.636363636368</v>
      </c>
      <c r="E72" s="115">
        <v>1126.1500000000001</v>
      </c>
    </row>
    <row r="73" spans="1:5" ht="30" x14ac:dyDescent="0.25">
      <c r="A73" s="114" t="s">
        <v>167</v>
      </c>
      <c r="B73" s="115" t="s">
        <v>267</v>
      </c>
      <c r="C73" s="113" t="s">
        <v>40</v>
      </c>
      <c r="D73" s="115">
        <f>E73</f>
        <v>4231.2299999999996</v>
      </c>
      <c r="E73" s="115">
        <v>4231.2299999999996</v>
      </c>
    </row>
    <row r="74" spans="1:5" x14ac:dyDescent="0.25">
      <c r="A74" s="114" t="s">
        <v>256</v>
      </c>
      <c r="B74" s="115">
        <v>6</v>
      </c>
      <c r="C74" s="113" t="s">
        <v>257</v>
      </c>
      <c r="D74" s="115">
        <f t="shared" si="1"/>
        <v>228.33333333333334</v>
      </c>
      <c r="E74" s="115">
        <v>1370</v>
      </c>
    </row>
    <row r="75" spans="1:5" ht="30" x14ac:dyDescent="0.25">
      <c r="A75" s="114" t="s">
        <v>173</v>
      </c>
      <c r="B75" s="115">
        <v>1E-3</v>
      </c>
      <c r="C75" s="113" t="s">
        <v>43</v>
      </c>
      <c r="D75" s="115">
        <f t="shared" si="1"/>
        <v>220780</v>
      </c>
      <c r="E75" s="115">
        <v>220.78</v>
      </c>
    </row>
    <row r="76" spans="1:5" x14ac:dyDescent="0.25">
      <c r="A76" s="114" t="s">
        <v>258</v>
      </c>
      <c r="B76" s="115">
        <v>4.3999999999999997E-2</v>
      </c>
      <c r="C76" s="113" t="s">
        <v>43</v>
      </c>
      <c r="D76" s="115">
        <f t="shared" si="1"/>
        <v>14320.68181818182</v>
      </c>
      <c r="E76" s="115">
        <v>630.11</v>
      </c>
    </row>
    <row r="77" spans="1:5" ht="30" x14ac:dyDescent="0.25">
      <c r="A77" s="114" t="s">
        <v>259</v>
      </c>
      <c r="B77" s="115">
        <v>0.02</v>
      </c>
      <c r="C77" s="113" t="s">
        <v>42</v>
      </c>
      <c r="D77" s="115">
        <f t="shared" si="1"/>
        <v>47028.5</v>
      </c>
      <c r="E77" s="115">
        <v>940.57</v>
      </c>
    </row>
    <row r="78" spans="1:5" s="81" customFormat="1" ht="28.5" x14ac:dyDescent="0.2">
      <c r="A78" s="119" t="s">
        <v>69</v>
      </c>
      <c r="B78" s="120"/>
      <c r="C78" s="120"/>
      <c r="D78" s="120"/>
      <c r="E78" s="120"/>
    </row>
    <row r="79" spans="1:5" ht="30" x14ac:dyDescent="0.25">
      <c r="A79" s="114" t="s">
        <v>139</v>
      </c>
      <c r="B79" s="115" t="s">
        <v>194</v>
      </c>
      <c r="C79" s="113" t="s">
        <v>32</v>
      </c>
      <c r="D79" s="115">
        <f>E79</f>
        <v>4340.55</v>
      </c>
      <c r="E79" s="115">
        <v>4340.55</v>
      </c>
    </row>
    <row r="80" spans="1:5" s="81" customFormat="1" x14ac:dyDescent="0.2">
      <c r="A80" s="119" t="s">
        <v>72</v>
      </c>
      <c r="B80" s="120"/>
      <c r="C80" s="120"/>
      <c r="D80" s="115"/>
      <c r="E80" s="120"/>
    </row>
    <row r="81" spans="1:7" x14ac:dyDescent="0.25">
      <c r="A81" s="114" t="s">
        <v>175</v>
      </c>
      <c r="B81" s="115" t="s">
        <v>194</v>
      </c>
      <c r="C81" s="113" t="s">
        <v>32</v>
      </c>
      <c r="D81" s="115">
        <f t="shared" ref="D81:D83" si="2">E81</f>
        <v>21600</v>
      </c>
      <c r="E81" s="115">
        <v>21600</v>
      </c>
    </row>
    <row r="82" spans="1:7" s="81" customFormat="1" ht="28.5" x14ac:dyDescent="0.2">
      <c r="A82" s="119" t="s">
        <v>73</v>
      </c>
      <c r="B82" s="120"/>
      <c r="C82" s="120"/>
      <c r="D82" s="115"/>
      <c r="E82" s="120"/>
    </row>
    <row r="83" spans="1:7" x14ac:dyDescent="0.25">
      <c r="A83" s="114" t="s">
        <v>176</v>
      </c>
      <c r="B83" s="115" t="s">
        <v>49</v>
      </c>
      <c r="C83" s="113" t="s">
        <v>32</v>
      </c>
      <c r="D83" s="115">
        <f t="shared" si="2"/>
        <v>3040.25</v>
      </c>
      <c r="E83" s="115">
        <v>3040.25</v>
      </c>
    </row>
    <row r="84" spans="1:7" s="1" customFormat="1" ht="14.25" x14ac:dyDescent="0.2">
      <c r="A84" s="83" t="s">
        <v>31</v>
      </c>
      <c r="B84" s="26"/>
      <c r="C84" s="26"/>
      <c r="D84" s="35"/>
      <c r="E84" s="35"/>
      <c r="G84" s="18"/>
    </row>
    <row r="85" spans="1:7" s="1" customFormat="1" x14ac:dyDescent="0.2">
      <c r="A85" s="84" t="s">
        <v>31</v>
      </c>
      <c r="B85" s="23" t="s">
        <v>48</v>
      </c>
      <c r="C85" s="23" t="s">
        <v>32</v>
      </c>
      <c r="D85" s="36">
        <f>E85</f>
        <v>20637.585999999996</v>
      </c>
      <c r="E85" s="36">
        <f>SUM(E17:E83)*10%</f>
        <v>20637.585999999996</v>
      </c>
      <c r="G85" s="18"/>
    </row>
    <row r="86" spans="1:7" s="81" customFormat="1" ht="14.25" x14ac:dyDescent="0.2">
      <c r="A86" s="121" t="s">
        <v>53</v>
      </c>
      <c r="B86" s="122"/>
      <c r="C86" s="123"/>
      <c r="D86" s="124"/>
      <c r="E86" s="122">
        <f>SUM(E16:E85)</f>
        <v>227013.44599999994</v>
      </c>
    </row>
    <row r="89" spans="1:7" ht="39.75" customHeight="1" x14ac:dyDescent="0.25">
      <c r="A89" s="201" t="s">
        <v>268</v>
      </c>
      <c r="B89" s="201"/>
      <c r="C89" s="201"/>
      <c r="D89" s="201"/>
      <c r="E89" s="201"/>
    </row>
    <row r="90" spans="1:7" ht="27.75" customHeight="1" x14ac:dyDescent="0.25">
      <c r="A90" s="201" t="s">
        <v>260</v>
      </c>
      <c r="B90" s="201"/>
      <c r="C90" s="201"/>
      <c r="D90" s="201"/>
      <c r="E90" s="201"/>
    </row>
    <row r="91" spans="1:7" ht="24" customHeight="1" x14ac:dyDescent="0.25">
      <c r="A91" s="201" t="s">
        <v>261</v>
      </c>
      <c r="B91" s="201"/>
      <c r="C91" s="201"/>
      <c r="D91" s="201"/>
      <c r="E91" s="201"/>
    </row>
    <row r="92" spans="1:7" ht="30.75" customHeight="1" x14ac:dyDescent="0.25">
      <c r="A92" s="201" t="s">
        <v>262</v>
      </c>
      <c r="B92" s="201"/>
      <c r="C92" s="201"/>
      <c r="D92" s="201"/>
      <c r="E92" s="201"/>
    </row>
    <row r="94" spans="1:7" ht="24.75" customHeight="1" x14ac:dyDescent="0.25"/>
    <row r="95" spans="1:7" ht="18.75" customHeight="1" x14ac:dyDescent="0.25">
      <c r="A95" s="110" t="s">
        <v>263</v>
      </c>
    </row>
    <row r="96" spans="1:7" ht="15.75" customHeight="1" x14ac:dyDescent="0.25">
      <c r="A96" s="111" t="s">
        <v>269</v>
      </c>
    </row>
    <row r="97" spans="1:4" ht="10.5" customHeight="1" x14ac:dyDescent="0.25">
      <c r="B97" s="109"/>
      <c r="D97" s="109" t="s">
        <v>56</v>
      </c>
    </row>
    <row r="99" spans="1:4" x14ac:dyDescent="0.25">
      <c r="A99" s="110" t="s">
        <v>264</v>
      </c>
    </row>
    <row r="100" spans="1:4" ht="10.5" customHeight="1" x14ac:dyDescent="0.25">
      <c r="B100" s="109"/>
      <c r="D100" s="109" t="s">
        <v>56</v>
      </c>
    </row>
    <row r="101" spans="1:4" ht="11.25" customHeight="1" x14ac:dyDescent="0.25"/>
  </sheetData>
  <mergeCells count="10">
    <mergeCell ref="A89:E89"/>
    <mergeCell ref="A90:E90"/>
    <mergeCell ref="A91:E91"/>
    <mergeCell ref="A92:E92"/>
    <mergeCell ref="A8:E8"/>
    <mergeCell ref="A9:E9"/>
    <mergeCell ref="A10:E10"/>
    <mergeCell ref="A11:E11"/>
    <mergeCell ref="A12:E12"/>
    <mergeCell ref="A13:E1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10" zoomScaleNormal="100" workbookViewId="0">
      <selection activeCell="A10" sqref="A1:XFD1048576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86" t="s">
        <v>272</v>
      </c>
      <c r="B1" s="186"/>
      <c r="C1" s="186"/>
      <c r="D1" s="186"/>
      <c r="E1" s="186"/>
      <c r="F1" s="186"/>
    </row>
    <row r="2" spans="1:19" s="2" customFormat="1" x14ac:dyDescent="0.25">
      <c r="A2" s="48"/>
      <c r="B2" s="48"/>
      <c r="C2" s="48"/>
      <c r="D2" s="48"/>
      <c r="E2" s="48"/>
      <c r="F2" s="48"/>
    </row>
    <row r="3" spans="1:19" s="2" customFormat="1" ht="19.5" customHeight="1" x14ac:dyDescent="0.25">
      <c r="A3" s="49" t="s">
        <v>273</v>
      </c>
      <c r="B3" s="49"/>
      <c r="C3" s="49"/>
      <c r="D3" s="49"/>
      <c r="E3" s="49"/>
      <c r="F3" s="50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</row>
    <row r="4" spans="1:19" s="2" customFormat="1" ht="19.5" customHeight="1" x14ac:dyDescent="0.25">
      <c r="A4" s="49"/>
      <c r="B4" s="49"/>
      <c r="C4" s="49"/>
      <c r="D4" s="49"/>
      <c r="E4" s="49"/>
      <c r="F4" s="50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</row>
    <row r="5" spans="1:19" s="2" customFormat="1" ht="36.75" customHeight="1" x14ac:dyDescent="0.25">
      <c r="A5" s="187" t="s">
        <v>111</v>
      </c>
      <c r="B5" s="187"/>
      <c r="C5" s="187"/>
      <c r="D5" s="187"/>
      <c r="E5" s="187"/>
      <c r="F5" s="187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</row>
    <row r="6" spans="1:19" s="61" customFormat="1" ht="27.75" customHeight="1" x14ac:dyDescent="0.25">
      <c r="A6" s="95" t="s">
        <v>112</v>
      </c>
      <c r="B6" s="96">
        <v>4</v>
      </c>
      <c r="C6" s="95" t="s">
        <v>113</v>
      </c>
      <c r="D6" s="125">
        <v>1024.5</v>
      </c>
      <c r="E6" s="95" t="s">
        <v>114</v>
      </c>
      <c r="F6" s="98">
        <v>641.29999999999995</v>
      </c>
      <c r="G6" s="52"/>
      <c r="H6" s="54"/>
      <c r="I6" s="55"/>
      <c r="J6" s="56"/>
      <c r="K6" s="57"/>
      <c r="L6" s="58"/>
      <c r="M6" s="58"/>
      <c r="N6" s="58"/>
      <c r="O6" s="58"/>
      <c r="P6" s="59"/>
      <c r="Q6" s="188"/>
      <c r="R6" s="189"/>
      <c r="S6" s="60"/>
    </row>
    <row r="7" spans="1:19" s="63" customFormat="1" ht="32.25" customHeight="1" x14ac:dyDescent="0.25">
      <c r="A7" s="95" t="s">
        <v>115</v>
      </c>
      <c r="B7" s="96">
        <v>2</v>
      </c>
      <c r="C7" s="95" t="s">
        <v>116</v>
      </c>
      <c r="D7" s="125">
        <v>601.20000000000005</v>
      </c>
      <c r="E7" s="95" t="s">
        <v>117</v>
      </c>
      <c r="F7" s="98">
        <v>413.7</v>
      </c>
      <c r="G7" s="52"/>
      <c r="H7" s="54"/>
      <c r="I7" s="55"/>
      <c r="J7" s="56"/>
      <c r="K7" s="57"/>
      <c r="L7" s="58"/>
      <c r="M7" s="58"/>
      <c r="N7" s="58"/>
      <c r="O7" s="58"/>
      <c r="P7" s="59"/>
      <c r="Q7" s="188"/>
      <c r="R7" s="190"/>
      <c r="S7" s="62"/>
    </row>
    <row r="8" spans="1:19" s="63" customFormat="1" ht="48.75" customHeight="1" x14ac:dyDescent="0.25">
      <c r="A8" s="128" t="s">
        <v>118</v>
      </c>
      <c r="B8" s="96">
        <v>18</v>
      </c>
      <c r="C8" s="95" t="s">
        <v>119</v>
      </c>
      <c r="D8" s="98">
        <v>148.1</v>
      </c>
      <c r="E8" s="95" t="s">
        <v>120</v>
      </c>
      <c r="F8" s="98">
        <v>115</v>
      </c>
      <c r="G8" s="52"/>
      <c r="H8" s="54"/>
      <c r="I8" s="55"/>
      <c r="J8" s="56"/>
      <c r="K8" s="127"/>
      <c r="L8" s="58"/>
      <c r="M8" s="58"/>
      <c r="N8" s="58"/>
      <c r="O8" s="58"/>
      <c r="P8" s="59"/>
      <c r="Q8" s="188"/>
      <c r="R8" s="189"/>
      <c r="S8" s="62"/>
    </row>
    <row r="9" spans="1:19" s="63" customFormat="1" ht="33.75" customHeight="1" x14ac:dyDescent="0.25">
      <c r="A9" s="64"/>
      <c r="B9" s="56"/>
      <c r="C9" s="53"/>
      <c r="D9" s="66"/>
      <c r="E9" s="67"/>
      <c r="F9" s="68"/>
      <c r="G9" s="52"/>
      <c r="H9" s="54"/>
      <c r="I9" s="55"/>
      <c r="J9" s="56"/>
      <c r="K9" s="127"/>
      <c r="L9" s="58"/>
      <c r="M9" s="58"/>
      <c r="N9" s="58"/>
      <c r="O9" s="58"/>
      <c r="P9" s="52"/>
      <c r="Q9" s="127"/>
      <c r="R9" s="128"/>
      <c r="S9" s="70"/>
    </row>
    <row r="10" spans="1:19" s="73" customFormat="1" ht="15" customHeight="1" thickBot="1" x14ac:dyDescent="0.3">
      <c r="A10" s="71"/>
      <c r="B10" s="71"/>
      <c r="C10" s="71"/>
      <c r="D10" s="71"/>
      <c r="E10" s="71"/>
      <c r="F10" s="126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3" customFormat="1" ht="30" customHeight="1" x14ac:dyDescent="0.25">
      <c r="A11" s="191" t="s">
        <v>121</v>
      </c>
      <c r="B11" s="192"/>
      <c r="C11" s="192"/>
      <c r="D11" s="192"/>
      <c r="E11" s="193"/>
      <c r="F11" s="74" t="s">
        <v>122</v>
      </c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</row>
    <row r="12" spans="1:19" s="102" customFormat="1" ht="30" customHeight="1" x14ac:dyDescent="0.25">
      <c r="A12" s="194" t="s">
        <v>123</v>
      </c>
      <c r="B12" s="195"/>
      <c r="C12" s="195"/>
      <c r="D12" s="195"/>
      <c r="E12" s="196"/>
      <c r="F12" s="100">
        <v>105109.25400000002</v>
      </c>
      <c r="G12" s="101"/>
    </row>
    <row r="13" spans="1:19" s="102" customFormat="1" ht="30" customHeight="1" x14ac:dyDescent="0.25">
      <c r="A13" s="194" t="s">
        <v>124</v>
      </c>
      <c r="B13" s="195"/>
      <c r="C13" s="195"/>
      <c r="D13" s="195"/>
      <c r="E13" s="196"/>
      <c r="F13" s="100">
        <v>101938.08000000007</v>
      </c>
    </row>
    <row r="14" spans="1:19" s="102" customFormat="1" ht="30" customHeight="1" x14ac:dyDescent="0.25">
      <c r="A14" s="194" t="s">
        <v>125</v>
      </c>
      <c r="B14" s="195"/>
      <c r="C14" s="195"/>
      <c r="D14" s="195"/>
      <c r="E14" s="196"/>
      <c r="F14" s="103">
        <f>SUM(F15:F17)</f>
        <v>240967.36</v>
      </c>
    </row>
    <row r="15" spans="1:19" s="73" customFormat="1" ht="28.5" customHeight="1" x14ac:dyDescent="0.25">
      <c r="A15" s="183" t="s">
        <v>126</v>
      </c>
      <c r="B15" s="184"/>
      <c r="C15" s="184"/>
      <c r="D15" s="184"/>
      <c r="E15" s="185"/>
      <c r="F15" s="99">
        <f>147282.12+1316.68</f>
        <v>148598.79999999999</v>
      </c>
    </row>
    <row r="16" spans="1:19" s="73" customFormat="1" ht="24.75" customHeight="1" x14ac:dyDescent="0.25">
      <c r="A16" s="183" t="s">
        <v>127</v>
      </c>
      <c r="B16" s="184"/>
      <c r="C16" s="184"/>
      <c r="D16" s="184"/>
      <c r="E16" s="185"/>
      <c r="F16" s="99">
        <v>86428.56</v>
      </c>
    </row>
    <row r="17" spans="1:19" s="73" customFormat="1" ht="30" customHeight="1" x14ac:dyDescent="0.25">
      <c r="A17" s="183" t="s">
        <v>128</v>
      </c>
      <c r="B17" s="184"/>
      <c r="C17" s="184"/>
      <c r="D17" s="184"/>
      <c r="E17" s="185"/>
      <c r="F17" s="99">
        <v>5940</v>
      </c>
    </row>
    <row r="18" spans="1:19" s="102" customFormat="1" ht="30" customHeight="1" x14ac:dyDescent="0.25">
      <c r="A18" s="194" t="s">
        <v>129</v>
      </c>
      <c r="B18" s="195"/>
      <c r="C18" s="195"/>
      <c r="D18" s="195"/>
      <c r="E18" s="196"/>
      <c r="F18" s="103">
        <f>SUM(F19:F21)</f>
        <v>243273.5</v>
      </c>
    </row>
    <row r="19" spans="1:19" s="73" customFormat="1" ht="30" customHeight="1" x14ac:dyDescent="0.25">
      <c r="A19" s="183" t="s">
        <v>126</v>
      </c>
      <c r="B19" s="184"/>
      <c r="C19" s="184"/>
      <c r="D19" s="184"/>
      <c r="E19" s="185"/>
      <c r="F19" s="99">
        <f>161646.15+1316.68</f>
        <v>162962.82999999999</v>
      </c>
    </row>
    <row r="20" spans="1:19" s="73" customFormat="1" ht="30" customHeight="1" x14ac:dyDescent="0.25">
      <c r="A20" s="183" t="s">
        <v>127</v>
      </c>
      <c r="B20" s="184"/>
      <c r="C20" s="184"/>
      <c r="D20" s="184"/>
      <c r="E20" s="185"/>
      <c r="F20" s="99">
        <v>74664.67</v>
      </c>
    </row>
    <row r="21" spans="1:19" s="76" customFormat="1" ht="30" customHeight="1" x14ac:dyDescent="0.2">
      <c r="A21" s="183" t="s">
        <v>128</v>
      </c>
      <c r="B21" s="184"/>
      <c r="C21" s="184"/>
      <c r="D21" s="184"/>
      <c r="E21" s="185"/>
      <c r="F21" s="99">
        <v>5646</v>
      </c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</row>
    <row r="22" spans="1:19" s="104" customFormat="1" ht="30" customHeight="1" x14ac:dyDescent="0.25">
      <c r="A22" s="194" t="s">
        <v>130</v>
      </c>
      <c r="B22" s="195"/>
      <c r="C22" s="195"/>
      <c r="D22" s="195"/>
      <c r="E22" s="196"/>
      <c r="F22" s="103">
        <f>F12+F18</f>
        <v>348382.75400000002</v>
      </c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</row>
    <row r="23" spans="1:19" s="104" customFormat="1" ht="30" customHeight="1" x14ac:dyDescent="0.25">
      <c r="A23" s="194" t="s">
        <v>131</v>
      </c>
      <c r="B23" s="195"/>
      <c r="C23" s="195"/>
      <c r="D23" s="195"/>
      <c r="E23" s="196"/>
      <c r="F23" s="103">
        <f>Лист1!E81</f>
        <v>263214.25899999996</v>
      </c>
      <c r="G23" s="102"/>
      <c r="H23" s="102"/>
      <c r="I23" s="102"/>
      <c r="J23" s="102"/>
      <c r="K23" s="102"/>
      <c r="L23" s="102"/>
      <c r="M23" s="102"/>
      <c r="N23" s="102"/>
      <c r="O23" s="102"/>
      <c r="P23" s="102"/>
      <c r="Q23" s="102"/>
      <c r="R23" s="102"/>
      <c r="S23" s="102"/>
    </row>
    <row r="24" spans="1:19" s="104" customFormat="1" ht="30" customHeight="1" x14ac:dyDescent="0.25">
      <c r="A24" s="194" t="s">
        <v>274</v>
      </c>
      <c r="B24" s="195"/>
      <c r="C24" s="195"/>
      <c r="D24" s="195"/>
      <c r="E24" s="196"/>
      <c r="F24" s="103">
        <f>F22-F23</f>
        <v>85168.495000000054</v>
      </c>
      <c r="G24" s="102"/>
      <c r="H24" s="102"/>
      <c r="I24" s="102"/>
      <c r="J24" s="102"/>
      <c r="K24" s="102"/>
      <c r="L24" s="102"/>
      <c r="M24" s="102"/>
      <c r="N24" s="102"/>
      <c r="O24" s="102"/>
      <c r="P24" s="102"/>
      <c r="Q24" s="102"/>
      <c r="R24" s="102"/>
      <c r="S24" s="102"/>
    </row>
    <row r="25" spans="1:19" s="104" customFormat="1" ht="30" customHeight="1" x14ac:dyDescent="0.25">
      <c r="A25" s="194" t="s">
        <v>133</v>
      </c>
      <c r="B25" s="195"/>
      <c r="C25" s="195"/>
      <c r="D25" s="195"/>
      <c r="E25" s="196"/>
      <c r="F25" s="100">
        <f>F13+F14-F18</f>
        <v>99631.940000000061</v>
      </c>
      <c r="G25" s="102"/>
      <c r="H25" s="102">
        <f>88829.37+10802.57</f>
        <v>99631.94</v>
      </c>
      <c r="I25" s="102"/>
      <c r="J25" s="102"/>
      <c r="K25" s="102"/>
      <c r="L25" s="102"/>
      <c r="M25" s="102"/>
      <c r="N25" s="102"/>
      <c r="O25" s="102"/>
      <c r="P25" s="102"/>
      <c r="Q25" s="102"/>
      <c r="R25" s="102"/>
      <c r="S25" s="102"/>
    </row>
    <row r="26" spans="1:19" s="76" customFormat="1" ht="11.45" customHeight="1" x14ac:dyDescent="0.25">
      <c r="A26" s="77"/>
      <c r="B26" s="77"/>
      <c r="C26" s="77"/>
      <c r="D26" s="77"/>
      <c r="E26" s="77"/>
      <c r="F26" s="77"/>
    </row>
    <row r="27" spans="1:19" s="78" customFormat="1" ht="42" customHeight="1" x14ac:dyDescent="0.2">
      <c r="A27" s="197" t="s">
        <v>134</v>
      </c>
      <c r="B27" s="197"/>
      <c r="C27" s="197"/>
      <c r="D27" s="197"/>
    </row>
    <row r="28" spans="1:19" s="2" customFormat="1" ht="21.75" customHeight="1" x14ac:dyDescent="0.25">
      <c r="A28" s="198" t="s">
        <v>135</v>
      </c>
      <c r="B28" s="198"/>
      <c r="C28" s="198"/>
      <c r="D28" s="198"/>
    </row>
    <row r="29" spans="1:19" s="2" customFormat="1" ht="22.5" customHeight="1" x14ac:dyDescent="0.25">
      <c r="A29" s="197" t="s">
        <v>78</v>
      </c>
      <c r="B29" s="197"/>
      <c r="C29" s="197"/>
      <c r="D29" s="197"/>
    </row>
    <row r="30" spans="1:19" s="2" customFormat="1" ht="22.5" customHeight="1" x14ac:dyDescent="0.25">
      <c r="A30" s="197" t="s">
        <v>79</v>
      </c>
      <c r="B30" s="197"/>
      <c r="C30" s="197"/>
      <c r="D30" s="48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96"/>
  <sheetViews>
    <sheetView view="pageBreakPreview" topLeftCell="A9" zoomScaleNormal="100" zoomScaleSheetLayoutView="100" workbookViewId="0">
      <selection activeCell="A21" sqref="A21:E21"/>
    </sheetView>
  </sheetViews>
  <sheetFormatPr defaultRowHeight="15" x14ac:dyDescent="0.25"/>
  <cols>
    <col min="1" max="1" width="58.140625" style="61" customWidth="1"/>
    <col min="2" max="2" width="13.85546875" style="129" customWidth="1"/>
    <col min="3" max="3" width="12.28515625" style="129" customWidth="1"/>
    <col min="4" max="4" width="12.85546875" style="129" customWidth="1"/>
    <col min="5" max="5" width="14.7109375" style="129" customWidth="1"/>
    <col min="6" max="255" width="8.140625" style="129" customWidth="1"/>
    <col min="256" max="256" width="8.7109375" style="11" customWidth="1"/>
    <col min="257" max="257" width="31.5703125" style="11" customWidth="1"/>
    <col min="258" max="258" width="13.85546875" style="11" customWidth="1"/>
    <col min="259" max="259" width="19.140625" style="11" customWidth="1"/>
    <col min="260" max="260" width="17.5703125" style="11" customWidth="1"/>
    <col min="261" max="261" width="14.7109375" style="11" customWidth="1"/>
    <col min="262" max="511" width="8.140625" style="11" customWidth="1"/>
    <col min="512" max="512" width="8.7109375" style="11" customWidth="1"/>
    <col min="513" max="513" width="31.5703125" style="11" customWidth="1"/>
    <col min="514" max="514" width="13.85546875" style="11" customWidth="1"/>
    <col min="515" max="515" width="19.140625" style="11" customWidth="1"/>
    <col min="516" max="516" width="17.5703125" style="11" customWidth="1"/>
    <col min="517" max="517" width="14.7109375" style="11" customWidth="1"/>
    <col min="518" max="767" width="8.140625" style="11" customWidth="1"/>
    <col min="768" max="768" width="8.7109375" style="11" customWidth="1"/>
    <col min="769" max="769" width="31.5703125" style="11" customWidth="1"/>
    <col min="770" max="770" width="13.85546875" style="11" customWidth="1"/>
    <col min="771" max="771" width="19.140625" style="11" customWidth="1"/>
    <col min="772" max="772" width="17.5703125" style="11" customWidth="1"/>
    <col min="773" max="773" width="14.7109375" style="11" customWidth="1"/>
    <col min="774" max="1023" width="8.140625" style="11" customWidth="1"/>
    <col min="1024" max="1024" width="8.7109375" style="11" customWidth="1"/>
    <col min="1025" max="1025" width="31.5703125" style="11" customWidth="1"/>
    <col min="1026" max="1026" width="13.85546875" style="11" customWidth="1"/>
    <col min="1027" max="1027" width="19.140625" style="11" customWidth="1"/>
    <col min="1028" max="1028" width="17.5703125" style="11" customWidth="1"/>
    <col min="1029" max="1029" width="14.7109375" style="11" customWidth="1"/>
    <col min="1030" max="1279" width="8.140625" style="11" customWidth="1"/>
    <col min="1280" max="1280" width="8.7109375" style="11" customWidth="1"/>
    <col min="1281" max="1281" width="31.5703125" style="11" customWidth="1"/>
    <col min="1282" max="1282" width="13.85546875" style="11" customWidth="1"/>
    <col min="1283" max="1283" width="19.140625" style="11" customWidth="1"/>
    <col min="1284" max="1284" width="17.5703125" style="11" customWidth="1"/>
    <col min="1285" max="1285" width="14.7109375" style="11" customWidth="1"/>
    <col min="1286" max="1535" width="8.140625" style="11" customWidth="1"/>
    <col min="1536" max="1536" width="8.7109375" style="11" customWidth="1"/>
    <col min="1537" max="1537" width="31.5703125" style="11" customWidth="1"/>
    <col min="1538" max="1538" width="13.85546875" style="11" customWidth="1"/>
    <col min="1539" max="1539" width="19.140625" style="11" customWidth="1"/>
    <col min="1540" max="1540" width="17.5703125" style="11" customWidth="1"/>
    <col min="1541" max="1541" width="14.7109375" style="11" customWidth="1"/>
    <col min="1542" max="1791" width="8.140625" style="11" customWidth="1"/>
    <col min="1792" max="1792" width="8.7109375" style="11" customWidth="1"/>
    <col min="1793" max="1793" width="31.5703125" style="11" customWidth="1"/>
    <col min="1794" max="1794" width="13.85546875" style="11" customWidth="1"/>
    <col min="1795" max="1795" width="19.140625" style="11" customWidth="1"/>
    <col min="1796" max="1796" width="17.5703125" style="11" customWidth="1"/>
    <col min="1797" max="1797" width="14.7109375" style="11" customWidth="1"/>
    <col min="1798" max="2047" width="8.140625" style="11" customWidth="1"/>
    <col min="2048" max="2048" width="8.7109375" style="11" customWidth="1"/>
    <col min="2049" max="2049" width="31.5703125" style="11" customWidth="1"/>
    <col min="2050" max="2050" width="13.85546875" style="11" customWidth="1"/>
    <col min="2051" max="2051" width="19.140625" style="11" customWidth="1"/>
    <col min="2052" max="2052" width="17.5703125" style="11" customWidth="1"/>
    <col min="2053" max="2053" width="14.7109375" style="11" customWidth="1"/>
    <col min="2054" max="2303" width="8.140625" style="11" customWidth="1"/>
    <col min="2304" max="2304" width="8.7109375" style="11" customWidth="1"/>
    <col min="2305" max="2305" width="31.5703125" style="11" customWidth="1"/>
    <col min="2306" max="2306" width="13.85546875" style="11" customWidth="1"/>
    <col min="2307" max="2307" width="19.140625" style="11" customWidth="1"/>
    <col min="2308" max="2308" width="17.5703125" style="11" customWidth="1"/>
    <col min="2309" max="2309" width="14.7109375" style="11" customWidth="1"/>
    <col min="2310" max="2559" width="8.140625" style="11" customWidth="1"/>
    <col min="2560" max="2560" width="8.7109375" style="11" customWidth="1"/>
    <col min="2561" max="2561" width="31.5703125" style="11" customWidth="1"/>
    <col min="2562" max="2562" width="13.85546875" style="11" customWidth="1"/>
    <col min="2563" max="2563" width="19.140625" style="11" customWidth="1"/>
    <col min="2564" max="2564" width="17.5703125" style="11" customWidth="1"/>
    <col min="2565" max="2565" width="14.7109375" style="11" customWidth="1"/>
    <col min="2566" max="2815" width="8.140625" style="11" customWidth="1"/>
    <col min="2816" max="2816" width="8.7109375" style="11" customWidth="1"/>
    <col min="2817" max="2817" width="31.5703125" style="11" customWidth="1"/>
    <col min="2818" max="2818" width="13.85546875" style="11" customWidth="1"/>
    <col min="2819" max="2819" width="19.140625" style="11" customWidth="1"/>
    <col min="2820" max="2820" width="17.5703125" style="11" customWidth="1"/>
    <col min="2821" max="2821" width="14.7109375" style="11" customWidth="1"/>
    <col min="2822" max="3071" width="8.140625" style="11" customWidth="1"/>
    <col min="3072" max="3072" width="8.7109375" style="11" customWidth="1"/>
    <col min="3073" max="3073" width="31.5703125" style="11" customWidth="1"/>
    <col min="3074" max="3074" width="13.85546875" style="11" customWidth="1"/>
    <col min="3075" max="3075" width="19.140625" style="11" customWidth="1"/>
    <col min="3076" max="3076" width="17.5703125" style="11" customWidth="1"/>
    <col min="3077" max="3077" width="14.7109375" style="11" customWidth="1"/>
    <col min="3078" max="3327" width="8.140625" style="11" customWidth="1"/>
    <col min="3328" max="3328" width="8.7109375" style="11" customWidth="1"/>
    <col min="3329" max="3329" width="31.5703125" style="11" customWidth="1"/>
    <col min="3330" max="3330" width="13.85546875" style="11" customWidth="1"/>
    <col min="3331" max="3331" width="19.140625" style="11" customWidth="1"/>
    <col min="3332" max="3332" width="17.5703125" style="11" customWidth="1"/>
    <col min="3333" max="3333" width="14.7109375" style="11" customWidth="1"/>
    <col min="3334" max="3583" width="8.140625" style="11" customWidth="1"/>
    <col min="3584" max="3584" width="8.7109375" style="11" customWidth="1"/>
    <col min="3585" max="3585" width="31.5703125" style="11" customWidth="1"/>
    <col min="3586" max="3586" width="13.85546875" style="11" customWidth="1"/>
    <col min="3587" max="3587" width="19.140625" style="11" customWidth="1"/>
    <col min="3588" max="3588" width="17.5703125" style="11" customWidth="1"/>
    <col min="3589" max="3589" width="14.7109375" style="11" customWidth="1"/>
    <col min="3590" max="3839" width="8.140625" style="11" customWidth="1"/>
    <col min="3840" max="3840" width="8.7109375" style="11" customWidth="1"/>
    <col min="3841" max="3841" width="31.5703125" style="11" customWidth="1"/>
    <col min="3842" max="3842" width="13.85546875" style="11" customWidth="1"/>
    <col min="3843" max="3843" width="19.140625" style="11" customWidth="1"/>
    <col min="3844" max="3844" width="17.5703125" style="11" customWidth="1"/>
    <col min="3845" max="3845" width="14.7109375" style="11" customWidth="1"/>
    <col min="3846" max="4095" width="8.140625" style="11" customWidth="1"/>
    <col min="4096" max="4096" width="8.7109375" style="11" customWidth="1"/>
    <col min="4097" max="4097" width="31.5703125" style="11" customWidth="1"/>
    <col min="4098" max="4098" width="13.85546875" style="11" customWidth="1"/>
    <col min="4099" max="4099" width="19.140625" style="11" customWidth="1"/>
    <col min="4100" max="4100" width="17.5703125" style="11" customWidth="1"/>
    <col min="4101" max="4101" width="14.7109375" style="11" customWidth="1"/>
    <col min="4102" max="4351" width="8.140625" style="11" customWidth="1"/>
    <col min="4352" max="4352" width="8.7109375" style="11" customWidth="1"/>
    <col min="4353" max="4353" width="31.5703125" style="11" customWidth="1"/>
    <col min="4354" max="4354" width="13.85546875" style="11" customWidth="1"/>
    <col min="4355" max="4355" width="19.140625" style="11" customWidth="1"/>
    <col min="4356" max="4356" width="17.5703125" style="11" customWidth="1"/>
    <col min="4357" max="4357" width="14.7109375" style="11" customWidth="1"/>
    <col min="4358" max="4607" width="8.140625" style="11" customWidth="1"/>
    <col min="4608" max="4608" width="8.7109375" style="11" customWidth="1"/>
    <col min="4609" max="4609" width="31.5703125" style="11" customWidth="1"/>
    <col min="4610" max="4610" width="13.85546875" style="11" customWidth="1"/>
    <col min="4611" max="4611" width="19.140625" style="11" customWidth="1"/>
    <col min="4612" max="4612" width="17.5703125" style="11" customWidth="1"/>
    <col min="4613" max="4613" width="14.7109375" style="11" customWidth="1"/>
    <col min="4614" max="4863" width="8.140625" style="11" customWidth="1"/>
    <col min="4864" max="4864" width="8.7109375" style="11" customWidth="1"/>
    <col min="4865" max="4865" width="31.5703125" style="11" customWidth="1"/>
    <col min="4866" max="4866" width="13.85546875" style="11" customWidth="1"/>
    <col min="4867" max="4867" width="19.140625" style="11" customWidth="1"/>
    <col min="4868" max="4868" width="17.5703125" style="11" customWidth="1"/>
    <col min="4869" max="4869" width="14.7109375" style="11" customWidth="1"/>
    <col min="4870" max="5119" width="8.140625" style="11" customWidth="1"/>
    <col min="5120" max="5120" width="8.7109375" style="11" customWidth="1"/>
    <col min="5121" max="5121" width="31.5703125" style="11" customWidth="1"/>
    <col min="5122" max="5122" width="13.85546875" style="11" customWidth="1"/>
    <col min="5123" max="5123" width="19.140625" style="11" customWidth="1"/>
    <col min="5124" max="5124" width="17.5703125" style="11" customWidth="1"/>
    <col min="5125" max="5125" width="14.7109375" style="11" customWidth="1"/>
    <col min="5126" max="5375" width="8.140625" style="11" customWidth="1"/>
    <col min="5376" max="5376" width="8.7109375" style="11" customWidth="1"/>
    <col min="5377" max="5377" width="31.5703125" style="11" customWidth="1"/>
    <col min="5378" max="5378" width="13.85546875" style="11" customWidth="1"/>
    <col min="5379" max="5379" width="19.140625" style="11" customWidth="1"/>
    <col min="5380" max="5380" width="17.5703125" style="11" customWidth="1"/>
    <col min="5381" max="5381" width="14.7109375" style="11" customWidth="1"/>
    <col min="5382" max="5631" width="8.140625" style="11" customWidth="1"/>
    <col min="5632" max="5632" width="8.7109375" style="11" customWidth="1"/>
    <col min="5633" max="5633" width="31.5703125" style="11" customWidth="1"/>
    <col min="5634" max="5634" width="13.85546875" style="11" customWidth="1"/>
    <col min="5635" max="5635" width="19.140625" style="11" customWidth="1"/>
    <col min="5636" max="5636" width="17.5703125" style="11" customWidth="1"/>
    <col min="5637" max="5637" width="14.7109375" style="11" customWidth="1"/>
    <col min="5638" max="5887" width="8.140625" style="11" customWidth="1"/>
    <col min="5888" max="5888" width="8.7109375" style="11" customWidth="1"/>
    <col min="5889" max="5889" width="31.5703125" style="11" customWidth="1"/>
    <col min="5890" max="5890" width="13.85546875" style="11" customWidth="1"/>
    <col min="5891" max="5891" width="19.140625" style="11" customWidth="1"/>
    <col min="5892" max="5892" width="17.5703125" style="11" customWidth="1"/>
    <col min="5893" max="5893" width="14.7109375" style="11" customWidth="1"/>
    <col min="5894" max="6143" width="8.140625" style="11" customWidth="1"/>
    <col min="6144" max="6144" width="8.7109375" style="11" customWidth="1"/>
    <col min="6145" max="6145" width="31.5703125" style="11" customWidth="1"/>
    <col min="6146" max="6146" width="13.85546875" style="11" customWidth="1"/>
    <col min="6147" max="6147" width="19.140625" style="11" customWidth="1"/>
    <col min="6148" max="6148" width="17.5703125" style="11" customWidth="1"/>
    <col min="6149" max="6149" width="14.7109375" style="11" customWidth="1"/>
    <col min="6150" max="6399" width="8.140625" style="11" customWidth="1"/>
    <col min="6400" max="6400" width="8.7109375" style="11" customWidth="1"/>
    <col min="6401" max="6401" width="31.5703125" style="11" customWidth="1"/>
    <col min="6402" max="6402" width="13.85546875" style="11" customWidth="1"/>
    <col min="6403" max="6403" width="19.140625" style="11" customWidth="1"/>
    <col min="6404" max="6404" width="17.5703125" style="11" customWidth="1"/>
    <col min="6405" max="6405" width="14.7109375" style="11" customWidth="1"/>
    <col min="6406" max="6655" width="8.140625" style="11" customWidth="1"/>
    <col min="6656" max="6656" width="8.7109375" style="11" customWidth="1"/>
    <col min="6657" max="6657" width="31.5703125" style="11" customWidth="1"/>
    <col min="6658" max="6658" width="13.85546875" style="11" customWidth="1"/>
    <col min="6659" max="6659" width="19.140625" style="11" customWidth="1"/>
    <col min="6660" max="6660" width="17.5703125" style="11" customWidth="1"/>
    <col min="6661" max="6661" width="14.7109375" style="11" customWidth="1"/>
    <col min="6662" max="6911" width="8.140625" style="11" customWidth="1"/>
    <col min="6912" max="6912" width="8.7109375" style="11" customWidth="1"/>
    <col min="6913" max="6913" width="31.5703125" style="11" customWidth="1"/>
    <col min="6914" max="6914" width="13.85546875" style="11" customWidth="1"/>
    <col min="6915" max="6915" width="19.140625" style="11" customWidth="1"/>
    <col min="6916" max="6916" width="17.5703125" style="11" customWidth="1"/>
    <col min="6917" max="6917" width="14.7109375" style="11" customWidth="1"/>
    <col min="6918" max="7167" width="8.140625" style="11" customWidth="1"/>
    <col min="7168" max="7168" width="8.7109375" style="11" customWidth="1"/>
    <col min="7169" max="7169" width="31.5703125" style="11" customWidth="1"/>
    <col min="7170" max="7170" width="13.85546875" style="11" customWidth="1"/>
    <col min="7171" max="7171" width="19.140625" style="11" customWidth="1"/>
    <col min="7172" max="7172" width="17.5703125" style="11" customWidth="1"/>
    <col min="7173" max="7173" width="14.7109375" style="11" customWidth="1"/>
    <col min="7174" max="7423" width="8.140625" style="11" customWidth="1"/>
    <col min="7424" max="7424" width="8.7109375" style="11" customWidth="1"/>
    <col min="7425" max="7425" width="31.5703125" style="11" customWidth="1"/>
    <col min="7426" max="7426" width="13.85546875" style="11" customWidth="1"/>
    <col min="7427" max="7427" width="19.140625" style="11" customWidth="1"/>
    <col min="7428" max="7428" width="17.5703125" style="11" customWidth="1"/>
    <col min="7429" max="7429" width="14.7109375" style="11" customWidth="1"/>
    <col min="7430" max="7679" width="8.140625" style="11" customWidth="1"/>
    <col min="7680" max="7680" width="8.7109375" style="11" customWidth="1"/>
    <col min="7681" max="7681" width="31.5703125" style="11" customWidth="1"/>
    <col min="7682" max="7682" width="13.85546875" style="11" customWidth="1"/>
    <col min="7683" max="7683" width="19.140625" style="11" customWidth="1"/>
    <col min="7684" max="7684" width="17.5703125" style="11" customWidth="1"/>
    <col min="7685" max="7685" width="14.7109375" style="11" customWidth="1"/>
    <col min="7686" max="7935" width="8.140625" style="11" customWidth="1"/>
    <col min="7936" max="7936" width="8.7109375" style="11" customWidth="1"/>
    <col min="7937" max="7937" width="31.5703125" style="11" customWidth="1"/>
    <col min="7938" max="7938" width="13.85546875" style="11" customWidth="1"/>
    <col min="7939" max="7939" width="19.140625" style="11" customWidth="1"/>
    <col min="7940" max="7940" width="17.5703125" style="11" customWidth="1"/>
    <col min="7941" max="7941" width="14.7109375" style="11" customWidth="1"/>
    <col min="7942" max="8191" width="8.140625" style="11" customWidth="1"/>
    <col min="8192" max="8192" width="8.7109375" style="11" customWidth="1"/>
    <col min="8193" max="8193" width="31.5703125" style="11" customWidth="1"/>
    <col min="8194" max="8194" width="13.85546875" style="11" customWidth="1"/>
    <col min="8195" max="8195" width="19.140625" style="11" customWidth="1"/>
    <col min="8196" max="8196" width="17.5703125" style="11" customWidth="1"/>
    <col min="8197" max="8197" width="14.7109375" style="11" customWidth="1"/>
    <col min="8198" max="8447" width="8.140625" style="11" customWidth="1"/>
    <col min="8448" max="8448" width="8.7109375" style="11" customWidth="1"/>
    <col min="8449" max="8449" width="31.5703125" style="11" customWidth="1"/>
    <col min="8450" max="8450" width="13.85546875" style="11" customWidth="1"/>
    <col min="8451" max="8451" width="19.140625" style="11" customWidth="1"/>
    <col min="8452" max="8452" width="17.5703125" style="11" customWidth="1"/>
    <col min="8453" max="8453" width="14.7109375" style="11" customWidth="1"/>
    <col min="8454" max="8703" width="8.140625" style="11" customWidth="1"/>
    <col min="8704" max="8704" width="8.7109375" style="11" customWidth="1"/>
    <col min="8705" max="8705" width="31.5703125" style="11" customWidth="1"/>
    <col min="8706" max="8706" width="13.85546875" style="11" customWidth="1"/>
    <col min="8707" max="8707" width="19.140625" style="11" customWidth="1"/>
    <col min="8708" max="8708" width="17.5703125" style="11" customWidth="1"/>
    <col min="8709" max="8709" width="14.7109375" style="11" customWidth="1"/>
    <col min="8710" max="8959" width="8.140625" style="11" customWidth="1"/>
    <col min="8960" max="8960" width="8.7109375" style="11" customWidth="1"/>
    <col min="8961" max="8961" width="31.5703125" style="11" customWidth="1"/>
    <col min="8962" max="8962" width="13.85546875" style="11" customWidth="1"/>
    <col min="8963" max="8963" width="19.140625" style="11" customWidth="1"/>
    <col min="8964" max="8964" width="17.5703125" style="11" customWidth="1"/>
    <col min="8965" max="8965" width="14.7109375" style="11" customWidth="1"/>
    <col min="8966" max="9215" width="8.140625" style="11" customWidth="1"/>
    <col min="9216" max="9216" width="8.7109375" style="11" customWidth="1"/>
    <col min="9217" max="9217" width="31.5703125" style="11" customWidth="1"/>
    <col min="9218" max="9218" width="13.85546875" style="11" customWidth="1"/>
    <col min="9219" max="9219" width="19.140625" style="11" customWidth="1"/>
    <col min="9220" max="9220" width="17.5703125" style="11" customWidth="1"/>
    <col min="9221" max="9221" width="14.7109375" style="11" customWidth="1"/>
    <col min="9222" max="9471" width="8.140625" style="11" customWidth="1"/>
    <col min="9472" max="9472" width="8.7109375" style="11" customWidth="1"/>
    <col min="9473" max="9473" width="31.5703125" style="11" customWidth="1"/>
    <col min="9474" max="9474" width="13.85546875" style="11" customWidth="1"/>
    <col min="9475" max="9475" width="19.140625" style="11" customWidth="1"/>
    <col min="9476" max="9476" width="17.5703125" style="11" customWidth="1"/>
    <col min="9477" max="9477" width="14.7109375" style="11" customWidth="1"/>
    <col min="9478" max="9727" width="8.140625" style="11" customWidth="1"/>
    <col min="9728" max="9728" width="8.7109375" style="11" customWidth="1"/>
    <col min="9729" max="9729" width="31.5703125" style="11" customWidth="1"/>
    <col min="9730" max="9730" width="13.85546875" style="11" customWidth="1"/>
    <col min="9731" max="9731" width="19.140625" style="11" customWidth="1"/>
    <col min="9732" max="9732" width="17.5703125" style="11" customWidth="1"/>
    <col min="9733" max="9733" width="14.7109375" style="11" customWidth="1"/>
    <col min="9734" max="9983" width="8.140625" style="11" customWidth="1"/>
    <col min="9984" max="9984" width="8.7109375" style="11" customWidth="1"/>
    <col min="9985" max="9985" width="31.5703125" style="11" customWidth="1"/>
    <col min="9986" max="9986" width="13.85546875" style="11" customWidth="1"/>
    <col min="9987" max="9987" width="19.140625" style="11" customWidth="1"/>
    <col min="9988" max="9988" width="17.5703125" style="11" customWidth="1"/>
    <col min="9989" max="9989" width="14.7109375" style="11" customWidth="1"/>
    <col min="9990" max="10239" width="8.140625" style="11" customWidth="1"/>
    <col min="10240" max="10240" width="8.7109375" style="11" customWidth="1"/>
    <col min="10241" max="10241" width="31.5703125" style="11" customWidth="1"/>
    <col min="10242" max="10242" width="13.85546875" style="11" customWidth="1"/>
    <col min="10243" max="10243" width="19.140625" style="11" customWidth="1"/>
    <col min="10244" max="10244" width="17.5703125" style="11" customWidth="1"/>
    <col min="10245" max="10245" width="14.7109375" style="11" customWidth="1"/>
    <col min="10246" max="10495" width="8.140625" style="11" customWidth="1"/>
    <col min="10496" max="10496" width="8.7109375" style="11" customWidth="1"/>
    <col min="10497" max="10497" width="31.5703125" style="11" customWidth="1"/>
    <col min="10498" max="10498" width="13.85546875" style="11" customWidth="1"/>
    <col min="10499" max="10499" width="19.140625" style="11" customWidth="1"/>
    <col min="10500" max="10500" width="17.5703125" style="11" customWidth="1"/>
    <col min="10501" max="10501" width="14.7109375" style="11" customWidth="1"/>
    <col min="10502" max="10751" width="8.140625" style="11" customWidth="1"/>
    <col min="10752" max="10752" width="8.7109375" style="11" customWidth="1"/>
    <col min="10753" max="10753" width="31.5703125" style="11" customWidth="1"/>
    <col min="10754" max="10754" width="13.85546875" style="11" customWidth="1"/>
    <col min="10755" max="10755" width="19.140625" style="11" customWidth="1"/>
    <col min="10756" max="10756" width="17.5703125" style="11" customWidth="1"/>
    <col min="10757" max="10757" width="14.7109375" style="11" customWidth="1"/>
    <col min="10758" max="11007" width="8.140625" style="11" customWidth="1"/>
    <col min="11008" max="11008" width="8.7109375" style="11" customWidth="1"/>
    <col min="11009" max="11009" width="31.5703125" style="11" customWidth="1"/>
    <col min="11010" max="11010" width="13.85546875" style="11" customWidth="1"/>
    <col min="11011" max="11011" width="19.140625" style="11" customWidth="1"/>
    <col min="11012" max="11012" width="17.5703125" style="11" customWidth="1"/>
    <col min="11013" max="11013" width="14.7109375" style="11" customWidth="1"/>
    <col min="11014" max="11263" width="8.140625" style="11" customWidth="1"/>
    <col min="11264" max="11264" width="8.7109375" style="11" customWidth="1"/>
    <col min="11265" max="11265" width="31.5703125" style="11" customWidth="1"/>
    <col min="11266" max="11266" width="13.85546875" style="11" customWidth="1"/>
    <col min="11267" max="11267" width="19.140625" style="11" customWidth="1"/>
    <col min="11268" max="11268" width="17.5703125" style="11" customWidth="1"/>
    <col min="11269" max="11269" width="14.7109375" style="11" customWidth="1"/>
    <col min="11270" max="11519" width="8.140625" style="11" customWidth="1"/>
    <col min="11520" max="11520" width="8.7109375" style="11" customWidth="1"/>
    <col min="11521" max="11521" width="31.5703125" style="11" customWidth="1"/>
    <col min="11522" max="11522" width="13.85546875" style="11" customWidth="1"/>
    <col min="11523" max="11523" width="19.140625" style="11" customWidth="1"/>
    <col min="11524" max="11524" width="17.5703125" style="11" customWidth="1"/>
    <col min="11525" max="11525" width="14.7109375" style="11" customWidth="1"/>
    <col min="11526" max="11775" width="8.140625" style="11" customWidth="1"/>
    <col min="11776" max="11776" width="8.7109375" style="11" customWidth="1"/>
    <col min="11777" max="11777" width="31.5703125" style="11" customWidth="1"/>
    <col min="11778" max="11778" width="13.85546875" style="11" customWidth="1"/>
    <col min="11779" max="11779" width="19.140625" style="11" customWidth="1"/>
    <col min="11780" max="11780" width="17.5703125" style="11" customWidth="1"/>
    <col min="11781" max="11781" width="14.7109375" style="11" customWidth="1"/>
    <col min="11782" max="12031" width="8.140625" style="11" customWidth="1"/>
    <col min="12032" max="12032" width="8.7109375" style="11" customWidth="1"/>
    <col min="12033" max="12033" width="31.5703125" style="11" customWidth="1"/>
    <col min="12034" max="12034" width="13.85546875" style="11" customWidth="1"/>
    <col min="12035" max="12035" width="19.140625" style="11" customWidth="1"/>
    <col min="12036" max="12036" width="17.5703125" style="11" customWidth="1"/>
    <col min="12037" max="12037" width="14.7109375" style="11" customWidth="1"/>
    <col min="12038" max="12287" width="8.140625" style="11" customWidth="1"/>
    <col min="12288" max="12288" width="8.7109375" style="11" customWidth="1"/>
    <col min="12289" max="12289" width="31.5703125" style="11" customWidth="1"/>
    <col min="12290" max="12290" width="13.85546875" style="11" customWidth="1"/>
    <col min="12291" max="12291" width="19.140625" style="11" customWidth="1"/>
    <col min="12292" max="12292" width="17.5703125" style="11" customWidth="1"/>
    <col min="12293" max="12293" width="14.7109375" style="11" customWidth="1"/>
    <col min="12294" max="12543" width="8.140625" style="11" customWidth="1"/>
    <col min="12544" max="12544" width="8.7109375" style="11" customWidth="1"/>
    <col min="12545" max="12545" width="31.5703125" style="11" customWidth="1"/>
    <col min="12546" max="12546" width="13.85546875" style="11" customWidth="1"/>
    <col min="12547" max="12547" width="19.140625" style="11" customWidth="1"/>
    <col min="12548" max="12548" width="17.5703125" style="11" customWidth="1"/>
    <col min="12549" max="12549" width="14.7109375" style="11" customWidth="1"/>
    <col min="12550" max="12799" width="8.140625" style="11" customWidth="1"/>
    <col min="12800" max="12800" width="8.7109375" style="11" customWidth="1"/>
    <col min="12801" max="12801" width="31.5703125" style="11" customWidth="1"/>
    <col min="12802" max="12802" width="13.85546875" style="11" customWidth="1"/>
    <col min="12803" max="12803" width="19.140625" style="11" customWidth="1"/>
    <col min="12804" max="12804" width="17.5703125" style="11" customWidth="1"/>
    <col min="12805" max="12805" width="14.7109375" style="11" customWidth="1"/>
    <col min="12806" max="13055" width="8.140625" style="11" customWidth="1"/>
    <col min="13056" max="13056" width="8.7109375" style="11" customWidth="1"/>
    <col min="13057" max="13057" width="31.5703125" style="11" customWidth="1"/>
    <col min="13058" max="13058" width="13.85546875" style="11" customWidth="1"/>
    <col min="13059" max="13059" width="19.140625" style="11" customWidth="1"/>
    <col min="13060" max="13060" width="17.5703125" style="11" customWidth="1"/>
    <col min="13061" max="13061" width="14.7109375" style="11" customWidth="1"/>
    <col min="13062" max="13311" width="8.140625" style="11" customWidth="1"/>
    <col min="13312" max="13312" width="8.7109375" style="11" customWidth="1"/>
    <col min="13313" max="13313" width="31.5703125" style="11" customWidth="1"/>
    <col min="13314" max="13314" width="13.85546875" style="11" customWidth="1"/>
    <col min="13315" max="13315" width="19.140625" style="11" customWidth="1"/>
    <col min="13316" max="13316" width="17.5703125" style="11" customWidth="1"/>
    <col min="13317" max="13317" width="14.7109375" style="11" customWidth="1"/>
    <col min="13318" max="13567" width="8.140625" style="11" customWidth="1"/>
    <col min="13568" max="13568" width="8.7109375" style="11" customWidth="1"/>
    <col min="13569" max="13569" width="31.5703125" style="11" customWidth="1"/>
    <col min="13570" max="13570" width="13.85546875" style="11" customWidth="1"/>
    <col min="13571" max="13571" width="19.140625" style="11" customWidth="1"/>
    <col min="13572" max="13572" width="17.5703125" style="11" customWidth="1"/>
    <col min="13573" max="13573" width="14.7109375" style="11" customWidth="1"/>
    <col min="13574" max="13823" width="8.140625" style="11" customWidth="1"/>
    <col min="13824" max="13824" width="8.7109375" style="11" customWidth="1"/>
    <col min="13825" max="13825" width="31.5703125" style="11" customWidth="1"/>
    <col min="13826" max="13826" width="13.85546875" style="11" customWidth="1"/>
    <col min="13827" max="13827" width="19.140625" style="11" customWidth="1"/>
    <col min="13828" max="13828" width="17.5703125" style="11" customWidth="1"/>
    <col min="13829" max="13829" width="14.7109375" style="11" customWidth="1"/>
    <col min="13830" max="14079" width="8.140625" style="11" customWidth="1"/>
    <col min="14080" max="14080" width="8.7109375" style="11" customWidth="1"/>
    <col min="14081" max="14081" width="31.5703125" style="11" customWidth="1"/>
    <col min="14082" max="14082" width="13.85546875" style="11" customWidth="1"/>
    <col min="14083" max="14083" width="19.140625" style="11" customWidth="1"/>
    <col min="14084" max="14084" width="17.5703125" style="11" customWidth="1"/>
    <col min="14085" max="14085" width="14.7109375" style="11" customWidth="1"/>
    <col min="14086" max="14335" width="8.140625" style="11" customWidth="1"/>
    <col min="14336" max="14336" width="8.7109375" style="11" customWidth="1"/>
    <col min="14337" max="14337" width="31.5703125" style="11" customWidth="1"/>
    <col min="14338" max="14338" width="13.85546875" style="11" customWidth="1"/>
    <col min="14339" max="14339" width="19.140625" style="11" customWidth="1"/>
    <col min="14340" max="14340" width="17.5703125" style="11" customWidth="1"/>
    <col min="14341" max="14341" width="14.7109375" style="11" customWidth="1"/>
    <col min="14342" max="14591" width="8.140625" style="11" customWidth="1"/>
    <col min="14592" max="14592" width="8.7109375" style="11" customWidth="1"/>
    <col min="14593" max="14593" width="31.5703125" style="11" customWidth="1"/>
    <col min="14594" max="14594" width="13.85546875" style="11" customWidth="1"/>
    <col min="14595" max="14595" width="19.140625" style="11" customWidth="1"/>
    <col min="14596" max="14596" width="17.5703125" style="11" customWidth="1"/>
    <col min="14597" max="14597" width="14.7109375" style="11" customWidth="1"/>
    <col min="14598" max="14847" width="8.140625" style="11" customWidth="1"/>
    <col min="14848" max="14848" width="8.7109375" style="11" customWidth="1"/>
    <col min="14849" max="14849" width="31.5703125" style="11" customWidth="1"/>
    <col min="14850" max="14850" width="13.85546875" style="11" customWidth="1"/>
    <col min="14851" max="14851" width="19.140625" style="11" customWidth="1"/>
    <col min="14852" max="14852" width="17.5703125" style="11" customWidth="1"/>
    <col min="14853" max="14853" width="14.7109375" style="11" customWidth="1"/>
    <col min="14854" max="15103" width="8.140625" style="11" customWidth="1"/>
    <col min="15104" max="15104" width="8.7109375" style="11" customWidth="1"/>
    <col min="15105" max="15105" width="31.5703125" style="11" customWidth="1"/>
    <col min="15106" max="15106" width="13.85546875" style="11" customWidth="1"/>
    <col min="15107" max="15107" width="19.140625" style="11" customWidth="1"/>
    <col min="15108" max="15108" width="17.5703125" style="11" customWidth="1"/>
    <col min="15109" max="15109" width="14.7109375" style="11" customWidth="1"/>
    <col min="15110" max="15359" width="8.140625" style="11" customWidth="1"/>
    <col min="15360" max="15360" width="8.7109375" style="11" customWidth="1"/>
    <col min="15361" max="15361" width="31.5703125" style="11" customWidth="1"/>
    <col min="15362" max="15362" width="13.85546875" style="11" customWidth="1"/>
    <col min="15363" max="15363" width="19.140625" style="11" customWidth="1"/>
    <col min="15364" max="15364" width="17.5703125" style="11" customWidth="1"/>
    <col min="15365" max="15365" width="14.7109375" style="11" customWidth="1"/>
    <col min="15366" max="15615" width="8.140625" style="11" customWidth="1"/>
    <col min="15616" max="15616" width="8.7109375" style="11" customWidth="1"/>
    <col min="15617" max="15617" width="31.5703125" style="11" customWidth="1"/>
    <col min="15618" max="15618" width="13.85546875" style="11" customWidth="1"/>
    <col min="15619" max="15619" width="19.140625" style="11" customWidth="1"/>
    <col min="15620" max="15620" width="17.5703125" style="11" customWidth="1"/>
    <col min="15621" max="15621" width="14.7109375" style="11" customWidth="1"/>
    <col min="15622" max="15871" width="8.140625" style="11" customWidth="1"/>
    <col min="15872" max="15872" width="8.7109375" style="11" customWidth="1"/>
    <col min="15873" max="15873" width="31.5703125" style="11" customWidth="1"/>
    <col min="15874" max="15874" width="13.85546875" style="11" customWidth="1"/>
    <col min="15875" max="15875" width="19.140625" style="11" customWidth="1"/>
    <col min="15876" max="15876" width="17.5703125" style="11" customWidth="1"/>
    <col min="15877" max="15877" width="14.7109375" style="11" customWidth="1"/>
    <col min="15878" max="16127" width="8.140625" style="11" customWidth="1"/>
    <col min="16128" max="16128" width="8.7109375" style="11" customWidth="1"/>
    <col min="16129" max="16129" width="31.5703125" style="11" customWidth="1"/>
    <col min="16130" max="16130" width="13.85546875" style="11" customWidth="1"/>
    <col min="16131" max="16131" width="19.140625" style="11" customWidth="1"/>
    <col min="16132" max="16132" width="17.5703125" style="11" customWidth="1"/>
    <col min="16133" max="16133" width="14.7109375" style="11" customWidth="1"/>
    <col min="16134" max="16384" width="8.140625" style="11" customWidth="1"/>
  </cols>
  <sheetData>
    <row r="1" spans="1:5" s="129" customFormat="1" ht="23.25" customHeight="1" x14ac:dyDescent="0.25">
      <c r="A1" s="202"/>
      <c r="B1" s="202"/>
      <c r="C1" s="202"/>
      <c r="D1" s="202"/>
      <c r="E1" s="202"/>
    </row>
    <row r="2" spans="1:5" s="129" customFormat="1" x14ac:dyDescent="0.25">
      <c r="A2" s="202" t="s">
        <v>201</v>
      </c>
      <c r="B2" s="202"/>
      <c r="C2" s="202"/>
      <c r="D2" s="202"/>
      <c r="E2" s="202"/>
    </row>
    <row r="3" spans="1:5" s="129" customFormat="1" ht="15.75" customHeight="1" x14ac:dyDescent="0.25">
      <c r="A3" s="61"/>
      <c r="B3" s="202" t="s">
        <v>265</v>
      </c>
      <c r="C3" s="202"/>
      <c r="D3" s="202"/>
      <c r="E3" s="202"/>
    </row>
    <row r="4" spans="1:5" s="129" customFormat="1" x14ac:dyDescent="0.25">
      <c r="A4" s="204" t="s">
        <v>202</v>
      </c>
      <c r="B4" s="204"/>
      <c r="C4" s="204"/>
      <c r="D4" s="204"/>
      <c r="E4" s="204"/>
    </row>
    <row r="5" spans="1:5" s="129" customFormat="1" x14ac:dyDescent="0.25">
      <c r="A5" s="204" t="s">
        <v>203</v>
      </c>
      <c r="B5" s="204"/>
      <c r="C5" s="204"/>
      <c r="D5" s="204"/>
      <c r="E5" s="204"/>
    </row>
    <row r="6" spans="1:5" s="129" customFormat="1" ht="26.25" customHeight="1" x14ac:dyDescent="0.25">
      <c r="A6" s="202" t="s">
        <v>204</v>
      </c>
      <c r="B6" s="202"/>
      <c r="C6" s="202"/>
      <c r="D6" s="202"/>
      <c r="E6" s="129" t="s">
        <v>275</v>
      </c>
    </row>
    <row r="7" spans="1:5" s="129" customFormat="1" x14ac:dyDescent="0.25">
      <c r="A7" s="202"/>
      <c r="B7" s="202"/>
      <c r="C7" s="202"/>
      <c r="D7" s="202"/>
      <c r="E7" s="202"/>
    </row>
    <row r="8" spans="1:5" s="129" customFormat="1" ht="28.5" customHeight="1" x14ac:dyDescent="0.25">
      <c r="A8" s="203" t="s">
        <v>266</v>
      </c>
      <c r="B8" s="203"/>
      <c r="C8" s="203"/>
      <c r="D8" s="203"/>
      <c r="E8" s="203"/>
    </row>
    <row r="9" spans="1:5" s="129" customFormat="1" ht="29.25" customHeight="1" x14ac:dyDescent="0.25">
      <c r="A9" s="203" t="s">
        <v>206</v>
      </c>
      <c r="B9" s="203"/>
      <c r="C9" s="203"/>
      <c r="D9" s="203"/>
      <c r="E9" s="203"/>
    </row>
    <row r="10" spans="1:5" s="129" customFormat="1" ht="30" customHeight="1" x14ac:dyDescent="0.25">
      <c r="A10" s="203" t="s">
        <v>207</v>
      </c>
      <c r="B10" s="203"/>
      <c r="C10" s="203"/>
      <c r="D10" s="203"/>
      <c r="E10" s="203"/>
    </row>
    <row r="11" spans="1:5" s="129" customFormat="1" ht="30" customHeight="1" x14ac:dyDescent="0.25">
      <c r="A11" s="203" t="s">
        <v>208</v>
      </c>
      <c r="B11" s="203"/>
      <c r="C11" s="203"/>
      <c r="D11" s="203"/>
      <c r="E11" s="203"/>
    </row>
    <row r="12" spans="1:5" s="129" customFormat="1" ht="29.25" customHeight="1" x14ac:dyDescent="0.25">
      <c r="A12" s="203" t="s">
        <v>209</v>
      </c>
      <c r="B12" s="203"/>
      <c r="C12" s="203"/>
      <c r="D12" s="203"/>
      <c r="E12" s="203"/>
    </row>
    <row r="13" spans="1:5" s="129" customFormat="1" ht="28.5" customHeight="1" x14ac:dyDescent="0.25">
      <c r="A13" s="203" t="s">
        <v>210</v>
      </c>
      <c r="B13" s="203"/>
      <c r="C13" s="203"/>
      <c r="D13" s="203"/>
      <c r="E13" s="203"/>
    </row>
    <row r="14" spans="1:5" s="129" customFormat="1" ht="15.75" customHeight="1" x14ac:dyDescent="0.25">
      <c r="A14" s="202"/>
      <c r="B14" s="202"/>
      <c r="C14" s="202"/>
      <c r="D14" s="202"/>
      <c r="E14" s="202"/>
    </row>
    <row r="15" spans="1:5" s="129" customFormat="1" ht="135" x14ac:dyDescent="0.25">
      <c r="A15" s="130" t="s">
        <v>2</v>
      </c>
      <c r="B15" s="130" t="s">
        <v>212</v>
      </c>
      <c r="C15" s="130" t="s">
        <v>0</v>
      </c>
      <c r="D15" s="130" t="s">
        <v>211</v>
      </c>
      <c r="E15" s="130" t="s">
        <v>1</v>
      </c>
    </row>
    <row r="16" spans="1:5" s="129" customFormat="1" x14ac:dyDescent="0.25">
      <c r="A16" s="133" t="s">
        <v>8</v>
      </c>
      <c r="B16" s="134"/>
      <c r="C16" s="134"/>
      <c r="D16" s="134"/>
      <c r="E16" s="134"/>
    </row>
    <row r="17" spans="1:5" s="129" customFormat="1" x14ac:dyDescent="0.25">
      <c r="A17" s="131" t="s">
        <v>136</v>
      </c>
      <c r="B17" s="135" t="s">
        <v>48</v>
      </c>
      <c r="C17" s="135" t="s">
        <v>32</v>
      </c>
      <c r="D17" s="135">
        <v>0.13</v>
      </c>
      <c r="E17" s="135">
        <v>2536.09</v>
      </c>
    </row>
    <row r="18" spans="1:5" s="129" customFormat="1" ht="28.5" x14ac:dyDescent="0.25">
      <c r="A18" s="133" t="s">
        <v>213</v>
      </c>
      <c r="B18" s="134"/>
      <c r="C18" s="134"/>
      <c r="D18" s="134"/>
      <c r="E18" s="134"/>
    </row>
    <row r="19" spans="1:5" s="129" customFormat="1" x14ac:dyDescent="0.25">
      <c r="A19" s="131" t="s">
        <v>276</v>
      </c>
      <c r="B19" s="135" t="s">
        <v>49</v>
      </c>
      <c r="C19" s="135" t="s">
        <v>33</v>
      </c>
      <c r="D19" s="135">
        <f>E19</f>
        <v>128.97999999999999</v>
      </c>
      <c r="E19" s="135">
        <v>128.97999999999999</v>
      </c>
    </row>
    <row r="20" spans="1:5" s="129" customFormat="1" x14ac:dyDescent="0.25">
      <c r="A20" s="131" t="s">
        <v>277</v>
      </c>
      <c r="B20" s="135" t="s">
        <v>49</v>
      </c>
      <c r="C20" s="135" t="s">
        <v>33</v>
      </c>
      <c r="D20" s="135">
        <f t="shared" ref="D20:D28" si="0">E20</f>
        <v>7997.4</v>
      </c>
      <c r="E20" s="135">
        <v>7997.4</v>
      </c>
    </row>
    <row r="21" spans="1:5" s="129" customFormat="1" ht="30" x14ac:dyDescent="0.25">
      <c r="A21" s="131" t="s">
        <v>137</v>
      </c>
      <c r="B21" s="135" t="s">
        <v>49</v>
      </c>
      <c r="C21" s="135" t="s">
        <v>43</v>
      </c>
      <c r="D21" s="135">
        <f t="shared" si="0"/>
        <v>1024.8499999999999</v>
      </c>
      <c r="E21" s="135">
        <v>1024.8499999999999</v>
      </c>
    </row>
    <row r="22" spans="1:5" s="129" customFormat="1" x14ac:dyDescent="0.25">
      <c r="A22" s="131" t="s">
        <v>278</v>
      </c>
      <c r="B22" s="135" t="s">
        <v>49</v>
      </c>
      <c r="C22" s="135" t="s">
        <v>34</v>
      </c>
      <c r="D22" s="135">
        <f t="shared" si="0"/>
        <v>4637.08</v>
      </c>
      <c r="E22" s="135">
        <v>4637.08</v>
      </c>
    </row>
    <row r="23" spans="1:5" s="129" customFormat="1" x14ac:dyDescent="0.25">
      <c r="A23" s="131" t="s">
        <v>216</v>
      </c>
      <c r="B23" s="135" t="s">
        <v>195</v>
      </c>
      <c r="C23" s="135" t="s">
        <v>33</v>
      </c>
      <c r="D23" s="135">
        <f t="shared" si="0"/>
        <v>105930.61</v>
      </c>
      <c r="E23" s="135">
        <v>105930.61</v>
      </c>
    </row>
    <row r="24" spans="1:5" s="129" customFormat="1" x14ac:dyDescent="0.25">
      <c r="A24" s="131" t="s">
        <v>217</v>
      </c>
      <c r="B24" s="135" t="s">
        <v>195</v>
      </c>
      <c r="C24" s="135" t="s">
        <v>33</v>
      </c>
      <c r="D24" s="135">
        <f t="shared" si="0"/>
        <v>1365.46</v>
      </c>
      <c r="E24" s="135">
        <v>1365.46</v>
      </c>
    </row>
    <row r="25" spans="1:5" s="129" customFormat="1" x14ac:dyDescent="0.25">
      <c r="A25" s="133" t="s">
        <v>279</v>
      </c>
      <c r="B25" s="134"/>
      <c r="C25" s="134"/>
      <c r="D25" s="135">
        <f t="shared" si="0"/>
        <v>0</v>
      </c>
      <c r="E25" s="134"/>
    </row>
    <row r="26" spans="1:5" s="129" customFormat="1" x14ac:dyDescent="0.25">
      <c r="A26" s="131" t="s">
        <v>280</v>
      </c>
      <c r="B26" s="135" t="s">
        <v>49</v>
      </c>
      <c r="C26" s="135" t="s">
        <v>34</v>
      </c>
      <c r="D26" s="135">
        <f t="shared" si="0"/>
        <v>100</v>
      </c>
      <c r="E26" s="135">
        <v>100</v>
      </c>
    </row>
    <row r="27" spans="1:5" s="129" customFormat="1" ht="28.5" x14ac:dyDescent="0.25">
      <c r="A27" s="133" t="s">
        <v>219</v>
      </c>
      <c r="B27" s="134"/>
      <c r="C27" s="134"/>
      <c r="D27" s="135">
        <f t="shared" si="0"/>
        <v>0</v>
      </c>
      <c r="E27" s="134"/>
    </row>
    <row r="28" spans="1:5" s="129" customFormat="1" x14ac:dyDescent="0.25">
      <c r="A28" s="131" t="s">
        <v>281</v>
      </c>
      <c r="B28" s="135" t="s">
        <v>49</v>
      </c>
      <c r="C28" s="135" t="s">
        <v>32</v>
      </c>
      <c r="D28" s="135">
        <f t="shared" si="0"/>
        <v>16000</v>
      </c>
      <c r="E28" s="135">
        <v>16000</v>
      </c>
    </row>
    <row r="29" spans="1:5" s="129" customFormat="1" x14ac:dyDescent="0.25">
      <c r="A29" s="131" t="s">
        <v>282</v>
      </c>
      <c r="B29" s="135">
        <v>1</v>
      </c>
      <c r="C29" s="135" t="s">
        <v>39</v>
      </c>
      <c r="D29" s="135">
        <f>E29/B29</f>
        <v>724.61</v>
      </c>
      <c r="E29" s="135">
        <v>724.61</v>
      </c>
    </row>
    <row r="30" spans="1:5" s="129" customFormat="1" ht="30" x14ac:dyDescent="0.25">
      <c r="A30" s="131" t="s">
        <v>283</v>
      </c>
      <c r="B30" s="135" t="s">
        <v>49</v>
      </c>
      <c r="C30" s="135" t="s">
        <v>40</v>
      </c>
      <c r="D30" s="135">
        <f>E30</f>
        <v>1355.76</v>
      </c>
      <c r="E30" s="135">
        <v>1355.76</v>
      </c>
    </row>
    <row r="31" spans="1:5" s="129" customFormat="1" x14ac:dyDescent="0.25">
      <c r="A31" s="131" t="s">
        <v>284</v>
      </c>
      <c r="B31" s="135">
        <v>1</v>
      </c>
      <c r="C31" s="135" t="s">
        <v>34</v>
      </c>
      <c r="D31" s="135">
        <f t="shared" ref="D31:D71" si="1">E31/B31</f>
        <v>364.38</v>
      </c>
      <c r="E31" s="135">
        <v>364.38</v>
      </c>
    </row>
    <row r="32" spans="1:5" s="129" customFormat="1" ht="30" x14ac:dyDescent="0.25">
      <c r="A32" s="131" t="s">
        <v>285</v>
      </c>
      <c r="B32" s="135">
        <v>0.01</v>
      </c>
      <c r="C32" s="135" t="s">
        <v>42</v>
      </c>
      <c r="D32" s="135">
        <f t="shared" si="1"/>
        <v>30407</v>
      </c>
      <c r="E32" s="135">
        <v>304.07</v>
      </c>
    </row>
    <row r="33" spans="1:5" s="129" customFormat="1" ht="30" x14ac:dyDescent="0.25">
      <c r="A33" s="131" t="s">
        <v>220</v>
      </c>
      <c r="B33" s="135">
        <v>3.7999999999999999E-2</v>
      </c>
      <c r="C33" s="135" t="s">
        <v>39</v>
      </c>
      <c r="D33" s="135">
        <f t="shared" si="1"/>
        <v>57806.578947368427</v>
      </c>
      <c r="E33" s="135">
        <v>2196.65</v>
      </c>
    </row>
    <row r="34" spans="1:5" s="129" customFormat="1" ht="30" x14ac:dyDescent="0.25">
      <c r="A34" s="131" t="s">
        <v>286</v>
      </c>
      <c r="B34" s="135">
        <v>3.0000000000000001E-3</v>
      </c>
      <c r="C34" s="135" t="s">
        <v>287</v>
      </c>
      <c r="D34" s="135">
        <f t="shared" si="1"/>
        <v>78273.333333333328</v>
      </c>
      <c r="E34" s="135">
        <v>234.82</v>
      </c>
    </row>
    <row r="35" spans="1:5" s="129" customFormat="1" ht="30" x14ac:dyDescent="0.25">
      <c r="A35" s="131" t="s">
        <v>221</v>
      </c>
      <c r="B35" s="135">
        <v>3.5000000000000003E-2</v>
      </c>
      <c r="C35" s="135" t="s">
        <v>39</v>
      </c>
      <c r="D35" s="135">
        <f t="shared" si="1"/>
        <v>43351.999999999993</v>
      </c>
      <c r="E35" s="135">
        <v>1517.32</v>
      </c>
    </row>
    <row r="36" spans="1:5" s="129" customFormat="1" x14ac:dyDescent="0.25">
      <c r="A36" s="131" t="s">
        <v>288</v>
      </c>
      <c r="B36" s="135">
        <v>1.7</v>
      </c>
      <c r="C36" s="135" t="s">
        <v>33</v>
      </c>
      <c r="D36" s="135">
        <f t="shared" si="1"/>
        <v>4203.3352941176472</v>
      </c>
      <c r="E36" s="135">
        <v>7145.67</v>
      </c>
    </row>
    <row r="37" spans="1:5" s="129" customFormat="1" x14ac:dyDescent="0.25">
      <c r="A37" s="131" t="s">
        <v>289</v>
      </c>
      <c r="B37" s="135">
        <v>4</v>
      </c>
      <c r="C37" s="135" t="s">
        <v>35</v>
      </c>
      <c r="D37" s="135">
        <f t="shared" si="1"/>
        <v>101.1375</v>
      </c>
      <c r="E37" s="135">
        <v>404.55</v>
      </c>
    </row>
    <row r="38" spans="1:5" s="129" customFormat="1" x14ac:dyDescent="0.25">
      <c r="A38" s="131" t="s">
        <v>141</v>
      </c>
      <c r="B38" s="135">
        <v>1</v>
      </c>
      <c r="C38" s="135" t="s">
        <v>36</v>
      </c>
      <c r="D38" s="135">
        <f t="shared" si="1"/>
        <v>1012.36</v>
      </c>
      <c r="E38" s="135">
        <v>1012.36</v>
      </c>
    </row>
    <row r="39" spans="1:5" s="129" customFormat="1" x14ac:dyDescent="0.25">
      <c r="A39" s="131" t="s">
        <v>290</v>
      </c>
      <c r="B39" s="135">
        <v>0.17</v>
      </c>
      <c r="C39" s="135" t="s">
        <v>40</v>
      </c>
      <c r="D39" s="135">
        <f t="shared" si="1"/>
        <v>1813.705882352941</v>
      </c>
      <c r="E39" s="135">
        <v>308.33</v>
      </c>
    </row>
    <row r="40" spans="1:5" s="129" customFormat="1" x14ac:dyDescent="0.25">
      <c r="A40" s="131" t="s">
        <v>227</v>
      </c>
      <c r="B40" s="135">
        <v>1</v>
      </c>
      <c r="C40" s="135" t="s">
        <v>228</v>
      </c>
      <c r="D40" s="135">
        <f t="shared" si="1"/>
        <v>1117.77</v>
      </c>
      <c r="E40" s="135">
        <v>1117.77</v>
      </c>
    </row>
    <row r="41" spans="1:5" s="129" customFormat="1" x14ac:dyDescent="0.25">
      <c r="A41" s="131" t="s">
        <v>145</v>
      </c>
      <c r="B41" s="135">
        <v>0.04</v>
      </c>
      <c r="C41" s="135" t="s">
        <v>41</v>
      </c>
      <c r="D41" s="135">
        <f t="shared" si="1"/>
        <v>30181</v>
      </c>
      <c r="E41" s="135">
        <v>1207.24</v>
      </c>
    </row>
    <row r="42" spans="1:5" s="129" customFormat="1" ht="30" x14ac:dyDescent="0.25">
      <c r="A42" s="131" t="s">
        <v>146</v>
      </c>
      <c r="B42" s="135">
        <v>1.353</v>
      </c>
      <c r="C42" s="135" t="s">
        <v>40</v>
      </c>
      <c r="D42" s="135">
        <f t="shared" si="1"/>
        <v>2019.4530672579453</v>
      </c>
      <c r="E42" s="135">
        <v>2732.32</v>
      </c>
    </row>
    <row r="43" spans="1:5" s="129" customFormat="1" ht="30" x14ac:dyDescent="0.25">
      <c r="A43" s="131" t="s">
        <v>291</v>
      </c>
      <c r="B43" s="135">
        <v>0.3</v>
      </c>
      <c r="C43" s="135" t="s">
        <v>40</v>
      </c>
      <c r="D43" s="135">
        <f t="shared" si="1"/>
        <v>2003.5333333333333</v>
      </c>
      <c r="E43" s="135">
        <v>601.05999999999995</v>
      </c>
    </row>
    <row r="44" spans="1:5" s="129" customFormat="1" x14ac:dyDescent="0.25">
      <c r="A44" s="131" t="s">
        <v>148</v>
      </c>
      <c r="B44" s="135">
        <v>0.04</v>
      </c>
      <c r="C44" s="135" t="s">
        <v>39</v>
      </c>
      <c r="D44" s="135">
        <f t="shared" si="1"/>
        <v>17451.5</v>
      </c>
      <c r="E44" s="135">
        <v>698.06</v>
      </c>
    </row>
    <row r="45" spans="1:5" s="129" customFormat="1" ht="30" x14ac:dyDescent="0.25">
      <c r="A45" s="131" t="s">
        <v>149</v>
      </c>
      <c r="B45" s="135">
        <v>4</v>
      </c>
      <c r="C45" s="135" t="s">
        <v>44</v>
      </c>
      <c r="D45" s="135">
        <f t="shared" si="1"/>
        <v>252.17250000000001</v>
      </c>
      <c r="E45" s="135">
        <v>1008.69</v>
      </c>
    </row>
    <row r="46" spans="1:5" s="129" customFormat="1" x14ac:dyDescent="0.25">
      <c r="A46" s="131" t="s">
        <v>292</v>
      </c>
      <c r="B46" s="135">
        <v>0.01</v>
      </c>
      <c r="C46" s="135" t="s">
        <v>42</v>
      </c>
      <c r="D46" s="135">
        <f t="shared" si="1"/>
        <v>30424</v>
      </c>
      <c r="E46" s="135">
        <v>304.24</v>
      </c>
    </row>
    <row r="47" spans="1:5" s="129" customFormat="1" x14ac:dyDescent="0.25">
      <c r="A47" s="131" t="s">
        <v>293</v>
      </c>
      <c r="B47" s="135">
        <v>3</v>
      </c>
      <c r="C47" s="135" t="s">
        <v>35</v>
      </c>
      <c r="D47" s="135">
        <f t="shared" si="1"/>
        <v>81.239999999999995</v>
      </c>
      <c r="E47" s="135">
        <v>243.72</v>
      </c>
    </row>
    <row r="48" spans="1:5" s="129" customFormat="1" x14ac:dyDescent="0.25">
      <c r="A48" s="131" t="s">
        <v>231</v>
      </c>
      <c r="B48" s="135">
        <v>1</v>
      </c>
      <c r="C48" s="135" t="s">
        <v>34</v>
      </c>
      <c r="D48" s="135">
        <f t="shared" si="1"/>
        <v>4397.99</v>
      </c>
      <c r="E48" s="135">
        <v>4397.99</v>
      </c>
    </row>
    <row r="49" spans="1:5" s="129" customFormat="1" x14ac:dyDescent="0.25">
      <c r="A49" s="131" t="s">
        <v>153</v>
      </c>
      <c r="B49" s="135">
        <v>1</v>
      </c>
      <c r="C49" s="135" t="s">
        <v>36</v>
      </c>
      <c r="D49" s="135">
        <f>E49</f>
        <v>8045.48</v>
      </c>
      <c r="E49" s="135">
        <v>8045.48</v>
      </c>
    </row>
    <row r="50" spans="1:5" s="129" customFormat="1" x14ac:dyDescent="0.25">
      <c r="A50" s="131" t="s">
        <v>294</v>
      </c>
      <c r="B50" s="135">
        <v>1</v>
      </c>
      <c r="C50" s="135" t="s">
        <v>34</v>
      </c>
      <c r="D50" s="135">
        <f t="shared" si="1"/>
        <v>2100.34</v>
      </c>
      <c r="E50" s="135">
        <v>2100.34</v>
      </c>
    </row>
    <row r="51" spans="1:5" s="129" customFormat="1" ht="30" x14ac:dyDescent="0.25">
      <c r="A51" s="131" t="s">
        <v>154</v>
      </c>
      <c r="B51" s="135">
        <v>1</v>
      </c>
      <c r="C51" s="135" t="s">
        <v>46</v>
      </c>
      <c r="D51" s="135">
        <f t="shared" si="1"/>
        <v>868.12</v>
      </c>
      <c r="E51" s="135">
        <v>868.12</v>
      </c>
    </row>
    <row r="52" spans="1:5" s="129" customFormat="1" x14ac:dyDescent="0.25">
      <c r="A52" s="131" t="s">
        <v>233</v>
      </c>
      <c r="B52" s="135">
        <v>0.01</v>
      </c>
      <c r="C52" s="135" t="s">
        <v>46</v>
      </c>
      <c r="D52" s="135">
        <f t="shared" si="1"/>
        <v>30424</v>
      </c>
      <c r="E52" s="135">
        <v>304.24</v>
      </c>
    </row>
    <row r="53" spans="1:5" s="129" customFormat="1" x14ac:dyDescent="0.25">
      <c r="A53" s="131" t="s">
        <v>158</v>
      </c>
      <c r="B53" s="135">
        <v>30</v>
      </c>
      <c r="C53" s="135" t="s">
        <v>46</v>
      </c>
      <c r="D53" s="135">
        <f t="shared" si="1"/>
        <v>299.62399999999997</v>
      </c>
      <c r="E53" s="135">
        <v>8988.7199999999993</v>
      </c>
    </row>
    <row r="54" spans="1:5" s="129" customFormat="1" ht="28.5" x14ac:dyDescent="0.25">
      <c r="A54" s="133" t="s">
        <v>235</v>
      </c>
      <c r="B54" s="134"/>
      <c r="C54" s="134"/>
      <c r="D54" s="135"/>
      <c r="E54" s="134"/>
    </row>
    <row r="55" spans="1:5" s="129" customFormat="1" x14ac:dyDescent="0.25">
      <c r="A55" s="131" t="s">
        <v>295</v>
      </c>
      <c r="B55" s="135">
        <v>1</v>
      </c>
      <c r="C55" s="135" t="s">
        <v>34</v>
      </c>
      <c r="D55" s="135">
        <f t="shared" si="1"/>
        <v>262.61</v>
      </c>
      <c r="E55" s="135">
        <v>262.61</v>
      </c>
    </row>
    <row r="56" spans="1:5" s="129" customFormat="1" ht="30" x14ac:dyDescent="0.25">
      <c r="A56" s="131" t="s">
        <v>283</v>
      </c>
      <c r="B56" s="135" t="s">
        <v>49</v>
      </c>
      <c r="C56" s="135" t="s">
        <v>40</v>
      </c>
      <c r="D56" s="135">
        <f>E56</f>
        <v>1582.37</v>
      </c>
      <c r="E56" s="135">
        <v>1582.37</v>
      </c>
    </row>
    <row r="57" spans="1:5" s="129" customFormat="1" x14ac:dyDescent="0.25">
      <c r="A57" s="131" t="s">
        <v>296</v>
      </c>
      <c r="B57" s="135">
        <v>0.72</v>
      </c>
      <c r="C57" s="135" t="s">
        <v>33</v>
      </c>
      <c r="D57" s="135">
        <f t="shared" si="1"/>
        <v>260.45833333333337</v>
      </c>
      <c r="E57" s="135">
        <v>187.53</v>
      </c>
    </row>
    <row r="58" spans="1:5" s="129" customFormat="1" ht="30" x14ac:dyDescent="0.25">
      <c r="A58" s="131" t="s">
        <v>297</v>
      </c>
      <c r="B58" s="135">
        <v>3.4</v>
      </c>
      <c r="C58" s="135" t="s">
        <v>298</v>
      </c>
      <c r="D58" s="135">
        <f t="shared" si="1"/>
        <v>125.23235294117649</v>
      </c>
      <c r="E58" s="135">
        <v>425.79</v>
      </c>
    </row>
    <row r="59" spans="1:5" s="129" customFormat="1" ht="30" x14ac:dyDescent="0.25">
      <c r="A59" s="131" t="s">
        <v>299</v>
      </c>
      <c r="B59" s="135">
        <v>2.48</v>
      </c>
      <c r="C59" s="135" t="s">
        <v>33</v>
      </c>
      <c r="D59" s="135">
        <f t="shared" si="1"/>
        <v>387.89112903225811</v>
      </c>
      <c r="E59" s="135">
        <v>961.97</v>
      </c>
    </row>
    <row r="60" spans="1:5" s="129" customFormat="1" x14ac:dyDescent="0.25">
      <c r="A60" s="131" t="s">
        <v>300</v>
      </c>
      <c r="B60" s="135">
        <v>0.01</v>
      </c>
      <c r="C60" s="135" t="s">
        <v>43</v>
      </c>
      <c r="D60" s="135">
        <f t="shared" si="1"/>
        <v>17374</v>
      </c>
      <c r="E60" s="135">
        <v>173.74</v>
      </c>
    </row>
    <row r="61" spans="1:5" s="129" customFormat="1" ht="30" x14ac:dyDescent="0.25">
      <c r="A61" s="131" t="s">
        <v>301</v>
      </c>
      <c r="B61" s="135">
        <v>1</v>
      </c>
      <c r="C61" s="135" t="s">
        <v>34</v>
      </c>
      <c r="D61" s="135">
        <f t="shared" si="1"/>
        <v>3108.56</v>
      </c>
      <c r="E61" s="135">
        <v>3108.56</v>
      </c>
    </row>
    <row r="62" spans="1:5" s="129" customFormat="1" ht="30" x14ac:dyDescent="0.25">
      <c r="A62" s="131" t="s">
        <v>253</v>
      </c>
      <c r="B62" s="135">
        <v>0.67700000000000005</v>
      </c>
      <c r="C62" s="135" t="s">
        <v>40</v>
      </c>
      <c r="D62" s="135">
        <f t="shared" si="1"/>
        <v>2021.639586410635</v>
      </c>
      <c r="E62" s="135">
        <v>1368.65</v>
      </c>
    </row>
    <row r="63" spans="1:5" s="129" customFormat="1" ht="30" x14ac:dyDescent="0.25">
      <c r="A63" s="131" t="s">
        <v>162</v>
      </c>
      <c r="B63" s="135">
        <v>0.67600000000000005</v>
      </c>
      <c r="C63" s="135" t="s">
        <v>40</v>
      </c>
      <c r="D63" s="135">
        <f t="shared" si="1"/>
        <v>2007.9733727810651</v>
      </c>
      <c r="E63" s="135">
        <v>1357.39</v>
      </c>
    </row>
    <row r="64" spans="1:5" s="129" customFormat="1" x14ac:dyDescent="0.25">
      <c r="A64" s="131" t="s">
        <v>302</v>
      </c>
      <c r="B64" s="135">
        <v>4</v>
      </c>
      <c r="C64" s="135" t="s">
        <v>164</v>
      </c>
      <c r="D64" s="135">
        <f t="shared" si="1"/>
        <v>80.745000000000005</v>
      </c>
      <c r="E64" s="135">
        <v>322.98</v>
      </c>
    </row>
    <row r="65" spans="1:7" s="129" customFormat="1" x14ac:dyDescent="0.25">
      <c r="A65" s="131" t="s">
        <v>163</v>
      </c>
      <c r="B65" s="135">
        <v>4</v>
      </c>
      <c r="C65" s="135" t="s">
        <v>164</v>
      </c>
      <c r="D65" s="135">
        <f t="shared" si="1"/>
        <v>84.94</v>
      </c>
      <c r="E65" s="135">
        <v>339.76</v>
      </c>
    </row>
    <row r="66" spans="1:7" s="129" customFormat="1" x14ac:dyDescent="0.25">
      <c r="A66" s="131" t="s">
        <v>303</v>
      </c>
      <c r="B66" s="135">
        <v>2</v>
      </c>
      <c r="C66" s="135" t="s">
        <v>34</v>
      </c>
      <c r="D66" s="135">
        <f t="shared" si="1"/>
        <v>598.41999999999996</v>
      </c>
      <c r="E66" s="135">
        <v>1196.8399999999999</v>
      </c>
    </row>
    <row r="67" spans="1:7" s="129" customFormat="1" ht="30" x14ac:dyDescent="0.25">
      <c r="A67" s="131" t="s">
        <v>304</v>
      </c>
      <c r="B67" s="135">
        <v>40</v>
      </c>
      <c r="C67" s="135" t="s">
        <v>298</v>
      </c>
      <c r="D67" s="135">
        <f t="shared" si="1"/>
        <v>58.982000000000006</v>
      </c>
      <c r="E67" s="135">
        <v>2359.2800000000002</v>
      </c>
    </row>
    <row r="68" spans="1:7" s="129" customFormat="1" x14ac:dyDescent="0.25">
      <c r="A68" s="131" t="s">
        <v>165</v>
      </c>
      <c r="B68" s="135">
        <v>4</v>
      </c>
      <c r="C68" s="135" t="s">
        <v>38</v>
      </c>
      <c r="D68" s="135">
        <f t="shared" si="1"/>
        <v>400.55250000000001</v>
      </c>
      <c r="E68" s="135">
        <v>1602.21</v>
      </c>
    </row>
    <row r="69" spans="1:7" s="129" customFormat="1" x14ac:dyDescent="0.25">
      <c r="A69" s="131" t="s">
        <v>167</v>
      </c>
      <c r="B69" s="135" t="s">
        <v>50</v>
      </c>
      <c r="C69" s="135" t="s">
        <v>40</v>
      </c>
      <c r="D69" s="135">
        <f>E69</f>
        <v>6812.81</v>
      </c>
      <c r="E69" s="135">
        <v>6812.81</v>
      </c>
    </row>
    <row r="70" spans="1:7" s="129" customFormat="1" ht="30" x14ac:dyDescent="0.25">
      <c r="A70" s="131" t="s">
        <v>305</v>
      </c>
      <c r="B70" s="135">
        <v>6.0000000000000001E-3</v>
      </c>
      <c r="C70" s="135" t="s">
        <v>43</v>
      </c>
      <c r="D70" s="135">
        <f t="shared" si="1"/>
        <v>119831.66666666667</v>
      </c>
      <c r="E70" s="135">
        <v>718.99</v>
      </c>
    </row>
    <row r="71" spans="1:7" s="129" customFormat="1" ht="30" x14ac:dyDescent="0.25">
      <c r="A71" s="131" t="s">
        <v>259</v>
      </c>
      <c r="B71" s="135">
        <v>0.04</v>
      </c>
      <c r="C71" s="135" t="s">
        <v>42</v>
      </c>
      <c r="D71" s="135">
        <f t="shared" si="1"/>
        <v>47747.5</v>
      </c>
      <c r="E71" s="135">
        <v>1909.9</v>
      </c>
    </row>
    <row r="72" spans="1:7" s="129" customFormat="1" ht="28.5" x14ac:dyDescent="0.25">
      <c r="A72" s="133" t="s">
        <v>69</v>
      </c>
      <c r="B72" s="134"/>
      <c r="C72" s="134"/>
      <c r="D72" s="134"/>
      <c r="E72" s="134"/>
    </row>
    <row r="73" spans="1:7" s="129" customFormat="1" ht="30" x14ac:dyDescent="0.25">
      <c r="A73" s="131" t="s">
        <v>139</v>
      </c>
      <c r="B73" s="135" t="s">
        <v>194</v>
      </c>
      <c r="C73" s="135" t="s">
        <v>32</v>
      </c>
      <c r="D73" s="135">
        <f>E73</f>
        <v>4457.74</v>
      </c>
      <c r="E73" s="135">
        <v>4457.74</v>
      </c>
    </row>
    <row r="74" spans="1:7" s="129" customFormat="1" x14ac:dyDescent="0.25">
      <c r="A74" s="133" t="s">
        <v>72</v>
      </c>
      <c r="B74" s="134"/>
      <c r="C74" s="134"/>
      <c r="D74" s="135"/>
      <c r="E74" s="134"/>
    </row>
    <row r="75" spans="1:7" s="129" customFormat="1" x14ac:dyDescent="0.25">
      <c r="A75" s="131" t="s">
        <v>175</v>
      </c>
      <c r="B75" s="135" t="s">
        <v>194</v>
      </c>
      <c r="C75" s="135" t="s">
        <v>32</v>
      </c>
      <c r="D75" s="135">
        <f t="shared" ref="D75:D78" si="2">E75</f>
        <v>21600</v>
      </c>
      <c r="E75" s="135">
        <v>21600</v>
      </c>
    </row>
    <row r="76" spans="1:7" s="129" customFormat="1" ht="42.75" x14ac:dyDescent="0.25">
      <c r="A76" s="133" t="s">
        <v>306</v>
      </c>
      <c r="B76" s="134"/>
      <c r="C76" s="134"/>
      <c r="D76" s="135"/>
      <c r="E76" s="134"/>
    </row>
    <row r="77" spans="1:7" s="129" customFormat="1" x14ac:dyDescent="0.25">
      <c r="A77" s="131" t="s">
        <v>176</v>
      </c>
      <c r="B77" s="135" t="s">
        <v>49</v>
      </c>
      <c r="C77" s="135" t="s">
        <v>32</v>
      </c>
      <c r="D77" s="135">
        <f t="shared" si="2"/>
        <v>239.42</v>
      </c>
      <c r="E77" s="135">
        <v>239.42</v>
      </c>
    </row>
    <row r="78" spans="1:7" s="129" customFormat="1" ht="30" x14ac:dyDescent="0.25">
      <c r="A78" s="131" t="s">
        <v>307</v>
      </c>
      <c r="B78" s="135" t="s">
        <v>49</v>
      </c>
      <c r="C78" s="135" t="s">
        <v>32</v>
      </c>
      <c r="D78" s="135">
        <f t="shared" si="2"/>
        <v>390.17</v>
      </c>
      <c r="E78" s="135">
        <v>390.17</v>
      </c>
    </row>
    <row r="79" spans="1:7" s="1" customFormat="1" ht="14.25" x14ac:dyDescent="0.2">
      <c r="A79" s="83" t="s">
        <v>31</v>
      </c>
      <c r="B79" s="35"/>
      <c r="C79" s="35"/>
      <c r="D79" s="35"/>
      <c r="E79" s="35"/>
      <c r="G79" s="18"/>
    </row>
    <row r="80" spans="1:7" s="1" customFormat="1" x14ac:dyDescent="0.2">
      <c r="A80" s="84" t="s">
        <v>31</v>
      </c>
      <c r="B80" s="36" t="s">
        <v>48</v>
      </c>
      <c r="C80" s="36" t="s">
        <v>32</v>
      </c>
      <c r="D80" s="36">
        <f>E80</f>
        <v>23928.568999999996</v>
      </c>
      <c r="E80" s="36">
        <f>SUM(E16:E78)*10%</f>
        <v>23928.568999999996</v>
      </c>
      <c r="G80" s="18"/>
    </row>
    <row r="81" spans="1:5" s="129" customFormat="1" x14ac:dyDescent="0.25">
      <c r="A81" s="132" t="s">
        <v>53</v>
      </c>
      <c r="B81" s="135"/>
      <c r="C81" s="135"/>
      <c r="D81" s="135"/>
      <c r="E81" s="136">
        <f>SUM(E16:E80)</f>
        <v>263214.25899999996</v>
      </c>
    </row>
    <row r="82" spans="1:5" s="129" customFormat="1" x14ac:dyDescent="0.25">
      <c r="A82" s="202"/>
      <c r="B82" s="202"/>
      <c r="C82" s="202"/>
      <c r="D82" s="202"/>
      <c r="E82" s="202"/>
    </row>
    <row r="83" spans="1:5" s="129" customFormat="1" x14ac:dyDescent="0.25">
      <c r="A83" s="202"/>
      <c r="B83" s="202"/>
      <c r="C83" s="202"/>
      <c r="D83" s="202"/>
      <c r="E83" s="202"/>
    </row>
    <row r="84" spans="1:5" s="129" customFormat="1" ht="39.75" customHeight="1" x14ac:dyDescent="0.25">
      <c r="A84" s="203" t="s">
        <v>308</v>
      </c>
      <c r="B84" s="203"/>
      <c r="C84" s="203"/>
      <c r="D84" s="203"/>
      <c r="E84" s="203"/>
    </row>
    <row r="85" spans="1:5" s="129" customFormat="1" ht="27.75" customHeight="1" x14ac:dyDescent="0.25">
      <c r="A85" s="203" t="s">
        <v>260</v>
      </c>
      <c r="B85" s="203"/>
      <c r="C85" s="203"/>
      <c r="D85" s="203"/>
      <c r="E85" s="203"/>
    </row>
    <row r="86" spans="1:5" s="129" customFormat="1" ht="24" customHeight="1" x14ac:dyDescent="0.25">
      <c r="A86" s="203" t="s">
        <v>261</v>
      </c>
      <c r="B86" s="203"/>
      <c r="C86" s="203"/>
      <c r="D86" s="203"/>
      <c r="E86" s="203"/>
    </row>
    <row r="87" spans="1:5" s="129" customFormat="1" ht="30.75" customHeight="1" x14ac:dyDescent="0.25">
      <c r="A87" s="203" t="s">
        <v>262</v>
      </c>
      <c r="B87" s="203"/>
      <c r="C87" s="203"/>
      <c r="D87" s="203"/>
      <c r="E87" s="203"/>
    </row>
    <row r="88" spans="1:5" s="129" customFormat="1" x14ac:dyDescent="0.25">
      <c r="A88" s="202"/>
      <c r="B88" s="202"/>
      <c r="C88" s="202"/>
      <c r="D88" s="202"/>
      <c r="E88" s="202"/>
    </row>
    <row r="89" spans="1:5" s="129" customFormat="1" ht="24.75" customHeight="1" x14ac:dyDescent="0.25">
      <c r="A89" s="61"/>
      <c r="B89" s="203"/>
      <c r="C89" s="203"/>
      <c r="D89" s="203"/>
      <c r="E89" s="203"/>
    </row>
    <row r="90" spans="1:5" s="129" customFormat="1" ht="18.75" customHeight="1" x14ac:dyDescent="0.25">
      <c r="A90" s="202" t="s">
        <v>263</v>
      </c>
      <c r="B90" s="202"/>
      <c r="C90" s="202"/>
      <c r="D90" s="202"/>
      <c r="E90" s="202"/>
    </row>
    <row r="91" spans="1:5" s="129" customFormat="1" ht="15.75" customHeight="1" x14ac:dyDescent="0.25">
      <c r="A91" s="202" t="s">
        <v>309</v>
      </c>
      <c r="B91" s="202"/>
      <c r="C91" s="202"/>
      <c r="D91" s="202"/>
      <c r="E91" s="202"/>
    </row>
    <row r="92" spans="1:5" s="129" customFormat="1" ht="10.5" customHeight="1" x14ac:dyDescent="0.25">
      <c r="A92" s="61"/>
      <c r="B92" s="202"/>
      <c r="C92" s="202"/>
      <c r="D92" s="202" t="s">
        <v>56</v>
      </c>
      <c r="E92" s="202"/>
    </row>
    <row r="93" spans="1:5" s="129" customFormat="1" x14ac:dyDescent="0.25">
      <c r="A93" s="202"/>
      <c r="B93" s="202"/>
      <c r="C93" s="202"/>
      <c r="D93" s="202"/>
      <c r="E93" s="202"/>
    </row>
    <row r="94" spans="1:5" s="129" customFormat="1" x14ac:dyDescent="0.25">
      <c r="A94" s="202" t="s">
        <v>264</v>
      </c>
      <c r="B94" s="202"/>
      <c r="C94" s="202"/>
      <c r="D94" s="202"/>
      <c r="E94" s="202"/>
    </row>
    <row r="95" spans="1:5" s="129" customFormat="1" ht="10.5" customHeight="1" x14ac:dyDescent="0.25">
      <c r="A95" s="61"/>
      <c r="B95" s="202"/>
      <c r="C95" s="202"/>
      <c r="D95" s="202" t="s">
        <v>56</v>
      </c>
      <c r="E95" s="202"/>
    </row>
    <row r="96" spans="1:5" s="129" customFormat="1" ht="11.25" customHeight="1" x14ac:dyDescent="0.25">
      <c r="A96" s="202"/>
      <c r="B96" s="202"/>
      <c r="C96" s="202"/>
      <c r="D96" s="202"/>
      <c r="E96" s="202"/>
    </row>
  </sheetData>
  <mergeCells count="31">
    <mergeCell ref="A1:E1"/>
    <mergeCell ref="A2:E2"/>
    <mergeCell ref="B3:E3"/>
    <mergeCell ref="A96:E96"/>
    <mergeCell ref="A5:E5"/>
    <mergeCell ref="A88:E88"/>
    <mergeCell ref="B89:E89"/>
    <mergeCell ref="A90:E90"/>
    <mergeCell ref="A91:E91"/>
    <mergeCell ref="B92:C92"/>
    <mergeCell ref="D92:E92"/>
    <mergeCell ref="A82:E82"/>
    <mergeCell ref="A83:E83"/>
    <mergeCell ref="A84:E84"/>
    <mergeCell ref="A85:E85"/>
    <mergeCell ref="A86:E86"/>
    <mergeCell ref="A10:E10"/>
    <mergeCell ref="A11:E11"/>
    <mergeCell ref="A4:E4"/>
    <mergeCell ref="A93:E93"/>
    <mergeCell ref="A6:D6"/>
    <mergeCell ref="A7:E7"/>
    <mergeCell ref="A8:E8"/>
    <mergeCell ref="A9:E9"/>
    <mergeCell ref="A94:E94"/>
    <mergeCell ref="B95:C95"/>
    <mergeCell ref="D95:E95"/>
    <mergeCell ref="A12:E12"/>
    <mergeCell ref="A13:E13"/>
    <mergeCell ref="A14:E14"/>
    <mergeCell ref="A87:E87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abSelected="1" topLeftCell="A13" workbookViewId="0">
      <selection activeCell="A28" sqref="A28:XFD28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86" t="s">
        <v>329</v>
      </c>
      <c r="B1" s="186"/>
      <c r="C1" s="186"/>
      <c r="D1" s="186"/>
      <c r="E1" s="186"/>
      <c r="F1" s="186"/>
    </row>
    <row r="2" spans="1:19" s="2" customFormat="1" x14ac:dyDescent="0.25">
      <c r="A2" s="48"/>
      <c r="B2" s="48"/>
      <c r="C2" s="48"/>
      <c r="D2" s="48"/>
      <c r="E2" s="48"/>
      <c r="F2" s="48"/>
    </row>
    <row r="3" spans="1:19" s="2" customFormat="1" ht="19.5" customHeight="1" x14ac:dyDescent="0.25">
      <c r="A3" s="49" t="s">
        <v>330</v>
      </c>
      <c r="B3" s="49"/>
      <c r="C3" s="49"/>
      <c r="D3" s="49"/>
      <c r="E3" s="49"/>
      <c r="F3" s="50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</row>
    <row r="4" spans="1:19" s="2" customFormat="1" ht="19.5" customHeight="1" x14ac:dyDescent="0.25">
      <c r="A4" s="49"/>
      <c r="B4" s="49"/>
      <c r="C4" s="49"/>
      <c r="D4" s="49"/>
      <c r="E4" s="49"/>
      <c r="F4" s="50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</row>
    <row r="5" spans="1:19" s="2" customFormat="1" ht="36.75" customHeight="1" x14ac:dyDescent="0.25">
      <c r="A5" s="187" t="s">
        <v>111</v>
      </c>
      <c r="B5" s="187"/>
      <c r="C5" s="187"/>
      <c r="D5" s="187"/>
      <c r="E5" s="187"/>
      <c r="F5" s="187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</row>
    <row r="6" spans="1:19" s="61" customFormat="1" ht="27.75" customHeight="1" x14ac:dyDescent="0.25">
      <c r="A6" s="95" t="s">
        <v>112</v>
      </c>
      <c r="B6" s="96">
        <v>4</v>
      </c>
      <c r="C6" s="95" t="s">
        <v>113</v>
      </c>
      <c r="D6" s="125">
        <v>1024.5</v>
      </c>
      <c r="E6" s="95" t="s">
        <v>114</v>
      </c>
      <c r="F6" s="98">
        <v>641.29999999999995</v>
      </c>
      <c r="G6" s="52"/>
      <c r="H6" s="54"/>
      <c r="I6" s="55"/>
      <c r="J6" s="56"/>
      <c r="K6" s="57"/>
      <c r="L6" s="58"/>
      <c r="M6" s="58"/>
      <c r="N6" s="58"/>
      <c r="O6" s="58"/>
      <c r="P6" s="59"/>
      <c r="Q6" s="188"/>
      <c r="R6" s="189"/>
      <c r="S6" s="60"/>
    </row>
    <row r="7" spans="1:19" s="63" customFormat="1" ht="32.25" customHeight="1" x14ac:dyDescent="0.25">
      <c r="A7" s="95" t="s">
        <v>115</v>
      </c>
      <c r="B7" s="96">
        <v>2</v>
      </c>
      <c r="C7" s="95" t="s">
        <v>116</v>
      </c>
      <c r="D7" s="125">
        <v>601.20000000000005</v>
      </c>
      <c r="E7" s="95" t="s">
        <v>117</v>
      </c>
      <c r="F7" s="98">
        <v>413.7</v>
      </c>
      <c r="G7" s="52"/>
      <c r="H7" s="54"/>
      <c r="I7" s="55"/>
      <c r="J7" s="56"/>
      <c r="K7" s="57"/>
      <c r="L7" s="58"/>
      <c r="M7" s="58"/>
      <c r="N7" s="58"/>
      <c r="O7" s="58"/>
      <c r="P7" s="59"/>
      <c r="Q7" s="188"/>
      <c r="R7" s="190"/>
      <c r="S7" s="62"/>
    </row>
    <row r="8" spans="1:19" s="63" customFormat="1" ht="48.75" customHeight="1" x14ac:dyDescent="0.25">
      <c r="A8" s="139" t="s">
        <v>118</v>
      </c>
      <c r="B8" s="96">
        <v>18</v>
      </c>
      <c r="C8" s="95" t="s">
        <v>119</v>
      </c>
      <c r="D8" s="98">
        <v>148.1</v>
      </c>
      <c r="E8" s="95" t="s">
        <v>120</v>
      </c>
      <c r="F8" s="98">
        <v>115</v>
      </c>
      <c r="G8" s="52"/>
      <c r="H8" s="54"/>
      <c r="I8" s="55"/>
      <c r="J8" s="56"/>
      <c r="K8" s="138"/>
      <c r="L8" s="58"/>
      <c r="M8" s="58"/>
      <c r="N8" s="58"/>
      <c r="O8" s="58"/>
      <c r="P8" s="59"/>
      <c r="Q8" s="188"/>
      <c r="R8" s="189"/>
      <c r="S8" s="62"/>
    </row>
    <row r="9" spans="1:19" s="63" customFormat="1" ht="33.75" customHeight="1" x14ac:dyDescent="0.25">
      <c r="A9" s="64"/>
      <c r="B9" s="56"/>
      <c r="C9" s="53"/>
      <c r="D9" s="66"/>
      <c r="E9" s="67"/>
      <c r="F9" s="68"/>
      <c r="G9" s="52"/>
      <c r="H9" s="54"/>
      <c r="I9" s="55"/>
      <c r="J9" s="56"/>
      <c r="K9" s="138"/>
      <c r="L9" s="58"/>
      <c r="M9" s="58"/>
      <c r="N9" s="58"/>
      <c r="O9" s="58"/>
      <c r="P9" s="52"/>
      <c r="Q9" s="138"/>
      <c r="R9" s="139"/>
      <c r="S9" s="70"/>
    </row>
    <row r="10" spans="1:19" s="73" customFormat="1" ht="15" customHeight="1" thickBot="1" x14ac:dyDescent="0.3">
      <c r="A10" s="71"/>
      <c r="B10" s="71"/>
      <c r="C10" s="71"/>
      <c r="D10" s="71"/>
      <c r="E10" s="71"/>
      <c r="F10" s="137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3" customFormat="1" ht="30" customHeight="1" x14ac:dyDescent="0.25">
      <c r="A11" s="191" t="s">
        <v>121</v>
      </c>
      <c r="B11" s="192"/>
      <c r="C11" s="192"/>
      <c r="D11" s="192"/>
      <c r="E11" s="193"/>
      <c r="F11" s="74" t="s">
        <v>122</v>
      </c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</row>
    <row r="12" spans="1:19" s="102" customFormat="1" ht="30" customHeight="1" x14ac:dyDescent="0.25">
      <c r="A12" s="194" t="s">
        <v>123</v>
      </c>
      <c r="B12" s="195"/>
      <c r="C12" s="195"/>
      <c r="D12" s="195"/>
      <c r="E12" s="196"/>
      <c r="F12" s="100">
        <v>85168.495000000054</v>
      </c>
      <c r="G12" s="163"/>
    </row>
    <row r="13" spans="1:19" s="102" customFormat="1" ht="30" customHeight="1" x14ac:dyDescent="0.25">
      <c r="A13" s="194" t="s">
        <v>124</v>
      </c>
      <c r="B13" s="195"/>
      <c r="C13" s="195"/>
      <c r="D13" s="195"/>
      <c r="E13" s="196"/>
      <c r="F13" s="100">
        <v>99631.940000000061</v>
      </c>
    </row>
    <row r="14" spans="1:19" s="102" customFormat="1" ht="30" customHeight="1" x14ac:dyDescent="0.25">
      <c r="A14" s="194" t="s">
        <v>125</v>
      </c>
      <c r="B14" s="195"/>
      <c r="C14" s="195"/>
      <c r="D14" s="195"/>
      <c r="E14" s="196"/>
      <c r="F14" s="103">
        <f>SUM(F15:F17)</f>
        <v>239650.57</v>
      </c>
    </row>
    <row r="15" spans="1:19" s="73" customFormat="1" ht="28.5" customHeight="1" x14ac:dyDescent="0.25">
      <c r="A15" s="183" t="s">
        <v>126</v>
      </c>
      <c r="B15" s="184"/>
      <c r="C15" s="184"/>
      <c r="D15" s="184"/>
      <c r="E15" s="185"/>
      <c r="F15" s="99">
        <v>147282.01</v>
      </c>
    </row>
    <row r="16" spans="1:19" s="73" customFormat="1" ht="24.75" customHeight="1" x14ac:dyDescent="0.25">
      <c r="A16" s="183" t="s">
        <v>127</v>
      </c>
      <c r="B16" s="184"/>
      <c r="C16" s="184"/>
      <c r="D16" s="184"/>
      <c r="E16" s="185"/>
      <c r="F16" s="99">
        <v>86428.56</v>
      </c>
    </row>
    <row r="17" spans="1:19" s="73" customFormat="1" ht="30" customHeight="1" x14ac:dyDescent="0.25">
      <c r="A17" s="183" t="s">
        <v>128</v>
      </c>
      <c r="B17" s="184"/>
      <c r="C17" s="184"/>
      <c r="D17" s="184"/>
      <c r="E17" s="185"/>
      <c r="F17" s="99">
        <v>5940</v>
      </c>
    </row>
    <row r="18" spans="1:19" s="102" customFormat="1" ht="30" customHeight="1" x14ac:dyDescent="0.25">
      <c r="A18" s="194" t="s">
        <v>129</v>
      </c>
      <c r="B18" s="195"/>
      <c r="C18" s="195"/>
      <c r="D18" s="195"/>
      <c r="E18" s="196"/>
      <c r="F18" s="103">
        <f>SUM(F19:F21)</f>
        <v>237742.8</v>
      </c>
    </row>
    <row r="19" spans="1:19" s="73" customFormat="1" ht="30" customHeight="1" x14ac:dyDescent="0.25">
      <c r="A19" s="183" t="s">
        <v>126</v>
      </c>
      <c r="B19" s="184"/>
      <c r="C19" s="184"/>
      <c r="D19" s="184"/>
      <c r="E19" s="185"/>
      <c r="F19" s="99">
        <v>133385.35</v>
      </c>
    </row>
    <row r="20" spans="1:19" s="73" customFormat="1" ht="30" customHeight="1" x14ac:dyDescent="0.25">
      <c r="A20" s="183" t="s">
        <v>127</v>
      </c>
      <c r="B20" s="184"/>
      <c r="C20" s="184"/>
      <c r="D20" s="184"/>
      <c r="E20" s="185"/>
      <c r="F20" s="99">
        <v>98192.45</v>
      </c>
    </row>
    <row r="21" spans="1:19" s="76" customFormat="1" ht="30" customHeight="1" x14ac:dyDescent="0.2">
      <c r="A21" s="183" t="s">
        <v>128</v>
      </c>
      <c r="B21" s="184"/>
      <c r="C21" s="184"/>
      <c r="D21" s="184"/>
      <c r="E21" s="185"/>
      <c r="F21" s="99">
        <v>6165</v>
      </c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</row>
    <row r="22" spans="1:19" s="104" customFormat="1" ht="30" customHeight="1" x14ac:dyDescent="0.25">
      <c r="A22" s="194" t="s">
        <v>130</v>
      </c>
      <c r="B22" s="195"/>
      <c r="C22" s="195"/>
      <c r="D22" s="195"/>
      <c r="E22" s="196"/>
      <c r="F22" s="103">
        <f>F12+F18</f>
        <v>322911.29500000004</v>
      </c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</row>
    <row r="23" spans="1:19" s="104" customFormat="1" ht="30" customHeight="1" x14ac:dyDescent="0.25">
      <c r="A23" s="194" t="s">
        <v>131</v>
      </c>
      <c r="B23" s="195"/>
      <c r="C23" s="195"/>
      <c r="D23" s="195"/>
      <c r="E23" s="196"/>
      <c r="F23" s="103">
        <f>акт21!E73</f>
        <v>227862.42600000001</v>
      </c>
      <c r="G23" s="102"/>
      <c r="H23" s="102"/>
      <c r="I23" s="102"/>
      <c r="J23" s="102"/>
      <c r="K23" s="102"/>
      <c r="L23" s="102"/>
      <c r="M23" s="102"/>
      <c r="N23" s="102"/>
      <c r="O23" s="102"/>
      <c r="P23" s="102"/>
      <c r="Q23" s="102"/>
      <c r="R23" s="102"/>
      <c r="S23" s="102"/>
    </row>
    <row r="24" spans="1:19" s="104" customFormat="1" ht="30" customHeight="1" x14ac:dyDescent="0.25">
      <c r="A24" s="194" t="s">
        <v>274</v>
      </c>
      <c r="B24" s="195"/>
      <c r="C24" s="195"/>
      <c r="D24" s="195"/>
      <c r="E24" s="196"/>
      <c r="F24" s="103">
        <f>F22-F23+0.01</f>
        <v>95048.87900000003</v>
      </c>
      <c r="G24" s="102"/>
      <c r="H24" s="102"/>
      <c r="I24" s="102"/>
      <c r="J24" s="102"/>
      <c r="K24" s="102"/>
      <c r="L24" s="102"/>
      <c r="M24" s="102"/>
      <c r="N24" s="102"/>
      <c r="O24" s="102"/>
      <c r="P24" s="102"/>
      <c r="Q24" s="102"/>
      <c r="R24" s="102"/>
      <c r="S24" s="102"/>
    </row>
    <row r="25" spans="1:19" s="104" customFormat="1" ht="30" customHeight="1" x14ac:dyDescent="0.25">
      <c r="A25" s="194" t="s">
        <v>133</v>
      </c>
      <c r="B25" s="195"/>
      <c r="C25" s="195"/>
      <c r="D25" s="195"/>
      <c r="E25" s="196"/>
      <c r="F25" s="100">
        <f>F13+F14-F18</f>
        <v>101539.71000000008</v>
      </c>
      <c r="G25" s="102"/>
      <c r="H25" s="102"/>
      <c r="I25" s="102"/>
      <c r="J25" s="102"/>
      <c r="K25" s="102"/>
      <c r="L25" s="102"/>
      <c r="M25" s="102"/>
      <c r="N25" s="102"/>
      <c r="O25" s="102"/>
      <c r="P25" s="102"/>
      <c r="Q25" s="102"/>
      <c r="R25" s="102"/>
      <c r="S25" s="102"/>
    </row>
    <row r="26" spans="1:19" s="76" customFormat="1" ht="11.45" customHeight="1" x14ac:dyDescent="0.25">
      <c r="A26" s="77"/>
      <c r="B26" s="77"/>
      <c r="C26" s="77"/>
      <c r="D26" s="77"/>
      <c r="E26" s="77"/>
      <c r="F26" s="77"/>
    </row>
    <row r="27" spans="1:19" s="78" customFormat="1" ht="42" customHeight="1" x14ac:dyDescent="0.2">
      <c r="A27" s="197" t="s">
        <v>134</v>
      </c>
      <c r="B27" s="197"/>
      <c r="C27" s="197"/>
      <c r="D27" s="197"/>
    </row>
    <row r="28" spans="1:19" s="2" customFormat="1" ht="21.75" hidden="1" customHeight="1" x14ac:dyDescent="0.25">
      <c r="A28" s="198" t="s">
        <v>331</v>
      </c>
      <c r="B28" s="198"/>
      <c r="C28" s="198"/>
      <c r="D28" s="198"/>
    </row>
    <row r="29" spans="1:19" s="2" customFormat="1" ht="22.5" customHeight="1" x14ac:dyDescent="0.25">
      <c r="A29" s="197" t="s">
        <v>78</v>
      </c>
      <c r="B29" s="197"/>
      <c r="C29" s="197"/>
      <c r="D29" s="197"/>
    </row>
    <row r="30" spans="1:19" s="2" customFormat="1" ht="22.5" customHeight="1" x14ac:dyDescent="0.25">
      <c r="A30" s="197" t="s">
        <v>79</v>
      </c>
      <c r="B30" s="197"/>
      <c r="C30" s="197"/>
      <c r="D30" s="48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" right="0.7" top="0.75" bottom="0.75" header="0.3" footer="0.3"/>
  <pageSetup paperSize="9" scale="8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5"/>
  <sheetViews>
    <sheetView topLeftCell="A57" workbookViewId="0">
      <selection activeCell="E23" sqref="E23"/>
    </sheetView>
  </sheetViews>
  <sheetFormatPr defaultColWidth="8.140625" defaultRowHeight="15" x14ac:dyDescent="0.25"/>
  <cols>
    <col min="1" max="1" width="60.140625" style="140" customWidth="1"/>
    <col min="2" max="5" width="17.42578125" style="140" customWidth="1"/>
    <col min="6" max="6" width="9.42578125" style="140" bestFit="1" customWidth="1"/>
    <col min="7" max="255" width="8.140625" style="140"/>
    <col min="256" max="256" width="8.7109375" style="140" customWidth="1"/>
    <col min="257" max="257" width="31.5703125" style="140" customWidth="1"/>
    <col min="258" max="258" width="13.85546875" style="140" customWidth="1"/>
    <col min="259" max="259" width="19.140625" style="140" customWidth="1"/>
    <col min="260" max="260" width="17.5703125" style="140" customWidth="1"/>
    <col min="261" max="261" width="14.7109375" style="140" customWidth="1"/>
    <col min="262" max="511" width="8.140625" style="140"/>
    <col min="512" max="512" width="8.7109375" style="140" customWidth="1"/>
    <col min="513" max="513" width="31.5703125" style="140" customWidth="1"/>
    <col min="514" max="514" width="13.85546875" style="140" customWidth="1"/>
    <col min="515" max="515" width="19.140625" style="140" customWidth="1"/>
    <col min="516" max="516" width="17.5703125" style="140" customWidth="1"/>
    <col min="517" max="517" width="14.7109375" style="140" customWidth="1"/>
    <col min="518" max="767" width="8.140625" style="140"/>
    <col min="768" max="768" width="8.7109375" style="140" customWidth="1"/>
    <col min="769" max="769" width="31.5703125" style="140" customWidth="1"/>
    <col min="770" max="770" width="13.85546875" style="140" customWidth="1"/>
    <col min="771" max="771" width="19.140625" style="140" customWidth="1"/>
    <col min="772" max="772" width="17.5703125" style="140" customWidth="1"/>
    <col min="773" max="773" width="14.7109375" style="140" customWidth="1"/>
    <col min="774" max="1023" width="8.140625" style="140"/>
    <col min="1024" max="1024" width="8.7109375" style="140" customWidth="1"/>
    <col min="1025" max="1025" width="31.5703125" style="140" customWidth="1"/>
    <col min="1026" max="1026" width="13.85546875" style="140" customWidth="1"/>
    <col min="1027" max="1027" width="19.140625" style="140" customWidth="1"/>
    <col min="1028" max="1028" width="17.5703125" style="140" customWidth="1"/>
    <col min="1029" max="1029" width="14.7109375" style="140" customWidth="1"/>
    <col min="1030" max="1279" width="8.140625" style="140"/>
    <col min="1280" max="1280" width="8.7109375" style="140" customWidth="1"/>
    <col min="1281" max="1281" width="31.5703125" style="140" customWidth="1"/>
    <col min="1282" max="1282" width="13.85546875" style="140" customWidth="1"/>
    <col min="1283" max="1283" width="19.140625" style="140" customWidth="1"/>
    <col min="1284" max="1284" width="17.5703125" style="140" customWidth="1"/>
    <col min="1285" max="1285" width="14.7109375" style="140" customWidth="1"/>
    <col min="1286" max="1535" width="8.140625" style="140"/>
    <col min="1536" max="1536" width="8.7109375" style="140" customWidth="1"/>
    <col min="1537" max="1537" width="31.5703125" style="140" customWidth="1"/>
    <col min="1538" max="1538" width="13.85546875" style="140" customWidth="1"/>
    <col min="1539" max="1539" width="19.140625" style="140" customWidth="1"/>
    <col min="1540" max="1540" width="17.5703125" style="140" customWidth="1"/>
    <col min="1541" max="1541" width="14.7109375" style="140" customWidth="1"/>
    <col min="1542" max="1791" width="8.140625" style="140"/>
    <col min="1792" max="1792" width="8.7109375" style="140" customWidth="1"/>
    <col min="1793" max="1793" width="31.5703125" style="140" customWidth="1"/>
    <col min="1794" max="1794" width="13.85546875" style="140" customWidth="1"/>
    <col min="1795" max="1795" width="19.140625" style="140" customWidth="1"/>
    <col min="1796" max="1796" width="17.5703125" style="140" customWidth="1"/>
    <col min="1797" max="1797" width="14.7109375" style="140" customWidth="1"/>
    <col min="1798" max="2047" width="8.140625" style="140"/>
    <col min="2048" max="2048" width="8.7109375" style="140" customWidth="1"/>
    <col min="2049" max="2049" width="31.5703125" style="140" customWidth="1"/>
    <col min="2050" max="2050" width="13.85546875" style="140" customWidth="1"/>
    <col min="2051" max="2051" width="19.140625" style="140" customWidth="1"/>
    <col min="2052" max="2052" width="17.5703125" style="140" customWidth="1"/>
    <col min="2053" max="2053" width="14.7109375" style="140" customWidth="1"/>
    <col min="2054" max="2303" width="8.140625" style="140"/>
    <col min="2304" max="2304" width="8.7109375" style="140" customWidth="1"/>
    <col min="2305" max="2305" width="31.5703125" style="140" customWidth="1"/>
    <col min="2306" max="2306" width="13.85546875" style="140" customWidth="1"/>
    <col min="2307" max="2307" width="19.140625" style="140" customWidth="1"/>
    <col min="2308" max="2308" width="17.5703125" style="140" customWidth="1"/>
    <col min="2309" max="2309" width="14.7109375" style="140" customWidth="1"/>
    <col min="2310" max="2559" width="8.140625" style="140"/>
    <col min="2560" max="2560" width="8.7109375" style="140" customWidth="1"/>
    <col min="2561" max="2561" width="31.5703125" style="140" customWidth="1"/>
    <col min="2562" max="2562" width="13.85546875" style="140" customWidth="1"/>
    <col min="2563" max="2563" width="19.140625" style="140" customWidth="1"/>
    <col min="2564" max="2564" width="17.5703125" style="140" customWidth="1"/>
    <col min="2565" max="2565" width="14.7109375" style="140" customWidth="1"/>
    <col min="2566" max="2815" width="8.140625" style="140"/>
    <col min="2816" max="2816" width="8.7109375" style="140" customWidth="1"/>
    <col min="2817" max="2817" width="31.5703125" style="140" customWidth="1"/>
    <col min="2818" max="2818" width="13.85546875" style="140" customWidth="1"/>
    <col min="2819" max="2819" width="19.140625" style="140" customWidth="1"/>
    <col min="2820" max="2820" width="17.5703125" style="140" customWidth="1"/>
    <col min="2821" max="2821" width="14.7109375" style="140" customWidth="1"/>
    <col min="2822" max="3071" width="8.140625" style="140"/>
    <col min="3072" max="3072" width="8.7109375" style="140" customWidth="1"/>
    <col min="3073" max="3073" width="31.5703125" style="140" customWidth="1"/>
    <col min="3074" max="3074" width="13.85546875" style="140" customWidth="1"/>
    <col min="3075" max="3075" width="19.140625" style="140" customWidth="1"/>
    <col min="3076" max="3076" width="17.5703125" style="140" customWidth="1"/>
    <col min="3077" max="3077" width="14.7109375" style="140" customWidth="1"/>
    <col min="3078" max="3327" width="8.140625" style="140"/>
    <col min="3328" max="3328" width="8.7109375" style="140" customWidth="1"/>
    <col min="3329" max="3329" width="31.5703125" style="140" customWidth="1"/>
    <col min="3330" max="3330" width="13.85546875" style="140" customWidth="1"/>
    <col min="3331" max="3331" width="19.140625" style="140" customWidth="1"/>
    <col min="3332" max="3332" width="17.5703125" style="140" customWidth="1"/>
    <col min="3333" max="3333" width="14.7109375" style="140" customWidth="1"/>
    <col min="3334" max="3583" width="8.140625" style="140"/>
    <col min="3584" max="3584" width="8.7109375" style="140" customWidth="1"/>
    <col min="3585" max="3585" width="31.5703125" style="140" customWidth="1"/>
    <col min="3586" max="3586" width="13.85546875" style="140" customWidth="1"/>
    <col min="3587" max="3587" width="19.140625" style="140" customWidth="1"/>
    <col min="3588" max="3588" width="17.5703125" style="140" customWidth="1"/>
    <col min="3589" max="3589" width="14.7109375" style="140" customWidth="1"/>
    <col min="3590" max="3839" width="8.140625" style="140"/>
    <col min="3840" max="3840" width="8.7109375" style="140" customWidth="1"/>
    <col min="3841" max="3841" width="31.5703125" style="140" customWidth="1"/>
    <col min="3842" max="3842" width="13.85546875" style="140" customWidth="1"/>
    <col min="3843" max="3843" width="19.140625" style="140" customWidth="1"/>
    <col min="3844" max="3844" width="17.5703125" style="140" customWidth="1"/>
    <col min="3845" max="3845" width="14.7109375" style="140" customWidth="1"/>
    <col min="3846" max="4095" width="8.140625" style="140"/>
    <col min="4096" max="4096" width="8.7109375" style="140" customWidth="1"/>
    <col min="4097" max="4097" width="31.5703125" style="140" customWidth="1"/>
    <col min="4098" max="4098" width="13.85546875" style="140" customWidth="1"/>
    <col min="4099" max="4099" width="19.140625" style="140" customWidth="1"/>
    <col min="4100" max="4100" width="17.5703125" style="140" customWidth="1"/>
    <col min="4101" max="4101" width="14.7109375" style="140" customWidth="1"/>
    <col min="4102" max="4351" width="8.140625" style="140"/>
    <col min="4352" max="4352" width="8.7109375" style="140" customWidth="1"/>
    <col min="4353" max="4353" width="31.5703125" style="140" customWidth="1"/>
    <col min="4354" max="4354" width="13.85546875" style="140" customWidth="1"/>
    <col min="4355" max="4355" width="19.140625" style="140" customWidth="1"/>
    <col min="4356" max="4356" width="17.5703125" style="140" customWidth="1"/>
    <col min="4357" max="4357" width="14.7109375" style="140" customWidth="1"/>
    <col min="4358" max="4607" width="8.140625" style="140"/>
    <col min="4608" max="4608" width="8.7109375" style="140" customWidth="1"/>
    <col min="4609" max="4609" width="31.5703125" style="140" customWidth="1"/>
    <col min="4610" max="4610" width="13.85546875" style="140" customWidth="1"/>
    <col min="4611" max="4611" width="19.140625" style="140" customWidth="1"/>
    <col min="4612" max="4612" width="17.5703125" style="140" customWidth="1"/>
    <col min="4613" max="4613" width="14.7109375" style="140" customWidth="1"/>
    <col min="4614" max="4863" width="8.140625" style="140"/>
    <col min="4864" max="4864" width="8.7109375" style="140" customWidth="1"/>
    <col min="4865" max="4865" width="31.5703125" style="140" customWidth="1"/>
    <col min="4866" max="4866" width="13.85546875" style="140" customWidth="1"/>
    <col min="4867" max="4867" width="19.140625" style="140" customWidth="1"/>
    <col min="4868" max="4868" width="17.5703125" style="140" customWidth="1"/>
    <col min="4869" max="4869" width="14.7109375" style="140" customWidth="1"/>
    <col min="4870" max="5119" width="8.140625" style="140"/>
    <col min="5120" max="5120" width="8.7109375" style="140" customWidth="1"/>
    <col min="5121" max="5121" width="31.5703125" style="140" customWidth="1"/>
    <col min="5122" max="5122" width="13.85546875" style="140" customWidth="1"/>
    <col min="5123" max="5123" width="19.140625" style="140" customWidth="1"/>
    <col min="5124" max="5124" width="17.5703125" style="140" customWidth="1"/>
    <col min="5125" max="5125" width="14.7109375" style="140" customWidth="1"/>
    <col min="5126" max="5375" width="8.140625" style="140"/>
    <col min="5376" max="5376" width="8.7109375" style="140" customWidth="1"/>
    <col min="5377" max="5377" width="31.5703125" style="140" customWidth="1"/>
    <col min="5378" max="5378" width="13.85546875" style="140" customWidth="1"/>
    <col min="5379" max="5379" width="19.140625" style="140" customWidth="1"/>
    <col min="5380" max="5380" width="17.5703125" style="140" customWidth="1"/>
    <col min="5381" max="5381" width="14.7109375" style="140" customWidth="1"/>
    <col min="5382" max="5631" width="8.140625" style="140"/>
    <col min="5632" max="5632" width="8.7109375" style="140" customWidth="1"/>
    <col min="5633" max="5633" width="31.5703125" style="140" customWidth="1"/>
    <col min="5634" max="5634" width="13.85546875" style="140" customWidth="1"/>
    <col min="5635" max="5635" width="19.140625" style="140" customWidth="1"/>
    <col min="5636" max="5636" width="17.5703125" style="140" customWidth="1"/>
    <col min="5637" max="5637" width="14.7109375" style="140" customWidth="1"/>
    <col min="5638" max="5887" width="8.140625" style="140"/>
    <col min="5888" max="5888" width="8.7109375" style="140" customWidth="1"/>
    <col min="5889" max="5889" width="31.5703125" style="140" customWidth="1"/>
    <col min="5890" max="5890" width="13.85546875" style="140" customWidth="1"/>
    <col min="5891" max="5891" width="19.140625" style="140" customWidth="1"/>
    <col min="5892" max="5892" width="17.5703125" style="140" customWidth="1"/>
    <col min="5893" max="5893" width="14.7109375" style="140" customWidth="1"/>
    <col min="5894" max="6143" width="8.140625" style="140"/>
    <col min="6144" max="6144" width="8.7109375" style="140" customWidth="1"/>
    <col min="6145" max="6145" width="31.5703125" style="140" customWidth="1"/>
    <col min="6146" max="6146" width="13.85546875" style="140" customWidth="1"/>
    <col min="6147" max="6147" width="19.140625" style="140" customWidth="1"/>
    <col min="6148" max="6148" width="17.5703125" style="140" customWidth="1"/>
    <col min="6149" max="6149" width="14.7109375" style="140" customWidth="1"/>
    <col min="6150" max="6399" width="8.140625" style="140"/>
    <col min="6400" max="6400" width="8.7109375" style="140" customWidth="1"/>
    <col min="6401" max="6401" width="31.5703125" style="140" customWidth="1"/>
    <col min="6402" max="6402" width="13.85546875" style="140" customWidth="1"/>
    <col min="6403" max="6403" width="19.140625" style="140" customWidth="1"/>
    <col min="6404" max="6404" width="17.5703125" style="140" customWidth="1"/>
    <col min="6405" max="6405" width="14.7109375" style="140" customWidth="1"/>
    <col min="6406" max="6655" width="8.140625" style="140"/>
    <col min="6656" max="6656" width="8.7109375" style="140" customWidth="1"/>
    <col min="6657" max="6657" width="31.5703125" style="140" customWidth="1"/>
    <col min="6658" max="6658" width="13.85546875" style="140" customWidth="1"/>
    <col min="6659" max="6659" width="19.140625" style="140" customWidth="1"/>
    <col min="6660" max="6660" width="17.5703125" style="140" customWidth="1"/>
    <col min="6661" max="6661" width="14.7109375" style="140" customWidth="1"/>
    <col min="6662" max="6911" width="8.140625" style="140"/>
    <col min="6912" max="6912" width="8.7109375" style="140" customWidth="1"/>
    <col min="6913" max="6913" width="31.5703125" style="140" customWidth="1"/>
    <col min="6914" max="6914" width="13.85546875" style="140" customWidth="1"/>
    <col min="6915" max="6915" width="19.140625" style="140" customWidth="1"/>
    <col min="6916" max="6916" width="17.5703125" style="140" customWidth="1"/>
    <col min="6917" max="6917" width="14.7109375" style="140" customWidth="1"/>
    <col min="6918" max="7167" width="8.140625" style="140"/>
    <col min="7168" max="7168" width="8.7109375" style="140" customWidth="1"/>
    <col min="7169" max="7169" width="31.5703125" style="140" customWidth="1"/>
    <col min="7170" max="7170" width="13.85546875" style="140" customWidth="1"/>
    <col min="7171" max="7171" width="19.140625" style="140" customWidth="1"/>
    <col min="7172" max="7172" width="17.5703125" style="140" customWidth="1"/>
    <col min="7173" max="7173" width="14.7109375" style="140" customWidth="1"/>
    <col min="7174" max="7423" width="8.140625" style="140"/>
    <col min="7424" max="7424" width="8.7109375" style="140" customWidth="1"/>
    <col min="7425" max="7425" width="31.5703125" style="140" customWidth="1"/>
    <col min="7426" max="7426" width="13.85546875" style="140" customWidth="1"/>
    <col min="7427" max="7427" width="19.140625" style="140" customWidth="1"/>
    <col min="7428" max="7428" width="17.5703125" style="140" customWidth="1"/>
    <col min="7429" max="7429" width="14.7109375" style="140" customWidth="1"/>
    <col min="7430" max="7679" width="8.140625" style="140"/>
    <col min="7680" max="7680" width="8.7109375" style="140" customWidth="1"/>
    <col min="7681" max="7681" width="31.5703125" style="140" customWidth="1"/>
    <col min="7682" max="7682" width="13.85546875" style="140" customWidth="1"/>
    <col min="7683" max="7683" width="19.140625" style="140" customWidth="1"/>
    <col min="7684" max="7684" width="17.5703125" style="140" customWidth="1"/>
    <col min="7685" max="7685" width="14.7109375" style="140" customWidth="1"/>
    <col min="7686" max="7935" width="8.140625" style="140"/>
    <col min="7936" max="7936" width="8.7109375" style="140" customWidth="1"/>
    <col min="7937" max="7937" width="31.5703125" style="140" customWidth="1"/>
    <col min="7938" max="7938" width="13.85546875" style="140" customWidth="1"/>
    <col min="7939" max="7939" width="19.140625" style="140" customWidth="1"/>
    <col min="7940" max="7940" width="17.5703125" style="140" customWidth="1"/>
    <col min="7941" max="7941" width="14.7109375" style="140" customWidth="1"/>
    <col min="7942" max="8191" width="8.140625" style="140"/>
    <col min="8192" max="8192" width="8.7109375" style="140" customWidth="1"/>
    <col min="8193" max="8193" width="31.5703125" style="140" customWidth="1"/>
    <col min="8194" max="8194" width="13.85546875" style="140" customWidth="1"/>
    <col min="8195" max="8195" width="19.140625" style="140" customWidth="1"/>
    <col min="8196" max="8196" width="17.5703125" style="140" customWidth="1"/>
    <col min="8197" max="8197" width="14.7109375" style="140" customWidth="1"/>
    <col min="8198" max="8447" width="8.140625" style="140"/>
    <col min="8448" max="8448" width="8.7109375" style="140" customWidth="1"/>
    <col min="8449" max="8449" width="31.5703125" style="140" customWidth="1"/>
    <col min="8450" max="8450" width="13.85546875" style="140" customWidth="1"/>
    <col min="8451" max="8451" width="19.140625" style="140" customWidth="1"/>
    <col min="8452" max="8452" width="17.5703125" style="140" customWidth="1"/>
    <col min="8453" max="8453" width="14.7109375" style="140" customWidth="1"/>
    <col min="8454" max="8703" width="8.140625" style="140"/>
    <col min="8704" max="8704" width="8.7109375" style="140" customWidth="1"/>
    <col min="8705" max="8705" width="31.5703125" style="140" customWidth="1"/>
    <col min="8706" max="8706" width="13.85546875" style="140" customWidth="1"/>
    <col min="8707" max="8707" width="19.140625" style="140" customWidth="1"/>
    <col min="8708" max="8708" width="17.5703125" style="140" customWidth="1"/>
    <col min="8709" max="8709" width="14.7109375" style="140" customWidth="1"/>
    <col min="8710" max="8959" width="8.140625" style="140"/>
    <col min="8960" max="8960" width="8.7109375" style="140" customWidth="1"/>
    <col min="8961" max="8961" width="31.5703125" style="140" customWidth="1"/>
    <col min="8962" max="8962" width="13.85546875" style="140" customWidth="1"/>
    <col min="8963" max="8963" width="19.140625" style="140" customWidth="1"/>
    <col min="8964" max="8964" width="17.5703125" style="140" customWidth="1"/>
    <col min="8965" max="8965" width="14.7109375" style="140" customWidth="1"/>
    <col min="8966" max="9215" width="8.140625" style="140"/>
    <col min="9216" max="9216" width="8.7109375" style="140" customWidth="1"/>
    <col min="9217" max="9217" width="31.5703125" style="140" customWidth="1"/>
    <col min="9218" max="9218" width="13.85546875" style="140" customWidth="1"/>
    <col min="9219" max="9219" width="19.140625" style="140" customWidth="1"/>
    <col min="9220" max="9220" width="17.5703125" style="140" customWidth="1"/>
    <col min="9221" max="9221" width="14.7109375" style="140" customWidth="1"/>
    <col min="9222" max="9471" width="8.140625" style="140"/>
    <col min="9472" max="9472" width="8.7109375" style="140" customWidth="1"/>
    <col min="9473" max="9473" width="31.5703125" style="140" customWidth="1"/>
    <col min="9474" max="9474" width="13.85546875" style="140" customWidth="1"/>
    <col min="9475" max="9475" width="19.140625" style="140" customWidth="1"/>
    <col min="9476" max="9476" width="17.5703125" style="140" customWidth="1"/>
    <col min="9477" max="9477" width="14.7109375" style="140" customWidth="1"/>
    <col min="9478" max="9727" width="8.140625" style="140"/>
    <col min="9728" max="9728" width="8.7109375" style="140" customWidth="1"/>
    <col min="9729" max="9729" width="31.5703125" style="140" customWidth="1"/>
    <col min="9730" max="9730" width="13.85546875" style="140" customWidth="1"/>
    <col min="9731" max="9731" width="19.140625" style="140" customWidth="1"/>
    <col min="9732" max="9732" width="17.5703125" style="140" customWidth="1"/>
    <col min="9733" max="9733" width="14.7109375" style="140" customWidth="1"/>
    <col min="9734" max="9983" width="8.140625" style="140"/>
    <col min="9984" max="9984" width="8.7109375" style="140" customWidth="1"/>
    <col min="9985" max="9985" width="31.5703125" style="140" customWidth="1"/>
    <col min="9986" max="9986" width="13.85546875" style="140" customWidth="1"/>
    <col min="9987" max="9987" width="19.140625" style="140" customWidth="1"/>
    <col min="9988" max="9988" width="17.5703125" style="140" customWidth="1"/>
    <col min="9989" max="9989" width="14.7109375" style="140" customWidth="1"/>
    <col min="9990" max="10239" width="8.140625" style="140"/>
    <col min="10240" max="10240" width="8.7109375" style="140" customWidth="1"/>
    <col min="10241" max="10241" width="31.5703125" style="140" customWidth="1"/>
    <col min="10242" max="10242" width="13.85546875" style="140" customWidth="1"/>
    <col min="10243" max="10243" width="19.140625" style="140" customWidth="1"/>
    <col min="10244" max="10244" width="17.5703125" style="140" customWidth="1"/>
    <col min="10245" max="10245" width="14.7109375" style="140" customWidth="1"/>
    <col min="10246" max="10495" width="8.140625" style="140"/>
    <col min="10496" max="10496" width="8.7109375" style="140" customWidth="1"/>
    <col min="10497" max="10497" width="31.5703125" style="140" customWidth="1"/>
    <col min="10498" max="10498" width="13.85546875" style="140" customWidth="1"/>
    <col min="10499" max="10499" width="19.140625" style="140" customWidth="1"/>
    <col min="10500" max="10500" width="17.5703125" style="140" customWidth="1"/>
    <col min="10501" max="10501" width="14.7109375" style="140" customWidth="1"/>
    <col min="10502" max="10751" width="8.140625" style="140"/>
    <col min="10752" max="10752" width="8.7109375" style="140" customWidth="1"/>
    <col min="10753" max="10753" width="31.5703125" style="140" customWidth="1"/>
    <col min="10754" max="10754" width="13.85546875" style="140" customWidth="1"/>
    <col min="10755" max="10755" width="19.140625" style="140" customWidth="1"/>
    <col min="10756" max="10756" width="17.5703125" style="140" customWidth="1"/>
    <col min="10757" max="10757" width="14.7109375" style="140" customWidth="1"/>
    <col min="10758" max="11007" width="8.140625" style="140"/>
    <col min="11008" max="11008" width="8.7109375" style="140" customWidth="1"/>
    <col min="11009" max="11009" width="31.5703125" style="140" customWidth="1"/>
    <col min="11010" max="11010" width="13.85546875" style="140" customWidth="1"/>
    <col min="11011" max="11011" width="19.140625" style="140" customWidth="1"/>
    <col min="11012" max="11012" width="17.5703125" style="140" customWidth="1"/>
    <col min="11013" max="11013" width="14.7109375" style="140" customWidth="1"/>
    <col min="11014" max="11263" width="8.140625" style="140"/>
    <col min="11264" max="11264" width="8.7109375" style="140" customWidth="1"/>
    <col min="11265" max="11265" width="31.5703125" style="140" customWidth="1"/>
    <col min="11266" max="11266" width="13.85546875" style="140" customWidth="1"/>
    <col min="11267" max="11267" width="19.140625" style="140" customWidth="1"/>
    <col min="11268" max="11268" width="17.5703125" style="140" customWidth="1"/>
    <col min="11269" max="11269" width="14.7109375" style="140" customWidth="1"/>
    <col min="11270" max="11519" width="8.140625" style="140"/>
    <col min="11520" max="11520" width="8.7109375" style="140" customWidth="1"/>
    <col min="11521" max="11521" width="31.5703125" style="140" customWidth="1"/>
    <col min="11522" max="11522" width="13.85546875" style="140" customWidth="1"/>
    <col min="11523" max="11523" width="19.140625" style="140" customWidth="1"/>
    <col min="11524" max="11524" width="17.5703125" style="140" customWidth="1"/>
    <col min="11525" max="11525" width="14.7109375" style="140" customWidth="1"/>
    <col min="11526" max="11775" width="8.140625" style="140"/>
    <col min="11776" max="11776" width="8.7109375" style="140" customWidth="1"/>
    <col min="11777" max="11777" width="31.5703125" style="140" customWidth="1"/>
    <col min="11778" max="11778" width="13.85546875" style="140" customWidth="1"/>
    <col min="11779" max="11779" width="19.140625" style="140" customWidth="1"/>
    <col min="11780" max="11780" width="17.5703125" style="140" customWidth="1"/>
    <col min="11781" max="11781" width="14.7109375" style="140" customWidth="1"/>
    <col min="11782" max="12031" width="8.140625" style="140"/>
    <col min="12032" max="12032" width="8.7109375" style="140" customWidth="1"/>
    <col min="12033" max="12033" width="31.5703125" style="140" customWidth="1"/>
    <col min="12034" max="12034" width="13.85546875" style="140" customWidth="1"/>
    <col min="12035" max="12035" width="19.140625" style="140" customWidth="1"/>
    <col min="12036" max="12036" width="17.5703125" style="140" customWidth="1"/>
    <col min="12037" max="12037" width="14.7109375" style="140" customWidth="1"/>
    <col min="12038" max="12287" width="8.140625" style="140"/>
    <col min="12288" max="12288" width="8.7109375" style="140" customWidth="1"/>
    <col min="12289" max="12289" width="31.5703125" style="140" customWidth="1"/>
    <col min="12290" max="12290" width="13.85546875" style="140" customWidth="1"/>
    <col min="12291" max="12291" width="19.140625" style="140" customWidth="1"/>
    <col min="12292" max="12292" width="17.5703125" style="140" customWidth="1"/>
    <col min="12293" max="12293" width="14.7109375" style="140" customWidth="1"/>
    <col min="12294" max="12543" width="8.140625" style="140"/>
    <col min="12544" max="12544" width="8.7109375" style="140" customWidth="1"/>
    <col min="12545" max="12545" width="31.5703125" style="140" customWidth="1"/>
    <col min="12546" max="12546" width="13.85546875" style="140" customWidth="1"/>
    <col min="12547" max="12547" width="19.140625" style="140" customWidth="1"/>
    <col min="12548" max="12548" width="17.5703125" style="140" customWidth="1"/>
    <col min="12549" max="12549" width="14.7109375" style="140" customWidth="1"/>
    <col min="12550" max="12799" width="8.140625" style="140"/>
    <col min="12800" max="12800" width="8.7109375" style="140" customWidth="1"/>
    <col min="12801" max="12801" width="31.5703125" style="140" customWidth="1"/>
    <col min="12802" max="12802" width="13.85546875" style="140" customWidth="1"/>
    <col min="12803" max="12803" width="19.140625" style="140" customWidth="1"/>
    <col min="12804" max="12804" width="17.5703125" style="140" customWidth="1"/>
    <col min="12805" max="12805" width="14.7109375" style="140" customWidth="1"/>
    <col min="12806" max="13055" width="8.140625" style="140"/>
    <col min="13056" max="13056" width="8.7109375" style="140" customWidth="1"/>
    <col min="13057" max="13057" width="31.5703125" style="140" customWidth="1"/>
    <col min="13058" max="13058" width="13.85546875" style="140" customWidth="1"/>
    <col min="13059" max="13059" width="19.140625" style="140" customWidth="1"/>
    <col min="13060" max="13060" width="17.5703125" style="140" customWidth="1"/>
    <col min="13061" max="13061" width="14.7109375" style="140" customWidth="1"/>
    <col min="13062" max="13311" width="8.140625" style="140"/>
    <col min="13312" max="13312" width="8.7109375" style="140" customWidth="1"/>
    <col min="13313" max="13313" width="31.5703125" style="140" customWidth="1"/>
    <col min="13314" max="13314" width="13.85546875" style="140" customWidth="1"/>
    <col min="13315" max="13315" width="19.140625" style="140" customWidth="1"/>
    <col min="13316" max="13316" width="17.5703125" style="140" customWidth="1"/>
    <col min="13317" max="13317" width="14.7109375" style="140" customWidth="1"/>
    <col min="13318" max="13567" width="8.140625" style="140"/>
    <col min="13568" max="13568" width="8.7109375" style="140" customWidth="1"/>
    <col min="13569" max="13569" width="31.5703125" style="140" customWidth="1"/>
    <col min="13570" max="13570" width="13.85546875" style="140" customWidth="1"/>
    <col min="13571" max="13571" width="19.140625" style="140" customWidth="1"/>
    <col min="13572" max="13572" width="17.5703125" style="140" customWidth="1"/>
    <col min="13573" max="13573" width="14.7109375" style="140" customWidth="1"/>
    <col min="13574" max="13823" width="8.140625" style="140"/>
    <col min="13824" max="13824" width="8.7109375" style="140" customWidth="1"/>
    <col min="13825" max="13825" width="31.5703125" style="140" customWidth="1"/>
    <col min="13826" max="13826" width="13.85546875" style="140" customWidth="1"/>
    <col min="13827" max="13827" width="19.140625" style="140" customWidth="1"/>
    <col min="13828" max="13828" width="17.5703125" style="140" customWidth="1"/>
    <col min="13829" max="13829" width="14.7109375" style="140" customWidth="1"/>
    <col min="13830" max="14079" width="8.140625" style="140"/>
    <col min="14080" max="14080" width="8.7109375" style="140" customWidth="1"/>
    <col min="14081" max="14081" width="31.5703125" style="140" customWidth="1"/>
    <col min="14082" max="14082" width="13.85546875" style="140" customWidth="1"/>
    <col min="14083" max="14083" width="19.140625" style="140" customWidth="1"/>
    <col min="14084" max="14084" width="17.5703125" style="140" customWidth="1"/>
    <col min="14085" max="14085" width="14.7109375" style="140" customWidth="1"/>
    <col min="14086" max="14335" width="8.140625" style="140"/>
    <col min="14336" max="14336" width="8.7109375" style="140" customWidth="1"/>
    <col min="14337" max="14337" width="31.5703125" style="140" customWidth="1"/>
    <col min="14338" max="14338" width="13.85546875" style="140" customWidth="1"/>
    <col min="14339" max="14339" width="19.140625" style="140" customWidth="1"/>
    <col min="14340" max="14340" width="17.5703125" style="140" customWidth="1"/>
    <col min="14341" max="14341" width="14.7109375" style="140" customWidth="1"/>
    <col min="14342" max="14591" width="8.140625" style="140"/>
    <col min="14592" max="14592" width="8.7109375" style="140" customWidth="1"/>
    <col min="14593" max="14593" width="31.5703125" style="140" customWidth="1"/>
    <col min="14594" max="14594" width="13.85546875" style="140" customWidth="1"/>
    <col min="14595" max="14595" width="19.140625" style="140" customWidth="1"/>
    <col min="14596" max="14596" width="17.5703125" style="140" customWidth="1"/>
    <col min="14597" max="14597" width="14.7109375" style="140" customWidth="1"/>
    <col min="14598" max="14847" width="8.140625" style="140"/>
    <col min="14848" max="14848" width="8.7109375" style="140" customWidth="1"/>
    <col min="14849" max="14849" width="31.5703125" style="140" customWidth="1"/>
    <col min="14850" max="14850" width="13.85546875" style="140" customWidth="1"/>
    <col min="14851" max="14851" width="19.140625" style="140" customWidth="1"/>
    <col min="14852" max="14852" width="17.5703125" style="140" customWidth="1"/>
    <col min="14853" max="14853" width="14.7109375" style="140" customWidth="1"/>
    <col min="14854" max="15103" width="8.140625" style="140"/>
    <col min="15104" max="15104" width="8.7109375" style="140" customWidth="1"/>
    <col min="15105" max="15105" width="31.5703125" style="140" customWidth="1"/>
    <col min="15106" max="15106" width="13.85546875" style="140" customWidth="1"/>
    <col min="15107" max="15107" width="19.140625" style="140" customWidth="1"/>
    <col min="15108" max="15108" width="17.5703125" style="140" customWidth="1"/>
    <col min="15109" max="15109" width="14.7109375" style="140" customWidth="1"/>
    <col min="15110" max="15359" width="8.140625" style="140"/>
    <col min="15360" max="15360" width="8.7109375" style="140" customWidth="1"/>
    <col min="15361" max="15361" width="31.5703125" style="140" customWidth="1"/>
    <col min="15362" max="15362" width="13.85546875" style="140" customWidth="1"/>
    <col min="15363" max="15363" width="19.140625" style="140" customWidth="1"/>
    <col min="15364" max="15364" width="17.5703125" style="140" customWidth="1"/>
    <col min="15365" max="15365" width="14.7109375" style="140" customWidth="1"/>
    <col min="15366" max="15615" width="8.140625" style="140"/>
    <col min="15616" max="15616" width="8.7109375" style="140" customWidth="1"/>
    <col min="15617" max="15617" width="31.5703125" style="140" customWidth="1"/>
    <col min="15618" max="15618" width="13.85546875" style="140" customWidth="1"/>
    <col min="15619" max="15619" width="19.140625" style="140" customWidth="1"/>
    <col min="15620" max="15620" width="17.5703125" style="140" customWidth="1"/>
    <col min="15621" max="15621" width="14.7109375" style="140" customWidth="1"/>
    <col min="15622" max="15871" width="8.140625" style="140"/>
    <col min="15872" max="15872" width="8.7109375" style="140" customWidth="1"/>
    <col min="15873" max="15873" width="31.5703125" style="140" customWidth="1"/>
    <col min="15874" max="15874" width="13.85546875" style="140" customWidth="1"/>
    <col min="15875" max="15875" width="19.140625" style="140" customWidth="1"/>
    <col min="15876" max="15876" width="17.5703125" style="140" customWidth="1"/>
    <col min="15877" max="15877" width="14.7109375" style="140" customWidth="1"/>
    <col min="15878" max="16127" width="8.140625" style="140"/>
    <col min="16128" max="16128" width="8.7109375" style="140" customWidth="1"/>
    <col min="16129" max="16129" width="31.5703125" style="140" customWidth="1"/>
    <col min="16130" max="16130" width="13.85546875" style="140" customWidth="1"/>
    <col min="16131" max="16131" width="19.140625" style="140" customWidth="1"/>
    <col min="16132" max="16132" width="17.5703125" style="140" customWidth="1"/>
    <col min="16133" max="16133" width="14.7109375" style="140" customWidth="1"/>
    <col min="16134" max="16384" width="8.140625" style="140"/>
  </cols>
  <sheetData>
    <row r="1" spans="1:5" ht="23.25" hidden="1" customHeight="1" x14ac:dyDescent="0.25">
      <c r="A1" s="202"/>
      <c r="B1" s="202"/>
      <c r="C1" s="202"/>
      <c r="D1" s="202"/>
      <c r="E1" s="202"/>
    </row>
    <row r="2" spans="1:5" hidden="1" x14ac:dyDescent="0.25">
      <c r="A2" s="202" t="s">
        <v>201</v>
      </c>
      <c r="B2" s="202"/>
      <c r="C2" s="202"/>
      <c r="D2" s="202"/>
      <c r="E2" s="202"/>
    </row>
    <row r="3" spans="1:5" ht="15.75" customHeight="1" x14ac:dyDescent="0.25">
      <c r="A3" s="204" t="s">
        <v>265</v>
      </c>
      <c r="B3" s="204"/>
      <c r="C3" s="204"/>
      <c r="D3" s="204"/>
      <c r="E3" s="204"/>
    </row>
    <row r="4" spans="1:5" x14ac:dyDescent="0.25">
      <c r="A4" s="204" t="s">
        <v>202</v>
      </c>
      <c r="B4" s="204"/>
      <c r="C4" s="204"/>
      <c r="D4" s="204"/>
      <c r="E4" s="204"/>
    </row>
    <row r="5" spans="1:5" x14ac:dyDescent="0.25">
      <c r="A5" s="204" t="s">
        <v>203</v>
      </c>
      <c r="B5" s="204"/>
      <c r="C5" s="204"/>
      <c r="D5" s="204"/>
      <c r="E5" s="204"/>
    </row>
    <row r="6" spans="1:5" ht="26.25" customHeight="1" x14ac:dyDescent="0.25">
      <c r="A6" s="202" t="s">
        <v>204</v>
      </c>
      <c r="B6" s="202"/>
      <c r="C6" s="202"/>
      <c r="D6" s="202"/>
      <c r="E6" s="140" t="s">
        <v>310</v>
      </c>
    </row>
    <row r="7" spans="1:5" x14ac:dyDescent="0.25">
      <c r="A7" s="202"/>
      <c r="B7" s="202"/>
      <c r="C7" s="202"/>
      <c r="D7" s="202"/>
      <c r="E7" s="202"/>
    </row>
    <row r="8" spans="1:5" ht="28.5" customHeight="1" x14ac:dyDescent="0.25">
      <c r="A8" s="203" t="s">
        <v>266</v>
      </c>
      <c r="B8" s="203"/>
      <c r="C8" s="203"/>
      <c r="D8" s="203"/>
      <c r="E8" s="203"/>
    </row>
    <row r="9" spans="1:5" ht="29.25" customHeight="1" x14ac:dyDescent="0.25">
      <c r="A9" s="203" t="s">
        <v>206</v>
      </c>
      <c r="B9" s="203"/>
      <c r="C9" s="203"/>
      <c r="D9" s="203"/>
      <c r="E9" s="203"/>
    </row>
    <row r="10" spans="1:5" ht="30" customHeight="1" x14ac:dyDescent="0.25">
      <c r="A10" s="203" t="s">
        <v>207</v>
      </c>
      <c r="B10" s="203"/>
      <c r="C10" s="203"/>
      <c r="D10" s="203"/>
      <c r="E10" s="203"/>
    </row>
    <row r="11" spans="1:5" ht="30" customHeight="1" x14ac:dyDescent="0.25">
      <c r="A11" s="203" t="s">
        <v>208</v>
      </c>
      <c r="B11" s="203"/>
      <c r="C11" s="203"/>
      <c r="D11" s="203"/>
      <c r="E11" s="203"/>
    </row>
    <row r="12" spans="1:5" ht="29.25" customHeight="1" x14ac:dyDescent="0.25">
      <c r="A12" s="203" t="s">
        <v>209</v>
      </c>
      <c r="B12" s="203"/>
      <c r="C12" s="203"/>
      <c r="D12" s="203"/>
      <c r="E12" s="203"/>
    </row>
    <row r="13" spans="1:5" ht="28.5" customHeight="1" x14ac:dyDescent="0.25">
      <c r="A13" s="203" t="s">
        <v>210</v>
      </c>
      <c r="B13" s="203"/>
      <c r="C13" s="203"/>
      <c r="D13" s="203"/>
      <c r="E13" s="203"/>
    </row>
    <row r="14" spans="1:5" ht="15.75" customHeight="1" thickBot="1" x14ac:dyDescent="0.3">
      <c r="A14" s="202"/>
      <c r="B14" s="202"/>
      <c r="C14" s="202"/>
      <c r="D14" s="202"/>
      <c r="E14" s="202"/>
    </row>
    <row r="15" spans="1:5" ht="120.75" thickBot="1" x14ac:dyDescent="0.3">
      <c r="A15" s="143" t="s">
        <v>2</v>
      </c>
      <c r="B15" s="141" t="s">
        <v>212</v>
      </c>
      <c r="C15" s="141" t="s">
        <v>0</v>
      </c>
      <c r="D15" s="141" t="s">
        <v>211</v>
      </c>
      <c r="E15" s="141" t="s">
        <v>1</v>
      </c>
    </row>
    <row r="16" spans="1:5" x14ac:dyDescent="0.25">
      <c r="A16" s="208" t="s">
        <v>8</v>
      </c>
      <c r="B16" s="209"/>
      <c r="C16" s="209"/>
      <c r="D16" s="209"/>
      <c r="E16" s="144"/>
    </row>
    <row r="17" spans="1:5" ht="15" customHeight="1" x14ac:dyDescent="0.25">
      <c r="A17" s="153" t="s">
        <v>136</v>
      </c>
      <c r="B17" s="154" t="s">
        <v>48</v>
      </c>
      <c r="C17" s="155" t="s">
        <v>32</v>
      </c>
      <c r="D17" s="156">
        <v>0.14000000000000001</v>
      </c>
      <c r="E17" s="157">
        <v>1721.16</v>
      </c>
    </row>
    <row r="18" spans="1:5" ht="15" customHeight="1" x14ac:dyDescent="0.25">
      <c r="A18" s="205" t="s">
        <v>213</v>
      </c>
      <c r="B18" s="206"/>
      <c r="C18" s="206"/>
      <c r="D18" s="207"/>
      <c r="E18" s="158"/>
    </row>
    <row r="19" spans="1:5" ht="30" x14ac:dyDescent="0.25">
      <c r="A19" s="153" t="s">
        <v>311</v>
      </c>
      <c r="B19" s="154" t="s">
        <v>49</v>
      </c>
      <c r="C19" s="155" t="s">
        <v>42</v>
      </c>
      <c r="D19" s="156">
        <f>E19</f>
        <v>95.45</v>
      </c>
      <c r="E19" s="157">
        <v>95.45</v>
      </c>
    </row>
    <row r="20" spans="1:5" ht="30" x14ac:dyDescent="0.25">
      <c r="A20" s="153" t="s">
        <v>332</v>
      </c>
      <c r="B20" s="154" t="s">
        <v>49</v>
      </c>
      <c r="C20" s="155" t="s">
        <v>32</v>
      </c>
      <c r="D20" s="156">
        <f>E20</f>
        <v>436.64</v>
      </c>
      <c r="E20" s="157">
        <v>436.64</v>
      </c>
    </row>
    <row r="21" spans="1:5" ht="15" customHeight="1" x14ac:dyDescent="0.25">
      <c r="A21" s="153" t="s">
        <v>216</v>
      </c>
      <c r="B21" s="154" t="s">
        <v>195</v>
      </c>
      <c r="C21" s="155" t="s">
        <v>33</v>
      </c>
      <c r="D21" s="156">
        <f>E21</f>
        <v>105930.72</v>
      </c>
      <c r="E21" s="157">
        <v>105930.72</v>
      </c>
    </row>
    <row r="22" spans="1:5" ht="15" customHeight="1" x14ac:dyDescent="0.25">
      <c r="A22" s="153" t="s">
        <v>217</v>
      </c>
      <c r="B22" s="154" t="s">
        <v>195</v>
      </c>
      <c r="C22" s="155" t="s">
        <v>33</v>
      </c>
      <c r="D22" s="156">
        <f>E22</f>
        <v>1170.48</v>
      </c>
      <c r="E22" s="157">
        <v>1170.48</v>
      </c>
    </row>
    <row r="23" spans="1:5" ht="30" x14ac:dyDescent="0.25">
      <c r="A23" s="153" t="s">
        <v>218</v>
      </c>
      <c r="B23" s="154" t="s">
        <v>49</v>
      </c>
      <c r="C23" s="155" t="s">
        <v>32</v>
      </c>
      <c r="D23" s="164">
        <f>E23</f>
        <v>3844.17</v>
      </c>
      <c r="E23" s="165">
        <v>3844.17</v>
      </c>
    </row>
    <row r="24" spans="1:5" ht="28.15" customHeight="1" x14ac:dyDescent="0.25">
      <c r="A24" s="166" t="s">
        <v>137</v>
      </c>
      <c r="B24" s="135" t="s">
        <v>49</v>
      </c>
      <c r="C24" s="135" t="s">
        <v>43</v>
      </c>
      <c r="D24" s="135">
        <f t="shared" ref="D24" si="0">E24</f>
        <v>1024.8499999999999</v>
      </c>
      <c r="E24" s="167">
        <v>1024.8499999999999</v>
      </c>
    </row>
    <row r="25" spans="1:5" ht="15" customHeight="1" x14ac:dyDescent="0.25">
      <c r="A25" s="205" t="s">
        <v>279</v>
      </c>
      <c r="B25" s="206"/>
      <c r="C25" s="206"/>
      <c r="D25" s="207"/>
      <c r="E25" s="158"/>
    </row>
    <row r="26" spans="1:5" x14ac:dyDescent="0.25">
      <c r="A26" s="153" t="s">
        <v>280</v>
      </c>
      <c r="B26" s="154" t="s">
        <v>49</v>
      </c>
      <c r="C26" s="155" t="s">
        <v>34</v>
      </c>
      <c r="D26" s="156">
        <f>E26</f>
        <v>200</v>
      </c>
      <c r="E26" s="157">
        <v>200</v>
      </c>
    </row>
    <row r="27" spans="1:5" x14ac:dyDescent="0.25">
      <c r="A27" s="205" t="s">
        <v>219</v>
      </c>
      <c r="B27" s="206"/>
      <c r="C27" s="206"/>
      <c r="D27" s="207"/>
      <c r="E27" s="158"/>
    </row>
    <row r="28" spans="1:5" x14ac:dyDescent="0.25">
      <c r="A28" s="153" t="s">
        <v>312</v>
      </c>
      <c r="B28" s="159">
        <v>2</v>
      </c>
      <c r="C28" s="155" t="s">
        <v>257</v>
      </c>
      <c r="D28" s="156">
        <f>E28/B28</f>
        <v>302.125</v>
      </c>
      <c r="E28" s="157">
        <v>604.25</v>
      </c>
    </row>
    <row r="29" spans="1:5" x14ac:dyDescent="0.25">
      <c r="A29" s="153" t="s">
        <v>289</v>
      </c>
      <c r="B29" s="159">
        <v>2</v>
      </c>
      <c r="C29" s="155" t="s">
        <v>35</v>
      </c>
      <c r="D29" s="156">
        <f t="shared" ref="D29:D60" si="1">E29/B29</f>
        <v>97.48</v>
      </c>
      <c r="E29" s="157">
        <v>194.96</v>
      </c>
    </row>
    <row r="30" spans="1:5" x14ac:dyDescent="0.25">
      <c r="A30" s="153" t="s">
        <v>141</v>
      </c>
      <c r="B30" s="159">
        <v>1</v>
      </c>
      <c r="C30" s="155" t="s">
        <v>36</v>
      </c>
      <c r="D30" s="156">
        <f t="shared" si="1"/>
        <v>1005.22</v>
      </c>
      <c r="E30" s="157">
        <v>1005.22</v>
      </c>
    </row>
    <row r="31" spans="1:5" x14ac:dyDescent="0.25">
      <c r="A31" s="153" t="s">
        <v>143</v>
      </c>
      <c r="B31" s="159">
        <v>1</v>
      </c>
      <c r="C31" s="155" t="s">
        <v>39</v>
      </c>
      <c r="D31" s="156">
        <f t="shared" si="1"/>
        <v>828.19</v>
      </c>
      <c r="E31" s="157">
        <v>828.19</v>
      </c>
    </row>
    <row r="32" spans="1:5" x14ac:dyDescent="0.25">
      <c r="A32" s="153" t="s">
        <v>144</v>
      </c>
      <c r="B32" s="159">
        <v>1</v>
      </c>
      <c r="C32" s="155" t="s">
        <v>36</v>
      </c>
      <c r="D32" s="156">
        <f t="shared" si="1"/>
        <v>302.69</v>
      </c>
      <c r="E32" s="157">
        <v>302.69</v>
      </c>
    </row>
    <row r="33" spans="1:5" x14ac:dyDescent="0.25">
      <c r="A33" s="153" t="s">
        <v>226</v>
      </c>
      <c r="B33" s="159">
        <v>1</v>
      </c>
      <c r="C33" s="155" t="s">
        <v>34</v>
      </c>
      <c r="D33" s="156">
        <f t="shared" si="1"/>
        <v>149.54</v>
      </c>
      <c r="E33" s="157">
        <v>149.54</v>
      </c>
    </row>
    <row r="34" spans="1:5" x14ac:dyDescent="0.25">
      <c r="A34" s="153" t="s">
        <v>227</v>
      </c>
      <c r="B34" s="159">
        <v>2</v>
      </c>
      <c r="C34" s="155" t="s">
        <v>228</v>
      </c>
      <c r="D34" s="156">
        <f t="shared" si="1"/>
        <v>1106.405</v>
      </c>
      <c r="E34" s="157">
        <v>2212.81</v>
      </c>
    </row>
    <row r="35" spans="1:5" ht="30" x14ac:dyDescent="0.25">
      <c r="A35" s="153" t="s">
        <v>313</v>
      </c>
      <c r="B35" s="160">
        <v>0.7</v>
      </c>
      <c r="C35" s="155" t="s">
        <v>40</v>
      </c>
      <c r="D35" s="156">
        <f t="shared" si="1"/>
        <v>4027.5714285714289</v>
      </c>
      <c r="E35" s="157">
        <v>2819.3</v>
      </c>
    </row>
    <row r="36" spans="1:5" x14ac:dyDescent="0.25">
      <c r="A36" s="153" t="s">
        <v>145</v>
      </c>
      <c r="B36" s="161">
        <v>0.04</v>
      </c>
      <c r="C36" s="155" t="s">
        <v>41</v>
      </c>
      <c r="D36" s="156">
        <f t="shared" si="1"/>
        <v>30257.25</v>
      </c>
      <c r="E36" s="157">
        <v>1210.29</v>
      </c>
    </row>
    <row r="37" spans="1:5" x14ac:dyDescent="0.25">
      <c r="A37" s="153" t="s">
        <v>291</v>
      </c>
      <c r="B37" s="162">
        <f>2*0.676</f>
        <v>1.3520000000000001</v>
      </c>
      <c r="C37" s="155" t="s">
        <v>40</v>
      </c>
      <c r="D37" s="156">
        <f t="shared" si="1"/>
        <v>1915.0591715976329</v>
      </c>
      <c r="E37" s="157">
        <f>2*1294.58</f>
        <v>2589.16</v>
      </c>
    </row>
    <row r="38" spans="1:5" ht="30" x14ac:dyDescent="0.25">
      <c r="A38" s="153" t="s">
        <v>146</v>
      </c>
      <c r="B38" s="162">
        <v>0.67600000000000005</v>
      </c>
      <c r="C38" s="155" t="s">
        <v>40</v>
      </c>
      <c r="D38" s="156">
        <f>E38/B38</f>
        <v>2005.8136094674555</v>
      </c>
      <c r="E38" s="157">
        <v>1355.93</v>
      </c>
    </row>
    <row r="39" spans="1:5" x14ac:dyDescent="0.25">
      <c r="A39" s="153" t="s">
        <v>314</v>
      </c>
      <c r="B39" s="161">
        <v>0.01</v>
      </c>
      <c r="C39" s="155" t="s">
        <v>42</v>
      </c>
      <c r="D39" s="156">
        <f t="shared" si="1"/>
        <v>30195</v>
      </c>
      <c r="E39" s="157">
        <v>301.95</v>
      </c>
    </row>
    <row r="40" spans="1:5" x14ac:dyDescent="0.25">
      <c r="A40" s="153" t="s">
        <v>315</v>
      </c>
      <c r="B40" s="159">
        <v>1</v>
      </c>
      <c r="C40" s="155" t="s">
        <v>34</v>
      </c>
      <c r="D40" s="156">
        <f t="shared" si="1"/>
        <v>345.92</v>
      </c>
      <c r="E40" s="157">
        <v>345.92</v>
      </c>
    </row>
    <row r="41" spans="1:5" x14ac:dyDescent="0.25">
      <c r="A41" s="153" t="s">
        <v>316</v>
      </c>
      <c r="B41" s="159">
        <v>1</v>
      </c>
      <c r="C41" s="155" t="s">
        <v>36</v>
      </c>
      <c r="D41" s="156">
        <f t="shared" si="1"/>
        <v>611.75</v>
      </c>
      <c r="E41" s="157">
        <v>611.75</v>
      </c>
    </row>
    <row r="42" spans="1:5" x14ac:dyDescent="0.25">
      <c r="A42" s="153" t="s">
        <v>148</v>
      </c>
      <c r="B42" s="161">
        <v>0.45</v>
      </c>
      <c r="C42" s="155" t="s">
        <v>39</v>
      </c>
      <c r="D42" s="156">
        <f t="shared" si="1"/>
        <v>16965.666666666668</v>
      </c>
      <c r="E42" s="157">
        <v>7634.55</v>
      </c>
    </row>
    <row r="43" spans="1:5" ht="30" x14ac:dyDescent="0.25">
      <c r="A43" s="153" t="s">
        <v>149</v>
      </c>
      <c r="B43" s="159">
        <v>3</v>
      </c>
      <c r="C43" s="155" t="s">
        <v>44</v>
      </c>
      <c r="D43" s="156">
        <f t="shared" si="1"/>
        <v>253.75666666666666</v>
      </c>
      <c r="E43" s="157">
        <v>761.27</v>
      </c>
    </row>
    <row r="44" spans="1:5" x14ac:dyDescent="0.25">
      <c r="A44" s="153" t="s">
        <v>293</v>
      </c>
      <c r="B44" s="159">
        <v>2</v>
      </c>
      <c r="C44" s="155" t="s">
        <v>35</v>
      </c>
      <c r="D44" s="156">
        <f t="shared" si="1"/>
        <v>78.12</v>
      </c>
      <c r="E44" s="157">
        <v>156.24</v>
      </c>
    </row>
    <row r="45" spans="1:5" x14ac:dyDescent="0.25">
      <c r="A45" s="153" t="s">
        <v>151</v>
      </c>
      <c r="B45" s="159">
        <v>1</v>
      </c>
      <c r="C45" s="155" t="s">
        <v>34</v>
      </c>
      <c r="D45" s="156">
        <f t="shared" si="1"/>
        <v>4474.1099999999997</v>
      </c>
      <c r="E45" s="157">
        <v>4474.1099999999997</v>
      </c>
    </row>
    <row r="46" spans="1:5" x14ac:dyDescent="0.25">
      <c r="A46" s="153" t="s">
        <v>153</v>
      </c>
      <c r="B46" s="159">
        <v>1</v>
      </c>
      <c r="C46" s="155" t="s">
        <v>36</v>
      </c>
      <c r="D46" s="156">
        <f t="shared" si="1"/>
        <v>7332.6</v>
      </c>
      <c r="E46" s="157">
        <v>7332.6</v>
      </c>
    </row>
    <row r="47" spans="1:5" x14ac:dyDescent="0.25">
      <c r="A47" s="153" t="s">
        <v>154</v>
      </c>
      <c r="B47" s="159">
        <v>1</v>
      </c>
      <c r="C47" s="155" t="s">
        <v>46</v>
      </c>
      <c r="D47" s="156">
        <f t="shared" si="1"/>
        <v>857.06</v>
      </c>
      <c r="E47" s="157">
        <v>857.06</v>
      </c>
    </row>
    <row r="48" spans="1:5" ht="15" customHeight="1" x14ac:dyDescent="0.25">
      <c r="A48" s="153" t="s">
        <v>233</v>
      </c>
      <c r="B48" s="159">
        <v>1</v>
      </c>
      <c r="C48" s="155" t="s">
        <v>46</v>
      </c>
      <c r="D48" s="156">
        <f t="shared" si="1"/>
        <v>598.84</v>
      </c>
      <c r="E48" s="157">
        <v>598.84</v>
      </c>
    </row>
    <row r="49" spans="1:5" x14ac:dyDescent="0.25">
      <c r="A49" s="153" t="s">
        <v>158</v>
      </c>
      <c r="B49" s="159">
        <v>36</v>
      </c>
      <c r="C49" s="155" t="s">
        <v>46</v>
      </c>
      <c r="D49" s="156">
        <f t="shared" si="1"/>
        <v>302.37666666666667</v>
      </c>
      <c r="E49" s="157">
        <v>10885.56</v>
      </c>
    </row>
    <row r="50" spans="1:5" x14ac:dyDescent="0.25">
      <c r="A50" s="205" t="s">
        <v>235</v>
      </c>
      <c r="B50" s="206"/>
      <c r="C50" s="206"/>
      <c r="D50" s="207"/>
      <c r="E50" s="158"/>
    </row>
    <row r="51" spans="1:5" x14ac:dyDescent="0.25">
      <c r="A51" s="153" t="s">
        <v>187</v>
      </c>
      <c r="B51" s="161">
        <v>0.08</v>
      </c>
      <c r="C51" s="155" t="s">
        <v>42</v>
      </c>
      <c r="D51" s="156">
        <f t="shared" si="1"/>
        <v>4336.75</v>
      </c>
      <c r="E51" s="157">
        <v>346.94</v>
      </c>
    </row>
    <row r="52" spans="1:5" ht="13.15" customHeight="1" x14ac:dyDescent="0.25">
      <c r="A52" s="153" t="s">
        <v>317</v>
      </c>
      <c r="B52" s="162">
        <v>2.1999999999999999E-2</v>
      </c>
      <c r="C52" s="155" t="s">
        <v>39</v>
      </c>
      <c r="D52" s="156">
        <f t="shared" si="1"/>
        <v>89438.636363636368</v>
      </c>
      <c r="E52" s="157">
        <v>1967.65</v>
      </c>
    </row>
    <row r="53" spans="1:5" ht="30" x14ac:dyDescent="0.25">
      <c r="A53" s="153" t="s">
        <v>318</v>
      </c>
      <c r="B53" s="161">
        <v>0.17</v>
      </c>
      <c r="C53" s="155" t="s">
        <v>40</v>
      </c>
      <c r="D53" s="156">
        <f t="shared" si="1"/>
        <v>2036.4117647058822</v>
      </c>
      <c r="E53" s="157">
        <v>346.19</v>
      </c>
    </row>
    <row r="54" spans="1:5" ht="30" x14ac:dyDescent="0.25">
      <c r="A54" s="153" t="s">
        <v>253</v>
      </c>
      <c r="B54" s="162">
        <v>0.67600000000000005</v>
      </c>
      <c r="C54" s="155" t="s">
        <v>40</v>
      </c>
      <c r="D54" s="156">
        <f t="shared" si="1"/>
        <v>2011.8047337278106</v>
      </c>
      <c r="E54" s="157">
        <v>1359.98</v>
      </c>
    </row>
    <row r="55" spans="1:5" ht="30" x14ac:dyDescent="0.25">
      <c r="A55" s="153" t="s">
        <v>319</v>
      </c>
      <c r="B55" s="162">
        <v>0.67600000000000005</v>
      </c>
      <c r="C55" s="155" t="s">
        <v>40</v>
      </c>
      <c r="D55" s="156">
        <f t="shared" si="1"/>
        <v>2022.3816568047337</v>
      </c>
      <c r="E55" s="157">
        <v>1367.13</v>
      </c>
    </row>
    <row r="56" spans="1:5" ht="30" x14ac:dyDescent="0.25">
      <c r="A56" s="153" t="s">
        <v>320</v>
      </c>
      <c r="B56" s="162">
        <f>2*1.283</f>
        <v>2.5659999999999998</v>
      </c>
      <c r="C56" s="155" t="s">
        <v>40</v>
      </c>
      <c r="D56" s="156">
        <f t="shared" si="1"/>
        <v>1831.1379579111458</v>
      </c>
      <c r="E56" s="157">
        <f>2*2349.35</f>
        <v>4698.7</v>
      </c>
    </row>
    <row r="57" spans="1:5" ht="30" x14ac:dyDescent="0.25">
      <c r="A57" s="153" t="s">
        <v>321</v>
      </c>
      <c r="B57" s="159">
        <v>50</v>
      </c>
      <c r="C57" s="155" t="s">
        <v>322</v>
      </c>
      <c r="D57" s="156">
        <f t="shared" si="1"/>
        <v>80.637799999999999</v>
      </c>
      <c r="E57" s="157">
        <v>4031.89</v>
      </c>
    </row>
    <row r="58" spans="1:5" x14ac:dyDescent="0.25">
      <c r="A58" s="153" t="s">
        <v>165</v>
      </c>
      <c r="B58" s="159">
        <v>4</v>
      </c>
      <c r="C58" s="155" t="s">
        <v>38</v>
      </c>
      <c r="D58" s="156">
        <f t="shared" si="1"/>
        <v>244.815</v>
      </c>
      <c r="E58" s="157">
        <v>979.26</v>
      </c>
    </row>
    <row r="59" spans="1:5" ht="15" customHeight="1" x14ac:dyDescent="0.25">
      <c r="A59" s="153" t="s">
        <v>323</v>
      </c>
      <c r="B59" s="162">
        <f>1.054</f>
        <v>1.054</v>
      </c>
      <c r="C59" s="155" t="s">
        <v>40</v>
      </c>
      <c r="D59" s="156">
        <f t="shared" si="1"/>
        <v>1947.144212523719</v>
      </c>
      <c r="E59" s="157">
        <v>2052.29</v>
      </c>
    </row>
    <row r="60" spans="1:5" x14ac:dyDescent="0.25">
      <c r="A60" s="153" t="s">
        <v>324</v>
      </c>
      <c r="B60" s="161">
        <v>0.02</v>
      </c>
      <c r="C60" s="155" t="s">
        <v>99</v>
      </c>
      <c r="D60" s="156">
        <f t="shared" si="1"/>
        <v>40101</v>
      </c>
      <c r="E60" s="157">
        <v>802.02</v>
      </c>
    </row>
    <row r="61" spans="1:5" x14ac:dyDescent="0.25">
      <c r="A61" s="205" t="s">
        <v>69</v>
      </c>
      <c r="B61" s="206"/>
      <c r="C61" s="206"/>
      <c r="D61" s="207"/>
      <c r="E61" s="158"/>
    </row>
    <row r="62" spans="1:5" ht="15" customHeight="1" x14ac:dyDescent="0.25">
      <c r="A62" s="153" t="s">
        <v>139</v>
      </c>
      <c r="B62" s="154" t="s">
        <v>194</v>
      </c>
      <c r="C62" s="155" t="s">
        <v>32</v>
      </c>
      <c r="D62" s="156">
        <f>E62</f>
        <v>4559.54</v>
      </c>
      <c r="E62" s="157">
        <v>4559.54</v>
      </c>
    </row>
    <row r="63" spans="1:5" ht="15" customHeight="1" x14ac:dyDescent="0.25">
      <c r="A63" s="205" t="s">
        <v>72</v>
      </c>
      <c r="B63" s="206"/>
      <c r="C63" s="206"/>
      <c r="D63" s="207"/>
      <c r="E63" s="158"/>
    </row>
    <row r="64" spans="1:5" ht="15" customHeight="1" thickBot="1" x14ac:dyDescent="0.3">
      <c r="A64" s="153" t="s">
        <v>175</v>
      </c>
      <c r="B64" s="154" t="s">
        <v>194</v>
      </c>
      <c r="C64" s="155" t="s">
        <v>32</v>
      </c>
      <c r="D64" s="156">
        <f>E64</f>
        <v>21600</v>
      </c>
      <c r="E64" s="157">
        <v>21600</v>
      </c>
    </row>
    <row r="65" spans="1:7" x14ac:dyDescent="0.25">
      <c r="A65" s="205" t="s">
        <v>306</v>
      </c>
      <c r="B65" s="206"/>
      <c r="C65" s="206"/>
      <c r="D65" s="207"/>
      <c r="E65" s="158"/>
      <c r="F65" s="145">
        <f>SUM(E17:E67)</f>
        <v>207147.66</v>
      </c>
      <c r="G65" s="142" t="s">
        <v>325</v>
      </c>
    </row>
    <row r="66" spans="1:7" s="1" customFormat="1" x14ac:dyDescent="0.2">
      <c r="A66" s="153" t="s">
        <v>176</v>
      </c>
      <c r="B66" s="154" t="s">
        <v>49</v>
      </c>
      <c r="C66" s="155" t="s">
        <v>32</v>
      </c>
      <c r="D66" s="156">
        <f>E66</f>
        <v>1000</v>
      </c>
      <c r="E66" s="157">
        <v>1000</v>
      </c>
      <c r="G66" s="18"/>
    </row>
    <row r="67" spans="1:7" s="1" customFormat="1" ht="30" x14ac:dyDescent="0.2">
      <c r="A67" s="153" t="s">
        <v>307</v>
      </c>
      <c r="B67" s="154" t="s">
        <v>49</v>
      </c>
      <c r="C67" s="155" t="s">
        <v>32</v>
      </c>
      <c r="D67" s="156">
        <f>E67</f>
        <v>380.41</v>
      </c>
      <c r="E67" s="157">
        <v>380.41</v>
      </c>
      <c r="G67" s="18"/>
    </row>
    <row r="68" spans="1:7" x14ac:dyDescent="0.25">
      <c r="A68" s="210" t="s">
        <v>31</v>
      </c>
      <c r="B68" s="211"/>
      <c r="C68" s="211"/>
      <c r="D68" s="211"/>
      <c r="E68" s="212"/>
    </row>
    <row r="69" spans="1:7" x14ac:dyDescent="0.25">
      <c r="A69" s="168" t="s">
        <v>31</v>
      </c>
      <c r="B69" s="36" t="s">
        <v>48</v>
      </c>
      <c r="C69" s="36" t="s">
        <v>32</v>
      </c>
      <c r="D69" s="36">
        <f>E69</f>
        <v>20714.766000000003</v>
      </c>
      <c r="E69" s="169">
        <f>SUM(E17:E67)*10%</f>
        <v>20714.766000000003</v>
      </c>
    </row>
    <row r="70" spans="1:7" ht="15.75" thickBot="1" x14ac:dyDescent="0.3">
      <c r="A70" s="170" t="s">
        <v>53</v>
      </c>
      <c r="B70" s="171"/>
      <c r="C70" s="171"/>
      <c r="D70" s="171"/>
      <c r="E70" s="172">
        <f>F65+E69</f>
        <v>227862.42600000001</v>
      </c>
    </row>
    <row r="71" spans="1:7" s="148" customFormat="1" ht="21.75" customHeight="1" x14ac:dyDescent="0.25">
      <c r="A71" s="202"/>
      <c r="B71" s="202"/>
      <c r="C71" s="202"/>
      <c r="D71" s="202"/>
      <c r="E71" s="202"/>
      <c r="F71" s="147"/>
    </row>
    <row r="72" spans="1:7" s="148" customFormat="1" ht="20.25" customHeight="1" x14ac:dyDescent="0.25">
      <c r="A72" s="202"/>
      <c r="B72" s="202"/>
      <c r="C72" s="202"/>
      <c r="D72" s="202"/>
      <c r="E72" s="202"/>
      <c r="F72" s="149"/>
    </row>
    <row r="73" spans="1:7" s="148" customFormat="1" ht="24.75" customHeight="1" x14ac:dyDescent="0.25">
      <c r="A73" s="214" t="s">
        <v>327</v>
      </c>
      <c r="B73" s="214"/>
      <c r="C73" s="214"/>
      <c r="D73" s="214"/>
      <c r="E73" s="146">
        <f>E70</f>
        <v>227862.42600000001</v>
      </c>
      <c r="F73" s="150"/>
    </row>
    <row r="74" spans="1:7" s="148" customFormat="1" ht="24" customHeight="1" x14ac:dyDescent="0.25">
      <c r="A74" s="213" t="str">
        <f>[1]!Сумма_прописью(E73)</f>
        <v>Двести двадцать семь тысяч восемьсот шестьдесят два  рубля 43 копейки.</v>
      </c>
      <c r="B74" s="213"/>
      <c r="C74" s="213"/>
      <c r="D74" s="213"/>
      <c r="E74" s="213"/>
      <c r="F74" s="150"/>
    </row>
    <row r="75" spans="1:7" s="148" customFormat="1" ht="30.75" customHeight="1" x14ac:dyDescent="0.25">
      <c r="A75" s="214" t="s">
        <v>260</v>
      </c>
      <c r="B75" s="214"/>
      <c r="C75" s="214"/>
      <c r="D75" s="214"/>
      <c r="E75" s="214"/>
      <c r="F75" s="150"/>
    </row>
    <row r="76" spans="1:7" s="148" customFormat="1" x14ac:dyDescent="0.25">
      <c r="A76" s="214" t="s">
        <v>261</v>
      </c>
      <c r="B76" s="214"/>
      <c r="C76" s="214"/>
      <c r="D76" s="214"/>
      <c r="E76" s="214"/>
      <c r="F76" s="151"/>
    </row>
    <row r="77" spans="1:7" s="148" customFormat="1" ht="24.75" customHeight="1" x14ac:dyDescent="0.25">
      <c r="A77" s="214" t="s">
        <v>262</v>
      </c>
      <c r="B77" s="214"/>
      <c r="C77" s="214"/>
      <c r="D77" s="214"/>
      <c r="E77" s="214"/>
      <c r="F77" s="150"/>
    </row>
    <row r="78" spans="1:7" ht="18.75" customHeight="1" x14ac:dyDescent="0.25">
      <c r="A78" s="151"/>
      <c r="B78" s="151"/>
      <c r="C78" s="151"/>
      <c r="D78" s="151"/>
      <c r="E78" s="151"/>
    </row>
    <row r="79" spans="1:7" ht="24.75" customHeight="1" x14ac:dyDescent="0.25">
      <c r="A79" s="214" t="s">
        <v>326</v>
      </c>
      <c r="B79" s="214"/>
      <c r="C79" s="214"/>
      <c r="D79" s="214"/>
      <c r="E79" s="214"/>
    </row>
    <row r="80" spans="1:7" ht="15" customHeight="1" x14ac:dyDescent="0.25">
      <c r="A80" s="152" t="s">
        <v>263</v>
      </c>
      <c r="B80" s="152"/>
      <c r="C80" s="152"/>
      <c r="D80" s="152"/>
      <c r="E80" s="152"/>
    </row>
    <row r="81" spans="1:5" x14ac:dyDescent="0.25">
      <c r="A81" s="152" t="s">
        <v>328</v>
      </c>
      <c r="B81" s="152"/>
      <c r="C81" s="152"/>
      <c r="D81" s="152"/>
      <c r="E81" s="152"/>
    </row>
    <row r="82" spans="1:5" x14ac:dyDescent="0.25">
      <c r="B82" s="152"/>
      <c r="C82" s="152"/>
      <c r="D82" s="152" t="s">
        <v>56</v>
      </c>
      <c r="E82" s="152"/>
    </row>
    <row r="83" spans="1:5" ht="13.5" customHeight="1" x14ac:dyDescent="0.25">
      <c r="A83" s="202"/>
      <c r="B83" s="202"/>
      <c r="C83" s="202"/>
      <c r="D83" s="202"/>
      <c r="E83" s="202"/>
    </row>
    <row r="84" spans="1:5" x14ac:dyDescent="0.25">
      <c r="A84" s="202" t="s">
        <v>264</v>
      </c>
      <c r="B84" s="202"/>
      <c r="C84" s="202"/>
      <c r="D84" s="202"/>
      <c r="E84" s="202"/>
    </row>
    <row r="85" spans="1:5" x14ac:dyDescent="0.25">
      <c r="B85" s="202"/>
      <c r="C85" s="202"/>
      <c r="D85" s="202" t="s">
        <v>56</v>
      </c>
      <c r="E85" s="202"/>
    </row>
  </sheetData>
  <mergeCells count="35">
    <mergeCell ref="A83:E83"/>
    <mergeCell ref="A73:D73"/>
    <mergeCell ref="A84:E84"/>
    <mergeCell ref="B85:C85"/>
    <mergeCell ref="D85:E85"/>
    <mergeCell ref="A77:E77"/>
    <mergeCell ref="A79:E79"/>
    <mergeCell ref="A71:E71"/>
    <mergeCell ref="A72:E72"/>
    <mergeCell ref="A74:E74"/>
    <mergeCell ref="A75:E75"/>
    <mergeCell ref="A76:E76"/>
    <mergeCell ref="A68:E68"/>
    <mergeCell ref="A63:D63"/>
    <mergeCell ref="A65:D65"/>
    <mergeCell ref="A61:D61"/>
    <mergeCell ref="A50:D50"/>
    <mergeCell ref="A27:D27"/>
    <mergeCell ref="A16:D16"/>
    <mergeCell ref="A18:D18"/>
    <mergeCell ref="A10:E10"/>
    <mergeCell ref="A11:E11"/>
    <mergeCell ref="A12:E12"/>
    <mergeCell ref="A13:E13"/>
    <mergeCell ref="A14:E14"/>
    <mergeCell ref="A7:E7"/>
    <mergeCell ref="A8:E8"/>
    <mergeCell ref="A9:E9"/>
    <mergeCell ref="A5:E5"/>
    <mergeCell ref="A25:D25"/>
    <mergeCell ref="A1:E1"/>
    <mergeCell ref="A2:E2"/>
    <mergeCell ref="A4:E4"/>
    <mergeCell ref="A3:E3"/>
    <mergeCell ref="A6:D6"/>
  </mergeCells>
  <pageMargins left="0.70866141732283472" right="0.31496062992125984" top="0.35433070866141736" bottom="0.35433070866141736" header="0" footer="0"/>
  <pageSetup paperSize="9" scale="7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10</vt:i4>
      </vt:variant>
    </vt:vector>
  </HeadingPairs>
  <TitlesOfParts>
    <vt:vector size="20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Бюджет!Область_печати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2022-04-09T14:31:46Z</dcterms:modified>
</cp:coreProperties>
</file>