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70" yWindow="-180" windowWidth="16260" windowHeight="12465" firstSheet="1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'2021'!$A$1:$F$31</definedName>
    <definedName name="_xlnm.Print_Area" localSheetId="0">Акт!$A$1:$E$92</definedName>
    <definedName name="_xlnm.Print_Area" localSheetId="3">'Акт (2)'!$A$1:$E$120</definedName>
    <definedName name="_xlnm.Print_Area" localSheetId="9">акт21!$A$1:$F$93</definedName>
    <definedName name="_xlnm.Print_Area" localSheetId="1">Бюджет!$A$1:$D$40</definedName>
    <definedName name="_xlnm.Print_Area" localSheetId="7">Лист1!$A$3:$E$99</definedName>
    <definedName name="_xlnm.Print_Area" localSheetId="5">Лист3!$A$2:$E$101</definedName>
  </definedNames>
  <calcPr calcId="145621" refMode="R1C1"/>
</workbook>
</file>

<file path=xl/calcChain.xml><?xml version="1.0" encoding="utf-8"?>
<calcChain xmlns="http://schemas.openxmlformats.org/spreadsheetml/2006/main">
  <c r="E80" i="10" l="1"/>
  <c r="B81" i="10"/>
  <c r="F76" i="10" l="1"/>
  <c r="G74" i="10"/>
  <c r="E17" i="10"/>
  <c r="E18" i="10"/>
  <c r="F63" i="10" l="1"/>
  <c r="F77" i="10"/>
  <c r="E74" i="10" l="1"/>
  <c r="E72" i="10"/>
  <c r="E70" i="10"/>
  <c r="E68" i="10"/>
  <c r="E19" i="10"/>
  <c r="E20" i="10"/>
  <c r="E22" i="10"/>
  <c r="E24" i="10"/>
  <c r="E76" i="10" s="1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5" i="10"/>
  <c r="E46" i="10"/>
  <c r="E47" i="10"/>
  <c r="E48" i="10"/>
  <c r="E49" i="10"/>
  <c r="E50" i="10"/>
  <c r="E51" i="10"/>
  <c r="E52" i="10"/>
  <c r="E53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F18" i="9"/>
  <c r="F14" i="9"/>
  <c r="D7" i="9"/>
  <c r="F25" i="9" l="1"/>
  <c r="F22" i="9"/>
  <c r="F24" i="9" s="1"/>
  <c r="I25" i="7"/>
  <c r="D78" i="8" l="1"/>
  <c r="D80" i="8"/>
  <c r="D81" i="8"/>
  <c r="D76" i="8"/>
  <c r="D72" i="8"/>
  <c r="D54" i="8"/>
  <c r="D45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6" i="8"/>
  <c r="D47" i="8"/>
  <c r="D48" i="8"/>
  <c r="D50" i="8"/>
  <c r="D51" i="8"/>
  <c r="D52" i="8"/>
  <c r="D53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3" i="8"/>
  <c r="D74" i="8"/>
  <c r="D27" i="8"/>
  <c r="D20" i="8"/>
  <c r="D21" i="8"/>
  <c r="D22" i="8"/>
  <c r="D23" i="8"/>
  <c r="D24" i="8"/>
  <c r="D25" i="8"/>
  <c r="D19" i="8"/>
  <c r="E83" i="8" l="1"/>
  <c r="D83" i="8" s="1"/>
  <c r="E84" i="8" l="1"/>
  <c r="F23" i="7" s="1"/>
  <c r="F19" i="7"/>
  <c r="F15" i="7"/>
  <c r="F14" i="7" s="1"/>
  <c r="D7" i="7"/>
  <c r="F18" i="7"/>
  <c r="F22" i="7" s="1"/>
  <c r="F24" i="7" l="1"/>
  <c r="F25" i="7"/>
  <c r="F19" i="6"/>
  <c r="F15" i="6"/>
  <c r="E87" i="3"/>
  <c r="F23" i="6" s="1"/>
  <c r="E86" i="3"/>
  <c r="D86" i="3" s="1"/>
  <c r="D80" i="3"/>
  <c r="D82" i="3"/>
  <c r="D84" i="3"/>
  <c r="D78" i="3"/>
  <c r="D70" i="3"/>
  <c r="D76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1" i="3"/>
  <c r="D72" i="3"/>
  <c r="D73" i="3"/>
  <c r="D74" i="3"/>
  <c r="D75" i="3"/>
  <c r="D25" i="3"/>
  <c r="D20" i="3"/>
  <c r="D21" i="3"/>
  <c r="D23" i="3"/>
  <c r="D19" i="3"/>
  <c r="F18" i="6"/>
  <c r="F22" i="6" s="1"/>
  <c r="F14" i="6"/>
  <c r="F24" i="6" l="1"/>
  <c r="F25" i="6"/>
  <c r="D96" i="5"/>
  <c r="D98" i="5"/>
  <c r="D99" i="5"/>
  <c r="D101" i="5"/>
  <c r="D94" i="5"/>
  <c r="D59" i="5"/>
  <c r="D51" i="5"/>
  <c r="E20" i="5"/>
  <c r="E103" i="5" s="1"/>
  <c r="E104" i="5" s="1"/>
  <c r="F23" i="4" s="1"/>
  <c r="D18" i="5"/>
  <c r="D20" i="5"/>
  <c r="D16" i="5"/>
  <c r="D7" i="5"/>
  <c r="D10" i="5"/>
  <c r="D11" i="5"/>
  <c r="D12" i="5"/>
  <c r="D13" i="5"/>
  <c r="D14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5" i="5"/>
  <c r="D46" i="5"/>
  <c r="D47" i="5"/>
  <c r="D48" i="5"/>
  <c r="D49" i="5"/>
  <c r="D50" i="5"/>
  <c r="D52" i="5"/>
  <c r="D53" i="5"/>
  <c r="D54" i="5"/>
  <c r="D55" i="5"/>
  <c r="D56" i="5"/>
  <c r="D57" i="5"/>
  <c r="D61" i="5"/>
  <c r="D62" i="5"/>
  <c r="D63" i="5"/>
  <c r="D64" i="5"/>
  <c r="D65" i="5"/>
  <c r="D66" i="5"/>
  <c r="D67" i="5"/>
  <c r="D68" i="5"/>
  <c r="D69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" i="5"/>
  <c r="D103" i="5" l="1"/>
  <c r="F13" i="4"/>
  <c r="F15" i="4"/>
  <c r="F18" i="4" l="1"/>
  <c r="F22" i="4" s="1"/>
  <c r="F24" i="4" s="1"/>
  <c r="F14" i="4"/>
  <c r="F25" i="4" l="1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C33" i="2"/>
  <c r="E77" i="1" s="1"/>
  <c r="E78" i="1" s="1"/>
  <c r="D33" i="2"/>
  <c r="B32" i="2" l="1"/>
  <c r="B33" i="2" s="1"/>
  <c r="E34" i="2" s="1"/>
  <c r="D77" i="1"/>
  <c r="D75" i="1"/>
  <c r="D73" i="1"/>
  <c r="D71" i="1"/>
  <c r="D70" i="1"/>
  <c r="D61" i="1"/>
  <c r="D68" i="1"/>
  <c r="D67" i="1"/>
  <c r="D66" i="1"/>
  <c r="D65" i="1"/>
  <c r="D64" i="1"/>
  <c r="D63" i="1"/>
  <c r="D62" i="1"/>
  <c r="D59" i="1"/>
  <c r="D58" i="1"/>
  <c r="D57" i="1"/>
  <c r="D56" i="1"/>
  <c r="D55" i="1"/>
  <c r="D53" i="1"/>
  <c r="D51" i="1"/>
  <c r="D49" i="1"/>
  <c r="D48" i="1"/>
  <c r="D47" i="1"/>
  <c r="D46" i="1"/>
  <c r="D45" i="1"/>
  <c r="D44" i="1"/>
  <c r="D43" i="1"/>
  <c r="D42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10" i="1"/>
  <c r="D11" i="1"/>
  <c r="D12" i="1"/>
  <c r="D13" i="1"/>
  <c r="D9" i="1"/>
  <c r="D22" i="1"/>
  <c r="D20" i="1"/>
  <c r="D19" i="1"/>
  <c r="D18" i="1"/>
  <c r="D17" i="1"/>
  <c r="D15" i="1"/>
  <c r="D7" i="1"/>
</calcChain>
</file>

<file path=xl/sharedStrings.xml><?xml version="1.0" encoding="utf-8"?>
<sst xmlns="http://schemas.openxmlformats.org/spreadsheetml/2006/main" count="1089" uniqueCount="364">
  <si>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</si>
  <si>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</si>
  <si>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</si>
  <si>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</si>
  <si>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</si>
  <si>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</si>
  <si>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</si>
  <si>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</si>
  <si>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</si>
  <si>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</si>
  <si>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</si>
  <si>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</si>
  <si>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</si>
  <si>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</si>
  <si>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узел</t>
  </si>
  <si>
    <t>1 здание</t>
  </si>
  <si>
    <t>1 м3</t>
  </si>
  <si>
    <t>1 стояк</t>
  </si>
  <si>
    <t>100 м</t>
  </si>
  <si>
    <t>1000 м2</t>
  </si>
  <si>
    <t>100 квартир</t>
  </si>
  <si>
    <t>100 шт.</t>
  </si>
  <si>
    <t>100 м2</t>
  </si>
  <si>
    <t>узел</t>
  </si>
  <si>
    <t>м3</t>
  </si>
  <si>
    <t>10 шт.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</si>
  <si>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</si>
  <si>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</si>
  <si>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</si>
  <si>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</si>
  <si>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</si>
  <si>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</si>
  <si>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</si>
  <si>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</si>
  <si>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Настоящий   Акт   составлен   в  2-х  экземплярах,  имеющих  одинаковую юридическую силу, по одному для каждой из Сторон.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</si>
  <si>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</si>
  <si>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</si>
  <si>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</si>
  <si>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</si>
  <si>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</si>
  <si>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</si>
  <si>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</si>
  <si>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</si>
  <si>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</si>
  <si>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</si>
  <si>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</si>
  <si>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</si>
  <si>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</si>
  <si>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</si>
  <si>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</si>
  <si>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Обслуживание ОДПУ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</si>
  <si>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</si>
  <si>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</si>
  <si>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</si>
  <si>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</si>
  <si>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</si>
  <si>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</si>
  <si>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</si>
  <si>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</si>
  <si>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</si>
  <si>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Реклама расположенная на общем имуществе МКД</t>
  </si>
  <si>
    <t>Техническое обслуживание нежилых помещений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</si>
  <si>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</si>
  <si>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</si>
  <si>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</si>
  <si>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</si>
  <si>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</si>
  <si>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>Аренда общего имущества МКД</t>
  </si>
  <si>
    <t>ГВС на содержание общ. имущества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</si>
  <si>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</si>
  <si>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</si>
  <si>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</si>
  <si>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</si>
  <si>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Расходы на истребование задолженности по оплате жилых помещений</t>
  </si>
  <si>
    <t xml:space="preserve">     Аварийное обслуживание</t>
  </si>
  <si>
    <t xml:space="preserve">     Выкашивание газонов</t>
  </si>
  <si>
    <t xml:space="preserve">     Обрезка деревьев высотой: более 5 м</t>
  </si>
  <si>
    <t>1 дерево</t>
  </si>
  <si>
    <t xml:space="preserve">     Услуги  по вывозу и утилизации ТБО, в т.ч. крупногабаритного мусора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</si>
  <si>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</si>
  <si>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</si>
  <si>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</si>
  <si>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</si>
  <si>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</si>
  <si>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Обслуживание и текущий ремонт электрооборудования жилых домов</t>
  </si>
  <si>
    <t xml:space="preserve">     Запуск потока воды: отопление, ГВС</t>
  </si>
  <si>
    <t xml:space="preserve">     Запуск системы отопления.</t>
  </si>
  <si>
    <t xml:space="preserve">     Опрессовка ТУ диаметром: до 100 мм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</si>
  <si>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</si>
  <si>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</si>
  <si>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</si>
  <si>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</si>
  <si>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</si>
  <si>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Перекрытие потока воды: отопление, ГВС</t>
  </si>
  <si>
    <t xml:space="preserve">     Подготовка элеваторного узла Д-80 к зиме</t>
  </si>
  <si>
    <t xml:space="preserve">     Сдача ИТП представителю энергоснабжающей организации, составление акта</t>
  </si>
  <si>
    <t>1 замер</t>
  </si>
  <si>
    <t xml:space="preserve">     Снятие замеров температуры ГВС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</si>
  <si>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</si>
  <si>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</si>
  <si>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Осмотр кровли, чердака, подъездов, подвального помещения -подготовка к зиме</t>
  </si>
  <si>
    <t>1 м 2 основания</t>
  </si>
  <si>
    <t xml:space="preserve">     Очистка кровли от снега, сбивание сосулей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</si>
  <si>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</si>
  <si>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Техническое обслуживание ОДПУ</t>
  </si>
  <si>
    <t>Ежемесячно</t>
  </si>
  <si>
    <t xml:space="preserve">     Истребование дебиторской задолженности</t>
  </si>
  <si>
    <t xml:space="preserve">     Очистка фильтра от накипи (отложений)</t>
  </si>
  <si>
    <t xml:space="preserve">     Ремонт отдельных мест покрытия из асбоцементных листов: обыкновенного профиля (мат. БУ)</t>
  </si>
  <si>
    <t xml:space="preserve">     Услуги автотранспорта</t>
  </si>
  <si>
    <t xml:space="preserve">     Уборка л/клеток</t>
  </si>
  <si>
    <t xml:space="preserve">     Уборка придомовой территории</t>
  </si>
  <si>
    <t xml:space="preserve">     Услуги по управлению МКД</t>
  </si>
  <si>
    <t>Отчет по бюджету № 58/1 -2017</t>
  </si>
  <si>
    <t>Долг за выполненные работы на 01.01.2017 г.</t>
  </si>
  <si>
    <t>Задолженность по оплате за содержание и текущий ремонт на 01.01.2018 г. -  55 765,59 руб.</t>
  </si>
  <si>
    <t>АКТ № 58/1-2017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</si>
  <si>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 квартала 58.</t>
  </si>
  <si>
    <t xml:space="preserve">     Валка деревьев без корчевки пня м-лиственных, тв-лиственных пород (кроме тополя) д.ствола до 16 см</t>
  </si>
  <si>
    <t xml:space="preserve">     Обрезка деревьев высотой: до 5 м</t>
  </si>
  <si>
    <t xml:space="preserve">     Очистка вручную поверхности фасадов от перхлорвиниловых и масляных красок: с люлей</t>
  </si>
  <si>
    <t xml:space="preserve">     Ликвидация воздушных пробок в системе отопления, в стояке</t>
  </si>
  <si>
    <t xml:space="preserve">     Очистка канализационной сети: внутренней</t>
  </si>
  <si>
    <t xml:space="preserve">     Промывка трубопровода системы отопления</t>
  </si>
  <si>
    <t xml:space="preserve">     Регулировка балансировочного клапана</t>
  </si>
  <si>
    <t xml:space="preserve">     Очистка кровли от снега толщ. 10 см, сбивание сосулей (в)</t>
  </si>
  <si>
    <t xml:space="preserve">     Очистка кровли от снега, сбивание сосулей (вышка)</t>
  </si>
  <si>
    <t xml:space="preserve">     Смена стекол в деревянных переплетах при площади стекла  до: 0,25 м</t>
  </si>
  <si>
    <t xml:space="preserve">     Демонтаж-монтаж вентилей и клапанов обратных муфтовых Д-15</t>
  </si>
  <si>
    <t xml:space="preserve">     Изоляция трубопровода матами с совмещенным покрывным  слоем</t>
  </si>
  <si>
    <t xml:space="preserve">     Ремонт КОРАЛЛа</t>
  </si>
  <si>
    <t xml:space="preserve">     Смена вентилей и клапанов обратных муфтовых д. 15мм</t>
  </si>
  <si>
    <t xml:space="preserve">     Восстановление крылец</t>
  </si>
  <si>
    <t xml:space="preserve">     Протравка фасадов: простых с люлек</t>
  </si>
  <si>
    <t xml:space="preserve">     Ремонт отдельных мест покрытия из асбоцементных листов: обыкновенного профиля (мат. ризолин)</t>
  </si>
  <si>
    <t xml:space="preserve">     Ремонт отдельных мест скатной кровли (материалом Унифлекс)</t>
  </si>
  <si>
    <t xml:space="preserve">     Ручная газовая резка круглой стали диаметром до 24 мм Срезка замка, кронштейна, штырей</t>
  </si>
  <si>
    <t xml:space="preserve">     Устройство ступени деревянной</t>
  </si>
  <si>
    <t xml:space="preserve">     Устройство трапов и лестниц на кровле</t>
  </si>
  <si>
    <t xml:space="preserve">     Услуги а/вышки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</si>
  <si>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</si>
  <si>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</si>
  <si>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</si>
  <si>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</si>
  <si>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</si>
  <si>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</si>
  <si>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</si>
  <si>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</si>
  <si>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</si>
  <si>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</si>
  <si>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</si>
  <si>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</si>
  <si>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</si>
  <si>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</si>
  <si>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</si>
  <si>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</si>
  <si>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</si>
  <si>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</si>
  <si>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</si>
  <si>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</si>
  <si>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</si>
  <si>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</si>
  <si>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</si>
  <si>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</si>
  <si>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</si>
  <si>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</si>
  <si>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58/1-2018</t>
  </si>
  <si>
    <t>на общую сумму 555 053,08 руб. (Пятьсот пятьдесят пять тысяч пятьдесят три рубля 8 копеек).</t>
  </si>
  <si>
    <t>Корректировка бюджета за 2016</t>
  </si>
  <si>
    <t>Резерв (доходы за минусом расходов) на  01.01.2018 г. -  109 184,02 руб.</t>
  </si>
  <si>
    <t xml:space="preserve">     Валка деревьев с прим. автогидроподъемника без корчевки пня м-лиственных, тв-лист. при д. до 52 см</t>
  </si>
  <si>
    <t xml:space="preserve">     Вывозка порубочных остатков на расстояние 22 км (класс груза 3)</t>
  </si>
  <si>
    <t xml:space="preserve">     Окраска известковыми составами: по кирпичу и бетону (бордюр. столбики, столбы)</t>
  </si>
  <si>
    <t xml:space="preserve">     Очистка желобов от мусора: вручную (при расчете 1 кг. мусора = 1 м 1 желоба)</t>
  </si>
  <si>
    <t xml:space="preserve">     Погрузка порубочных остатков</t>
  </si>
  <si>
    <t xml:space="preserve">     Утилизация ТБО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</si>
  <si>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</si>
  <si>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</si>
  <si>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Забор пробы ХВС для анализов</t>
  </si>
  <si>
    <t xml:space="preserve">     Осмотр выпусков канализации  (засоры, подпоры) прим.</t>
  </si>
  <si>
    <t xml:space="preserve">     Осмотр подвальных помещений (засоры, подпоры) прим.</t>
  </si>
  <si>
    <t xml:space="preserve">     Осмотр, проверка работы приборов ИТП</t>
  </si>
  <si>
    <t xml:space="preserve">     Проверка на прогрев отопительных приборов с регулировкой.</t>
  </si>
  <si>
    <t xml:space="preserve">     Ремонт смесителя без душа</t>
  </si>
  <si>
    <t xml:space="preserve">     Ремонт смесителя без душа, без снятия с места замена кран-буксы</t>
  </si>
  <si>
    <t xml:space="preserve">     Сдача ИТП представителю энергоснабжающей организации</t>
  </si>
  <si>
    <t xml:space="preserve">     Устранение засоров санитарных приборов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</si>
  <si>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</si>
  <si>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Очистка  кровли от мусора: вручную</t>
  </si>
  <si>
    <t xml:space="preserve">     Очистка  кровли от снега и сосуль с автовышки</t>
  </si>
  <si>
    <t xml:space="preserve">     Очистка  кровли от снега, сбивание сосулей</t>
  </si>
  <si>
    <t xml:space="preserve">     Очистка канализационного стояка от наледи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</si>
  <si>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</si>
  <si>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</si>
  <si>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</si>
  <si>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Смена дверных приборов: навесного замка</t>
  </si>
  <si>
    <t xml:space="preserve">     Смена дверных приборов: пружин</t>
  </si>
  <si>
    <t xml:space="preserve">     Смена ухватов для водосточных труб: в каменных стенах</t>
  </si>
  <si>
    <t xml:space="preserve">     Укрепление дверных приборов: петли (шарниры), шпингалеты, ручки накладные</t>
  </si>
  <si>
    <t xml:space="preserve">     Замена сборки Д-20 без спускника</t>
  </si>
  <si>
    <t xml:space="preserve">     Замена сборки Д-25 со спускником</t>
  </si>
  <si>
    <t xml:space="preserve">     Замена трубопровода диаметром: 25 мм</t>
  </si>
  <si>
    <t xml:space="preserve">     Осмотр замеры рамок холодной воды</t>
  </si>
  <si>
    <t xml:space="preserve">     Прокладка трубопроводов отопления из стальных водогазопроводных оцинкованных труб д 25мм</t>
  </si>
  <si>
    <t xml:space="preserve">     Разборка трубопроводов из водогазопроводных труб в зданиях и сооружениях: на сварке д. до 50 мм</t>
  </si>
  <si>
    <t xml:space="preserve">     Ремонт кранов регулировки у радиаторных блоков.</t>
  </si>
  <si>
    <t xml:space="preserve">     Смена вентилей Д-15</t>
  </si>
  <si>
    <t xml:space="preserve">     Смена внутренних трубопроводов из стальных труб д. до 40 мм</t>
  </si>
  <si>
    <t xml:space="preserve">     Демонтаж металл. крюков, табличек, кронштейнов и т.д.</t>
  </si>
  <si>
    <t xml:space="preserve">     Окрашивание ранее окрашенных поверхностей стен водоэмульсионными составами.</t>
  </si>
  <si>
    <t xml:space="preserve">     Отбивка штукатурки с поверхностейстолбов, колонн</t>
  </si>
  <si>
    <t xml:space="preserve">     Перенавеска дверного полотна с подгонкой</t>
  </si>
  <si>
    <t xml:space="preserve">     Постановка заклепок в местах соединения труб</t>
  </si>
  <si>
    <t xml:space="preserve">     Приготовление растворов вручную.</t>
  </si>
  <si>
    <t xml:space="preserve">     Проолифка деревянных поверхностей: кистью</t>
  </si>
  <si>
    <t xml:space="preserve">     Простая масляная окраска ранее окр дверей и с подготовкой и с расчисткой старой краски: до 10%-доски</t>
  </si>
  <si>
    <t xml:space="preserve">     Ремонт дверных полотен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</si>
  <si>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</si>
  <si>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отмостки цементным раствором площадью заделки: до 1,0 м2</t>
  </si>
  <si>
    <t xml:space="preserve">     Ремонт примыканий отмостки к цоколю (прим)</t>
  </si>
  <si>
    <t xml:space="preserve">     Ремонт штукатурки гладких фасадов по камню и бетону с земли и: на каждые следущие 10 мм толщ 61-10-1</t>
  </si>
  <si>
    <t xml:space="preserve">     Ремонт штукатурки наружных столбов, прямоугольных колонн и пилястр с земли и лесов по камню и бетону</t>
  </si>
  <si>
    <t xml:space="preserve">     Ремонт штукатурки фасадов площадью отдельных мест до 5м2</t>
  </si>
  <si>
    <t xml:space="preserve">     Смена частей водосточных труб: отливов (отметов)</t>
  </si>
  <si>
    <t xml:space="preserve">     Смена: колен водосточных труб</t>
  </si>
  <si>
    <t xml:space="preserve">     Установка решеток на окна, радиаторы, приямки</t>
  </si>
  <si>
    <t xml:space="preserve">     Установка частей водосточных труб (отметов)</t>
  </si>
  <si>
    <t xml:space="preserve">     Установка частей водосточных труб с  земли, лестниц и подмостей</t>
  </si>
  <si>
    <t xml:space="preserve">     Устройство основания под штукатурку из металлической сетки: по кирпичным и бетонным поверхностям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</si>
  <si>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</si>
  <si>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</si>
  <si>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</si>
  <si>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т</t>
  </si>
  <si>
    <t>м</t>
  </si>
  <si>
    <t>1 кв</t>
  </si>
  <si>
    <t>100 приборов</t>
  </si>
  <si>
    <t>1 смеситель</t>
  </si>
  <si>
    <t>1 прибор</t>
  </si>
  <si>
    <t>чел.-ч</t>
  </si>
  <si>
    <t>100 мест</t>
  </si>
  <si>
    <t>АКТ № 58/1-2018</t>
  </si>
  <si>
    <t>"31" марта 2019 г.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</si>
  <si>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</si>
  <si>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</si>
  <si>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</si>
  <si>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</si>
  <si>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603 226,44 руб. (Шестьсот три тысячи двести двадцать шесть рублей 44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</si>
  <si>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</si>
  <si>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</si>
  <si>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</si>
  <si>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</si>
  <si>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</si>
  <si>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</si>
  <si>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</si>
  <si>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</si>
  <si>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</si>
  <si>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</si>
  <si>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</si>
  <si>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</si>
  <si>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</si>
  <si>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</si>
  <si>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</si>
  <si>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</si>
  <si>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</si>
  <si>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Демонтаж- монтаж сгонов на подцепке радиатора: 20мм (перемотка)</t>
  </si>
  <si>
    <t>1 участок</t>
  </si>
  <si>
    <t xml:space="preserve">     Замена шарового крана Д-50</t>
  </si>
  <si>
    <t xml:space="preserve">     Регулировка температуры отопления в ИТП вентилями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</si>
  <si>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</si>
  <si>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</si>
  <si>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</si>
  <si>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- по жалобе</t>
  </si>
  <si>
    <t xml:space="preserve">     Осмотр системы центрального отопления, устройств в чердачных и подвальных помещениях.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</si>
  <si>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</si>
  <si>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</si>
  <si>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РХВ представителю водоканала, составление акта</t>
  </si>
  <si>
    <t xml:space="preserve">     Снятие крышек канализационных ревизий</t>
  </si>
  <si>
    <t xml:space="preserve">     Установка зкрышек канализационных ревизий</t>
  </si>
  <si>
    <t>Обслуживание и текущий ремонт конструктивных элементов</t>
  </si>
  <si>
    <t xml:space="preserve">     Огрунтовка ранее окрашенных фасадов бетонконтактом</t>
  </si>
  <si>
    <t xml:space="preserve">     Ремонт и восстановление герметизации дверных и оконных проемов</t>
  </si>
  <si>
    <t xml:space="preserve">     Рыхление шлака на чердаке</t>
  </si>
  <si>
    <t xml:space="preserve">     Смена обделок из листовой стали, примыканий: к деревянным стенам</t>
  </si>
  <si>
    <t xml:space="preserve">     Осмотр квартир</t>
  </si>
  <si>
    <t xml:space="preserve">     Осмотр кровли, чердака, люков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</si>
  <si>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</si>
  <si>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</si>
  <si>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вышка</t>
  </si>
  <si>
    <t xml:space="preserve">     Проверка исправности канализационных вытяжек</t>
  </si>
  <si>
    <t>1000 м3 здания, 100 приб.</t>
  </si>
  <si>
    <t xml:space="preserve">     Смена дверных приборов: накладка дверная</t>
  </si>
  <si>
    <t>Текущий ремонт</t>
  </si>
  <si>
    <t xml:space="preserve">     Ремонт крыльца</t>
  </si>
  <si>
    <t xml:space="preserve">     Снятие лепных изделий диаметром до 1000м</t>
  </si>
  <si>
    <t>чел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</si>
  <si>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</si>
  <si>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</si>
  <si>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</si>
  <si>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</si>
  <si>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</si>
  <si>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58/1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</si>
  <si>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</si>
  <si>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</si>
  <si>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2. Всего за период с "01"января 2019 г. по "31"декября 2019 г. выполнено работ на общую сумму 462166.57 руб. (Четыреста шестьдесят две тысячи сто шестьдесят шесть рублей 57 копеек)</t>
  </si>
  <si>
    <t xml:space="preserve">                         ________________________________________      ____________________________________</t>
  </si>
  <si>
    <t>Отчет по бюджету № 58/1-2019</t>
  </si>
  <si>
    <t>Период: с 01.01.2019 по 31.12.2019 года.</t>
  </si>
  <si>
    <t>Отчет по бюджету № 58/1-2020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</si>
  <si>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</si>
  <si>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</si>
  <si>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</si>
  <si>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</si>
  <si>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</si>
  <si>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</si>
  <si>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</si>
  <si>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</si>
  <si>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</si>
  <si>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</si>
  <si>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 чердачного помещения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</si>
  <si>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</si>
  <si>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</si>
  <si>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Перекрытие потока воды: отопление, ГВС, ХВС</t>
  </si>
  <si>
    <t xml:space="preserve">     Демонтаж-монтаж прямых звеньев водосточных труб</t>
  </si>
  <si>
    <t xml:space="preserve">     Демонтаж-монтаж частей фановых труб</t>
  </si>
  <si>
    <t xml:space="preserve">     Изготовление щита из доски б/у</t>
  </si>
  <si>
    <t xml:space="preserve">     Окраска масляными составами  по дереву: доски объявления</t>
  </si>
  <si>
    <t xml:space="preserve">     Ремонт обделок из листовой стали конька шириной: до 0,7 м</t>
  </si>
  <si>
    <t xml:space="preserve">     Ремонт щита с заменой доски</t>
  </si>
  <si>
    <t xml:space="preserve">     Смена: прямых звеньев водосточных труб</t>
  </si>
  <si>
    <t xml:space="preserve">     Установка досок объявлений с изготовлением</t>
  </si>
  <si>
    <t xml:space="preserve">     Открытие подвальных окон</t>
  </si>
  <si>
    <t>10 м2</t>
  </si>
  <si>
    <t xml:space="preserve">     Очистка  кровли от снега толщ. 10см, сбивание сосулей</t>
  </si>
  <si>
    <t xml:space="preserve">     Очистка  кровли от снега, сбивание сосулей с выходом на кровлю</t>
  </si>
  <si>
    <t xml:space="preserve">     Очистка желобов от мусора: вручную (при расчете 1 кг. мусора = 3 м 1 желоба)</t>
  </si>
  <si>
    <t xml:space="preserve">     Укладка (установка) щитов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</si>
  <si>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</si>
  <si>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</si>
  <si>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455020.48 руб. (Четыреста пятьдесят пять тысяч двадцать рублей 48 копеек)</t>
  </si>
  <si>
    <t xml:space="preserve">        ____________________________________________________      ____________________________________</t>
  </si>
  <si>
    <t>31 марта 2022 г.</t>
  </si>
  <si>
    <t xml:space="preserve">     Разборка деревянных заборов: штакетных</t>
  </si>
  <si>
    <t xml:space="preserve">     Разделка древесины мягких пород, полученной от валки леса, диам. стволов:более 32 см</t>
  </si>
  <si>
    <t>по факту</t>
  </si>
  <si>
    <t>по тарифу</t>
  </si>
  <si>
    <t xml:space="preserve">     Осмотр, замеры, опломбировка ПУ Т/У с представителем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</si>
  <si>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</si>
  <si>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</si>
  <si>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Перенавеска в/сточ. отметов</t>
  </si>
  <si>
    <t xml:space="preserve">     Ремонт обделок из листовой стали (карниза, отливов, поясков, сандриков)до 0,4м вышка</t>
  </si>
  <si>
    <t xml:space="preserve">     Ремонт обделок из листовой стали (парапета, карниза, отливов,  т.д)-(укрепление, промазка свищ.)</t>
  </si>
  <si>
    <t xml:space="preserve">     Укрепление слаботочной эл. проводки</t>
  </si>
  <si>
    <t xml:space="preserve">     Осмотр кровли, чердака, подъездов, подвального помещения -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</si>
  <si>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</si>
  <si>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</si>
  <si>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Ремонт балконов</t>
  </si>
  <si>
    <t>Подписи Сторон:</t>
  </si>
  <si>
    <t>Отчет по бюджету № 58/1-2021</t>
  </si>
  <si>
    <t>Период: с 01.01.2021 по 31.12.2021 года.</t>
  </si>
  <si>
    <t>по договору</t>
  </si>
  <si>
    <t>101 шт.</t>
  </si>
  <si>
    <t xml:space="preserve">           2. Всего за период с "01"января 2021 г. по "31"декабря 2021 г. выполнено работ на общую сумму  </t>
  </si>
  <si>
    <t>Отчет составил: экономист                                      _______________</t>
  </si>
  <si>
    <t>503364.76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</si>
</sst>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_-* #,##0_р_._-;\-* #,##0_р_._-;_-* &quot;-&quot;??_р_._-;_-@_-"/>
    <numFmt numFmtId="167" formatCode="0.000;[Red]\-0.000"/>
    <numFmt numFmtId="168" formatCode="0;[Red]\-0"/>
    <numFmt numFmtId="169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3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3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6" fillId="0" borderId="0" xfId="2" applyFont="1" applyAlignment="1">
      <alignment horizontal="centerContinuous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164" fontId="9" fillId="0" borderId="1" xfId="1" applyFont="1" applyBorder="1" applyAlignment="1">
      <alignment horizontal="center" vertical="center"/>
    </xf>
    <xf numFmtId="0" fontId="12" fillId="0" borderId="1" xfId="2" applyFont="1" applyBorder="1" applyAlignment="1">
      <alignment vertical="center" wrapText="1"/>
    </xf>
    <xf numFmtId="0" fontId="9" fillId="0" borderId="2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164" fontId="3" fillId="0" borderId="0" xfId="1" applyFont="1" applyAlignment="1">
      <alignment horizontal="right"/>
    </xf>
    <xf numFmtId="164" fontId="4" fillId="0" borderId="1" xfId="1" applyFont="1" applyBorder="1" applyAlignment="1">
      <alignment horizontal="center" vertical="center" wrapText="1"/>
    </xf>
    <xf numFmtId="164" fontId="14" fillId="2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/>
    </xf>
    <xf numFmtId="164" fontId="4" fillId="0" borderId="0" xfId="1" applyFont="1" applyBorder="1" applyAlignment="1">
      <alignment horizontal="left" vertical="center"/>
    </xf>
    <xf numFmtId="164" fontId="3" fillId="0" borderId="0" xfId="1" applyFont="1"/>
    <xf numFmtId="164" fontId="4" fillId="0" borderId="0" xfId="1" applyFont="1" applyAlignment="1">
      <alignment horizontal="left" vertical="center" wrapText="1"/>
    </xf>
    <xf numFmtId="164" fontId="4" fillId="0" borderId="0" xfId="1" applyFont="1"/>
    <xf numFmtId="164" fontId="4" fillId="0" borderId="0" xfId="1" applyFont="1" applyAlignment="1">
      <alignment horizontal="center" vertical="center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vertical="center"/>
    </xf>
    <xf numFmtId="164" fontId="14" fillId="0" borderId="1" xfId="1" applyFont="1" applyBorder="1" applyAlignment="1">
      <alignment horizontal="right" vertical="center"/>
    </xf>
    <xf numFmtId="164" fontId="0" fillId="0" borderId="0" xfId="0" applyNumberFormat="1" applyAlignment="1"/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5" xfId="4" applyFont="1" applyBorder="1" applyAlignment="1">
      <alignment wrapText="1"/>
    </xf>
    <xf numFmtId="0" fontId="20" fillId="0" borderId="7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6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6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4" borderId="11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0" fillId="0" borderId="0" xfId="9" quotePrefix="1" applyFont="1" applyBorder="1" applyAlignment="1">
      <alignment horizontal="left" vertical="top" wrapText="1"/>
    </xf>
    <xf numFmtId="0" fontId="4" fillId="0" borderId="0" xfId="0" applyFont="1" applyFill="1" applyAlignment="1"/>
    <xf numFmtId="0" fontId="14" fillId="0" borderId="16" xfId="0" applyFont="1" applyFill="1" applyBorder="1" applyAlignment="1">
      <alignment vertical="top" wrapText="1"/>
    </xf>
    <xf numFmtId="0" fontId="13" fillId="0" borderId="0" xfId="0" applyFont="1" applyFill="1" applyAlignment="1"/>
    <xf numFmtId="0" fontId="14" fillId="0" borderId="1" xfId="0" applyFont="1" applyFill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 vertical="center" wrapText="1"/>
    </xf>
    <xf numFmtId="0" fontId="3" fillId="0" borderId="0" xfId="0" applyFont="1" applyFill="1"/>
    <xf numFmtId="0" fontId="14" fillId="0" borderId="1" xfId="2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horizontal="center" vertical="center"/>
    </xf>
    <xf numFmtId="164" fontId="4" fillId="0" borderId="0" xfId="1" applyFont="1" applyFill="1" applyBorder="1" applyAlignment="1">
      <alignment horizontal="left" vertical="center"/>
    </xf>
    <xf numFmtId="164" fontId="3" fillId="0" borderId="0" xfId="1" applyFont="1" applyFill="1"/>
    <xf numFmtId="0" fontId="15" fillId="0" borderId="16" xfId="0" applyFont="1" applyFill="1" applyBorder="1" applyAlignment="1">
      <alignment vertical="top" wrapText="1"/>
    </xf>
    <xf numFmtId="0" fontId="14" fillId="0" borderId="2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4" fillId="0" borderId="2" xfId="2" applyFont="1" applyFill="1" applyBorder="1" applyAlignment="1">
      <alignment vertical="center" wrapText="1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9" fontId="15" fillId="0" borderId="1" xfId="0" applyNumberFormat="1" applyFont="1" applyFill="1" applyBorder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21" fillId="0" borderId="15" xfId="1" applyFont="1" applyBorder="1" applyAlignment="1">
      <alignment horizontal="center" vertical="top" wrapText="1"/>
    </xf>
    <xf numFmtId="164" fontId="22" fillId="0" borderId="15" xfId="1" applyFont="1" applyBorder="1" applyAlignment="1">
      <alignment horizontal="center" vertical="top"/>
    </xf>
    <xf numFmtId="0" fontId="22" fillId="5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164" fontId="22" fillId="0" borderId="15" xfId="1" applyFont="1" applyBorder="1" applyAlignment="1">
      <alignment horizontal="center" vertical="top" wrapText="1"/>
    </xf>
    <xf numFmtId="0" fontId="25" fillId="0" borderId="0" xfId="0" applyFont="1"/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3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vertical="top" wrapText="1"/>
    </xf>
    <xf numFmtId="164" fontId="24" fillId="0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20" fillId="0" borderId="0" xfId="7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/>
    </xf>
    <xf numFmtId="164" fontId="16" fillId="0" borderId="1" xfId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6" borderId="0" xfId="0" applyFont="1" applyFill="1" applyAlignment="1">
      <alignment horizontal="justify" vertical="center"/>
    </xf>
    <xf numFmtId="0" fontId="15" fillId="6" borderId="19" xfId="0" applyFont="1" applyFill="1" applyBorder="1" applyAlignment="1">
      <alignment horizontal="center" vertical="center" wrapText="1"/>
    </xf>
    <xf numFmtId="0" fontId="16" fillId="6" borderId="22" xfId="0" applyFont="1" applyFill="1" applyBorder="1" applyAlignment="1">
      <alignment vertical="center" wrapText="1"/>
    </xf>
    <xf numFmtId="0" fontId="0" fillId="6" borderId="0" xfId="0" applyFill="1" applyAlignment="1"/>
    <xf numFmtId="0" fontId="15" fillId="6" borderId="17" xfId="0" applyFont="1" applyFill="1" applyBorder="1" applyAlignment="1">
      <alignment horizontal="center" vertical="center" wrapText="1"/>
    </xf>
    <xf numFmtId="167" fontId="15" fillId="6" borderId="23" xfId="0" applyNumberFormat="1" applyFont="1" applyFill="1" applyBorder="1" applyAlignment="1">
      <alignment horizontal="left" vertical="center"/>
    </xf>
    <xf numFmtId="0" fontId="15" fillId="6" borderId="23" xfId="0" applyFont="1" applyFill="1" applyBorder="1" applyAlignment="1">
      <alignment horizontal="left" vertical="center"/>
    </xf>
    <xf numFmtId="168" fontId="15" fillId="6" borderId="23" xfId="0" applyNumberFormat="1" applyFont="1" applyFill="1" applyBorder="1" applyAlignment="1">
      <alignment horizontal="left" vertical="center"/>
    </xf>
    <xf numFmtId="165" fontId="15" fillId="6" borderId="23" xfId="0" applyNumberFormat="1" applyFont="1" applyFill="1" applyBorder="1" applyAlignment="1">
      <alignment horizontal="left" vertical="center"/>
    </xf>
    <xf numFmtId="169" fontId="15" fillId="6" borderId="23" xfId="0" applyNumberFormat="1" applyFont="1" applyFill="1" applyBorder="1" applyAlignment="1">
      <alignment horizontal="left" vertical="center"/>
    </xf>
    <xf numFmtId="0" fontId="15" fillId="6" borderId="2" xfId="0" applyFont="1" applyFill="1" applyBorder="1" applyAlignment="1">
      <alignment vertical="center"/>
    </xf>
    <xf numFmtId="0" fontId="15" fillId="6" borderId="1" xfId="0" applyFont="1" applyFill="1" applyBorder="1" applyAlignment="1">
      <alignment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26" xfId="0" applyNumberFormat="1" applyFont="1" applyFill="1" applyBorder="1" applyAlignment="1">
      <alignment horizontal="center" vertical="center"/>
    </xf>
    <xf numFmtId="2" fontId="15" fillId="6" borderId="0" xfId="0" applyNumberFormat="1" applyFont="1" applyFill="1" applyAlignment="1">
      <alignment horizontal="justify" vertical="center"/>
    </xf>
    <xf numFmtId="0" fontId="15" fillId="6" borderId="27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vertical="center" wrapText="1"/>
    </xf>
    <xf numFmtId="0" fontId="16" fillId="6" borderId="28" xfId="0" applyFont="1" applyFill="1" applyBorder="1" applyAlignment="1">
      <alignment vertical="center" wrapText="1"/>
    </xf>
    <xf numFmtId="0" fontId="15" fillId="6" borderId="0" xfId="0" applyFont="1" applyFill="1" applyAlignment="1">
      <alignment horizontal="justify" vertical="center" wrapText="1"/>
    </xf>
    <xf numFmtId="164" fontId="24" fillId="0" borderId="1" xfId="1" applyFont="1" applyFill="1" applyBorder="1" applyAlignment="1">
      <alignment horizontal="center" vertical="center"/>
    </xf>
    <xf numFmtId="164" fontId="15" fillId="0" borderId="1" xfId="1" applyFont="1" applyFill="1" applyBorder="1" applyAlignment="1">
      <alignment horizontal="left" vertical="center"/>
    </xf>
    <xf numFmtId="165" fontId="15" fillId="6" borderId="30" xfId="0" applyNumberFormat="1" applyFont="1" applyFill="1" applyBorder="1" applyAlignment="1">
      <alignment horizontal="center" vertical="center"/>
    </xf>
    <xf numFmtId="2" fontId="15" fillId="0" borderId="0" xfId="0" applyNumberFormat="1" applyFont="1" applyAlignment="1">
      <alignment horizontal="justify" vertical="center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164" fontId="24" fillId="6" borderId="0" xfId="0" applyNumberFormat="1" applyFont="1" applyFill="1" applyAlignment="1">
      <alignment vertical="center" wrapText="1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24" fillId="0" borderId="0" xfId="2" applyFont="1" applyAlignment="1">
      <alignment horizontal="left"/>
    </xf>
    <xf numFmtId="0" fontId="22" fillId="0" borderId="12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49" fontId="21" fillId="0" borderId="12" xfId="0" applyNumberFormat="1" applyFont="1" applyBorder="1" applyAlignment="1">
      <alignment horizontal="left" vertical="top" wrapText="1"/>
    </xf>
    <xf numFmtId="49" fontId="21" fillId="0" borderId="13" xfId="0" applyNumberFormat="1" applyFont="1" applyBorder="1" applyAlignment="1">
      <alignment horizontal="left" vertical="top" wrapText="1"/>
    </xf>
    <xf numFmtId="49" fontId="21" fillId="0" borderId="14" xfId="0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6" fillId="0" borderId="0" xfId="2" applyFont="1" applyAlignment="1">
      <alignment horizontal="center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6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4" borderId="8" xfId="0" applyFont="1" applyFill="1" applyBorder="1" applyAlignment="1">
      <alignment horizontal="left" vertical="center"/>
    </xf>
    <xf numFmtId="0" fontId="22" fillId="4" borderId="9" xfId="0" applyFont="1" applyFill="1" applyBorder="1" applyAlignment="1">
      <alignment horizontal="left" vertical="center"/>
    </xf>
    <xf numFmtId="0" fontId="22" fillId="4" borderId="1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24" fillId="6" borderId="4" xfId="0" applyFont="1" applyFill="1" applyBorder="1" applyAlignment="1">
      <alignment horizontal="left" vertical="center" wrapText="1"/>
    </xf>
    <xf numFmtId="0" fontId="24" fillId="6" borderId="3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left" vertical="center" wrapText="1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21" xfId="0" applyFont="1" applyFill="1" applyBorder="1" applyAlignment="1">
      <alignment horizontal="left" vertical="center" wrapText="1"/>
    </xf>
    <xf numFmtId="0" fontId="15" fillId="6" borderId="3" xfId="0" applyFont="1" applyFill="1" applyBorder="1" applyAlignment="1">
      <alignment horizontal="left" vertical="center" wrapText="1"/>
    </xf>
    <xf numFmtId="0" fontId="15" fillId="6" borderId="29" xfId="0" applyFont="1" applyFill="1" applyBorder="1" applyAlignment="1">
      <alignment horizontal="left" vertical="center" wrapText="1"/>
    </xf>
    <xf numFmtId="0" fontId="14" fillId="6" borderId="21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6" borderId="20" xfId="0" applyFont="1" applyFill="1" applyBorder="1" applyAlignment="1">
      <alignment horizontal="left" vertical="center" wrapText="1"/>
    </xf>
    <xf numFmtId="0" fontId="14" fillId="6" borderId="24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/>
    </xf>
    <xf numFmtId="0" fontId="24" fillId="0" borderId="3" xfId="0" applyFont="1" applyFill="1" applyBorder="1" applyAlignment="1">
      <alignment horizontal="left" vertical="center"/>
    </xf>
    <xf numFmtId="0" fontId="15" fillId="6" borderId="17" xfId="0" applyFont="1" applyFill="1" applyBorder="1" applyAlignment="1">
      <alignment horizontal="center" vertical="center" wrapText="1"/>
    </xf>
    <xf numFmtId="0" fontId="15" fillId="6" borderId="18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left" vertical="center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3"/>
  <sheetViews>
    <sheetView view="pageBreakPreview" zoomScaleSheetLayoutView="100" workbookViewId="0">
      <selection activeCell="H76" sqref="H76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48" customWidth="1"/>
    <col min="5" max="5" width="15" style="48" customWidth="1"/>
    <col min="6" max="16384" width="9.140625" style="1"/>
  </cols>
  <sheetData>
    <row r="1" spans="1:9" ht="14.25" x14ac:dyDescent="0.2">
      <c r="A1" s="180" t="s">
        <v>116</v>
      </c>
      <c r="B1" s="180"/>
      <c r="C1" s="180"/>
      <c r="D1" s="180"/>
      <c r="E1" s="180"/>
      <c r="I1" s="3"/>
    </row>
    <row r="2" spans="1:9" ht="40.5" customHeight="1" x14ac:dyDescent="0.2">
      <c r="A2" s="179" t="s">
        <v>117</v>
      </c>
      <c r="B2" s="179"/>
      <c r="C2" s="179"/>
      <c r="D2" s="179"/>
      <c r="E2" s="179"/>
      <c r="I2" s="3"/>
    </row>
    <row r="3" spans="1:9" ht="14.25" x14ac:dyDescent="0.2">
      <c r="A3" s="21" t="s">
        <v>6</v>
      </c>
      <c r="B3" s="22"/>
      <c r="C3" s="22"/>
      <c r="D3" s="181" t="s">
        <v>7</v>
      </c>
      <c r="E3" s="181"/>
      <c r="I3" s="3" t="s">
        <v>5</v>
      </c>
    </row>
    <row r="4" spans="1:9" x14ac:dyDescent="0.2">
      <c r="A4" s="18"/>
      <c r="B4" s="19"/>
      <c r="C4" s="19"/>
      <c r="D4" s="42"/>
      <c r="E4" s="42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43" t="s">
        <v>4</v>
      </c>
      <c r="E5" s="43" t="s">
        <v>1</v>
      </c>
      <c r="I5" s="3"/>
    </row>
    <row r="6" spans="1:9" ht="14.25" x14ac:dyDescent="0.2">
      <c r="A6" s="35" t="s">
        <v>8</v>
      </c>
      <c r="B6" s="36"/>
      <c r="C6" s="36"/>
      <c r="D6" s="44"/>
      <c r="E6" s="44"/>
    </row>
    <row r="7" spans="1:9" ht="15" x14ac:dyDescent="0.2">
      <c r="A7" s="37" t="s">
        <v>74</v>
      </c>
      <c r="B7" s="39" t="s">
        <v>28</v>
      </c>
      <c r="C7" s="38" t="s">
        <v>11</v>
      </c>
      <c r="D7" s="45">
        <f>E7</f>
        <v>6096.79</v>
      </c>
      <c r="E7" s="45">
        <v>6096.79</v>
      </c>
    </row>
    <row r="8" spans="1:9" ht="14.25" x14ac:dyDescent="0.2">
      <c r="A8" s="35" t="s">
        <v>46</v>
      </c>
      <c r="B8" s="36"/>
      <c r="C8" s="36"/>
      <c r="D8" s="44"/>
      <c r="E8" s="44"/>
    </row>
    <row r="9" spans="1:9" ht="45" x14ac:dyDescent="0.2">
      <c r="A9" s="37" t="s">
        <v>118</v>
      </c>
      <c r="B9" s="39">
        <v>1</v>
      </c>
      <c r="C9" s="38" t="s">
        <v>77</v>
      </c>
      <c r="D9" s="45">
        <f>E9/B9</f>
        <v>2067.86</v>
      </c>
      <c r="E9" s="45">
        <v>2067.86</v>
      </c>
    </row>
    <row r="10" spans="1:9" ht="15" x14ac:dyDescent="0.2">
      <c r="A10" s="37" t="s">
        <v>75</v>
      </c>
      <c r="B10" s="39">
        <v>1400</v>
      </c>
      <c r="C10" s="38" t="s">
        <v>12</v>
      </c>
      <c r="D10" s="45">
        <f t="shared" ref="D10:D13" si="0">E10/B10</f>
        <v>3.9500071428571428</v>
      </c>
      <c r="E10" s="45">
        <v>5530.01</v>
      </c>
    </row>
    <row r="11" spans="1:9" ht="15" x14ac:dyDescent="0.2">
      <c r="A11" s="37" t="s">
        <v>76</v>
      </c>
      <c r="B11" s="39">
        <v>1</v>
      </c>
      <c r="C11" s="38" t="s">
        <v>77</v>
      </c>
      <c r="D11" s="45">
        <f t="shared" si="0"/>
        <v>2217.02</v>
      </c>
      <c r="E11" s="45">
        <v>2217.02</v>
      </c>
    </row>
    <row r="12" spans="1:9" ht="15" x14ac:dyDescent="0.2">
      <c r="A12" s="37" t="s">
        <v>119</v>
      </c>
      <c r="B12" s="39">
        <v>4</v>
      </c>
      <c r="C12" s="38" t="s">
        <v>77</v>
      </c>
      <c r="D12" s="45">
        <f t="shared" si="0"/>
        <v>381.28</v>
      </c>
      <c r="E12" s="45">
        <v>1525.12</v>
      </c>
    </row>
    <row r="13" spans="1:9" ht="30" x14ac:dyDescent="0.2">
      <c r="A13" s="37" t="s">
        <v>120</v>
      </c>
      <c r="B13" s="39">
        <v>0.03</v>
      </c>
      <c r="C13" s="38" t="s">
        <v>22</v>
      </c>
      <c r="D13" s="45">
        <f t="shared" si="0"/>
        <v>38423</v>
      </c>
      <c r="E13" s="45">
        <v>1152.69</v>
      </c>
    </row>
    <row r="14" spans="1:9" ht="14.25" x14ac:dyDescent="0.2">
      <c r="A14" s="40" t="s">
        <v>66</v>
      </c>
      <c r="B14" s="41"/>
      <c r="C14" s="41"/>
      <c r="D14" s="46"/>
      <c r="E14" s="46"/>
    </row>
    <row r="15" spans="1:9" ht="30" x14ac:dyDescent="0.2">
      <c r="A15" s="37" t="s">
        <v>78</v>
      </c>
      <c r="B15" s="39" t="s">
        <v>28</v>
      </c>
      <c r="C15" s="38" t="s">
        <v>11</v>
      </c>
      <c r="D15" s="45">
        <f>E15</f>
        <v>88168.99</v>
      </c>
      <c r="E15" s="45">
        <v>88168.99</v>
      </c>
    </row>
    <row r="16" spans="1:9" ht="14.25" x14ac:dyDescent="0.2">
      <c r="A16" s="40" t="s">
        <v>72</v>
      </c>
      <c r="B16" s="41"/>
      <c r="C16" s="41"/>
      <c r="D16" s="46"/>
      <c r="E16" s="46"/>
    </row>
    <row r="17" spans="1:5" ht="15" x14ac:dyDescent="0.2">
      <c r="A17" s="37" t="s">
        <v>79</v>
      </c>
      <c r="B17" s="39" t="s">
        <v>29</v>
      </c>
      <c r="C17" s="38" t="s">
        <v>11</v>
      </c>
      <c r="D17" s="45">
        <f t="shared" ref="D17:D20" si="1">E17</f>
        <v>4481.32</v>
      </c>
      <c r="E17" s="45">
        <v>4481.32</v>
      </c>
    </row>
    <row r="18" spans="1:5" ht="30" x14ac:dyDescent="0.2">
      <c r="A18" s="37" t="s">
        <v>80</v>
      </c>
      <c r="B18" s="39" t="s">
        <v>81</v>
      </c>
      <c r="C18" s="38" t="s">
        <v>11</v>
      </c>
      <c r="D18" s="45">
        <f t="shared" si="1"/>
        <v>2422.84</v>
      </c>
      <c r="E18" s="45">
        <v>2422.84</v>
      </c>
    </row>
    <row r="19" spans="1:5" ht="15" x14ac:dyDescent="0.2">
      <c r="A19" s="37" t="s">
        <v>82</v>
      </c>
      <c r="B19" s="39" t="s">
        <v>81</v>
      </c>
      <c r="C19" s="38" t="s">
        <v>11</v>
      </c>
      <c r="D19" s="45">
        <f t="shared" si="1"/>
        <v>2051.06</v>
      </c>
      <c r="E19" s="45">
        <v>2051.06</v>
      </c>
    </row>
    <row r="20" spans="1:5" ht="30" x14ac:dyDescent="0.2">
      <c r="A20" s="37" t="s">
        <v>83</v>
      </c>
      <c r="B20" s="39" t="s">
        <v>29</v>
      </c>
      <c r="C20" s="38" t="s">
        <v>11</v>
      </c>
      <c r="D20" s="45">
        <f t="shared" si="1"/>
        <v>4695.5200000000004</v>
      </c>
      <c r="E20" s="45">
        <v>4695.5200000000004</v>
      </c>
    </row>
    <row r="21" spans="1:5" ht="14.25" x14ac:dyDescent="0.2">
      <c r="A21" s="40" t="s">
        <v>47</v>
      </c>
      <c r="B21" s="41"/>
      <c r="C21" s="41"/>
      <c r="D21" s="46"/>
      <c r="E21" s="46"/>
    </row>
    <row r="22" spans="1:5" ht="30" x14ac:dyDescent="0.2">
      <c r="A22" s="37" t="s">
        <v>84</v>
      </c>
      <c r="B22" s="39" t="s">
        <v>30</v>
      </c>
      <c r="C22" s="38" t="s">
        <v>11</v>
      </c>
      <c r="D22" s="45">
        <f>E22</f>
        <v>7710.67</v>
      </c>
      <c r="E22" s="45">
        <v>7710.67</v>
      </c>
    </row>
    <row r="23" spans="1:5" ht="14.25" x14ac:dyDescent="0.2">
      <c r="A23" s="40" t="s">
        <v>48</v>
      </c>
      <c r="B23" s="41"/>
      <c r="C23" s="41"/>
      <c r="D23" s="46"/>
      <c r="E23" s="46"/>
    </row>
    <row r="24" spans="1:5" ht="15" x14ac:dyDescent="0.2">
      <c r="A24" s="37" t="s">
        <v>85</v>
      </c>
      <c r="B24" s="39">
        <v>2</v>
      </c>
      <c r="C24" s="38" t="s">
        <v>14</v>
      </c>
      <c r="D24" s="45">
        <f t="shared" ref="D24:D40" si="2">E24/B24</f>
        <v>65.91</v>
      </c>
      <c r="E24" s="45">
        <v>131.82</v>
      </c>
    </row>
    <row r="25" spans="1:5" ht="15" x14ac:dyDescent="0.2">
      <c r="A25" s="37" t="s">
        <v>86</v>
      </c>
      <c r="B25" s="39">
        <v>1</v>
      </c>
      <c r="C25" s="38" t="s">
        <v>15</v>
      </c>
      <c r="D25" s="45">
        <f t="shared" si="2"/>
        <v>796.94</v>
      </c>
      <c r="E25" s="45">
        <v>796.94</v>
      </c>
    </row>
    <row r="26" spans="1:5" ht="30" x14ac:dyDescent="0.2">
      <c r="A26" s="37" t="s">
        <v>121</v>
      </c>
      <c r="B26" s="39">
        <v>3</v>
      </c>
      <c r="C26" s="38" t="s">
        <v>17</v>
      </c>
      <c r="D26" s="45">
        <f t="shared" si="2"/>
        <v>423.45666666666665</v>
      </c>
      <c r="E26" s="45">
        <v>1270.3699999999999</v>
      </c>
    </row>
    <row r="27" spans="1:5" ht="15" x14ac:dyDescent="0.2">
      <c r="A27" s="37" t="s">
        <v>87</v>
      </c>
      <c r="B27" s="39">
        <v>0.09</v>
      </c>
      <c r="C27" s="38" t="s">
        <v>18</v>
      </c>
      <c r="D27" s="45">
        <f t="shared" si="2"/>
        <v>3725.8888888888887</v>
      </c>
      <c r="E27" s="45">
        <v>335.33</v>
      </c>
    </row>
    <row r="28" spans="1:5" ht="15" x14ac:dyDescent="0.2">
      <c r="A28" s="37" t="s">
        <v>88</v>
      </c>
      <c r="B28" s="39">
        <v>0.11</v>
      </c>
      <c r="C28" s="38" t="s">
        <v>20</v>
      </c>
      <c r="D28" s="45">
        <f t="shared" si="2"/>
        <v>23276.727272727272</v>
      </c>
      <c r="E28" s="45">
        <v>2560.44</v>
      </c>
    </row>
    <row r="29" spans="1:5" ht="30" x14ac:dyDescent="0.2">
      <c r="A29" s="37" t="s">
        <v>89</v>
      </c>
      <c r="B29" s="39">
        <v>1.2</v>
      </c>
      <c r="C29" s="38" t="s">
        <v>19</v>
      </c>
      <c r="D29" s="45">
        <f t="shared" si="2"/>
        <v>1559.0916666666667</v>
      </c>
      <c r="E29" s="45">
        <v>1870.91</v>
      </c>
    </row>
    <row r="30" spans="1:5" ht="15" x14ac:dyDescent="0.2">
      <c r="A30" s="37" t="s">
        <v>90</v>
      </c>
      <c r="B30" s="39">
        <v>0.02</v>
      </c>
      <c r="C30" s="38" t="s">
        <v>21</v>
      </c>
      <c r="D30" s="45">
        <f t="shared" si="2"/>
        <v>22494.5</v>
      </c>
      <c r="E30" s="45">
        <v>449.89</v>
      </c>
    </row>
    <row r="31" spans="1:5" ht="30" x14ac:dyDescent="0.2">
      <c r="A31" s="37" t="s">
        <v>91</v>
      </c>
      <c r="B31" s="39">
        <v>1</v>
      </c>
      <c r="C31" s="38" t="s">
        <v>15</v>
      </c>
      <c r="D31" s="45">
        <f t="shared" si="2"/>
        <v>384.58</v>
      </c>
      <c r="E31" s="45">
        <v>384.58</v>
      </c>
    </row>
    <row r="32" spans="1:5" ht="15" x14ac:dyDescent="0.2">
      <c r="A32" s="37" t="s">
        <v>122</v>
      </c>
      <c r="B32" s="39">
        <v>0.03</v>
      </c>
      <c r="C32" s="38" t="s">
        <v>18</v>
      </c>
      <c r="D32" s="45">
        <f t="shared" si="2"/>
        <v>14050.666666666666</v>
      </c>
      <c r="E32" s="45">
        <v>421.52</v>
      </c>
    </row>
    <row r="33" spans="1:5" ht="30" x14ac:dyDescent="0.2">
      <c r="A33" s="37" t="s">
        <v>92</v>
      </c>
      <c r="B33" s="39">
        <v>4</v>
      </c>
      <c r="C33" s="38" t="s">
        <v>23</v>
      </c>
      <c r="D33" s="45">
        <f t="shared" si="2"/>
        <v>160.43</v>
      </c>
      <c r="E33" s="45">
        <v>641.72</v>
      </c>
    </row>
    <row r="34" spans="1:5" ht="15" x14ac:dyDescent="0.2">
      <c r="A34" s="37" t="s">
        <v>93</v>
      </c>
      <c r="B34" s="39">
        <v>2</v>
      </c>
      <c r="C34" s="38" t="s">
        <v>14</v>
      </c>
      <c r="D34" s="45">
        <f t="shared" si="2"/>
        <v>53.005000000000003</v>
      </c>
      <c r="E34" s="45">
        <v>106.01</v>
      </c>
    </row>
    <row r="35" spans="1:5" ht="15" x14ac:dyDescent="0.2">
      <c r="A35" s="37" t="s">
        <v>94</v>
      </c>
      <c r="B35" s="39">
        <v>1</v>
      </c>
      <c r="C35" s="38" t="s">
        <v>13</v>
      </c>
      <c r="D35" s="45">
        <f t="shared" si="2"/>
        <v>4138.46</v>
      </c>
      <c r="E35" s="45">
        <v>4138.46</v>
      </c>
    </row>
    <row r="36" spans="1:5" ht="15" x14ac:dyDescent="0.2">
      <c r="A36" s="37" t="s">
        <v>123</v>
      </c>
      <c r="B36" s="39">
        <v>15958</v>
      </c>
      <c r="C36" s="38" t="s">
        <v>24</v>
      </c>
      <c r="D36" s="45">
        <f t="shared" si="2"/>
        <v>1.1837974683544303</v>
      </c>
      <c r="E36" s="45">
        <v>18891.04</v>
      </c>
    </row>
    <row r="37" spans="1:5" ht="15" x14ac:dyDescent="0.2">
      <c r="A37" s="37" t="s">
        <v>124</v>
      </c>
      <c r="B37" s="39">
        <v>1</v>
      </c>
      <c r="C37" s="38" t="s">
        <v>13</v>
      </c>
      <c r="D37" s="45">
        <f t="shared" si="2"/>
        <v>387.91</v>
      </c>
      <c r="E37" s="45">
        <v>387.91</v>
      </c>
    </row>
    <row r="38" spans="1:5" ht="30" x14ac:dyDescent="0.2">
      <c r="A38" s="37" t="s">
        <v>95</v>
      </c>
      <c r="B38" s="39">
        <v>1</v>
      </c>
      <c r="C38" s="38" t="s">
        <v>26</v>
      </c>
      <c r="D38" s="45">
        <f t="shared" si="2"/>
        <v>438.91</v>
      </c>
      <c r="E38" s="45">
        <v>438.91</v>
      </c>
    </row>
    <row r="39" spans="1:5" ht="15" x14ac:dyDescent="0.2">
      <c r="A39" s="37" t="s">
        <v>97</v>
      </c>
      <c r="B39" s="39">
        <v>11</v>
      </c>
      <c r="C39" s="38" t="s">
        <v>96</v>
      </c>
      <c r="D39" s="45">
        <f t="shared" si="2"/>
        <v>200.89181818181817</v>
      </c>
      <c r="E39" s="45">
        <v>2209.81</v>
      </c>
    </row>
    <row r="40" spans="1:5" ht="15" x14ac:dyDescent="0.2">
      <c r="A40" s="37" t="s">
        <v>98</v>
      </c>
      <c r="B40" s="39">
        <v>28</v>
      </c>
      <c r="C40" s="38" t="s">
        <v>26</v>
      </c>
      <c r="D40" s="45">
        <f t="shared" si="2"/>
        <v>228.12357142857144</v>
      </c>
      <c r="E40" s="45">
        <v>6387.46</v>
      </c>
    </row>
    <row r="41" spans="1:5" ht="14.25" x14ac:dyDescent="0.2">
      <c r="A41" s="40" t="s">
        <v>49</v>
      </c>
      <c r="B41" s="41"/>
      <c r="C41" s="41"/>
      <c r="D41" s="46"/>
      <c r="E41" s="46"/>
    </row>
    <row r="42" spans="1:5" ht="30" x14ac:dyDescent="0.2">
      <c r="A42" s="37" t="s">
        <v>99</v>
      </c>
      <c r="B42" s="39">
        <v>1.41</v>
      </c>
      <c r="C42" s="38" t="s">
        <v>19</v>
      </c>
      <c r="D42" s="45">
        <f t="shared" ref="D42:D49" si="3">E42/B42</f>
        <v>1705.3617021276596</v>
      </c>
      <c r="E42" s="45">
        <v>2404.56</v>
      </c>
    </row>
    <row r="43" spans="1:5" ht="30" x14ac:dyDescent="0.2">
      <c r="A43" s="37" t="s">
        <v>100</v>
      </c>
      <c r="B43" s="39">
        <v>1.946</v>
      </c>
      <c r="C43" s="38" t="s">
        <v>19</v>
      </c>
      <c r="D43" s="45">
        <f t="shared" si="3"/>
        <v>1568.7615621788284</v>
      </c>
      <c r="E43" s="45">
        <v>3052.81</v>
      </c>
    </row>
    <row r="44" spans="1:5" ht="30" x14ac:dyDescent="0.2">
      <c r="A44" s="37" t="s">
        <v>89</v>
      </c>
      <c r="B44" s="39">
        <v>1.41</v>
      </c>
      <c r="C44" s="38" t="s">
        <v>19</v>
      </c>
      <c r="D44" s="45">
        <f t="shared" si="3"/>
        <v>1613.5106382978727</v>
      </c>
      <c r="E44" s="45">
        <v>2275.0500000000002</v>
      </c>
    </row>
    <row r="45" spans="1:5" ht="30" x14ac:dyDescent="0.2">
      <c r="A45" s="37" t="s">
        <v>125</v>
      </c>
      <c r="B45" s="39">
        <v>110</v>
      </c>
      <c r="C45" s="38" t="s">
        <v>101</v>
      </c>
      <c r="D45" s="45">
        <f t="shared" si="3"/>
        <v>68.168727272727281</v>
      </c>
      <c r="E45" s="45">
        <v>7498.56</v>
      </c>
    </row>
    <row r="46" spans="1:5" ht="15" x14ac:dyDescent="0.2">
      <c r="A46" s="37" t="s">
        <v>102</v>
      </c>
      <c r="B46" s="39">
        <v>320</v>
      </c>
      <c r="C46" s="38" t="s">
        <v>101</v>
      </c>
      <c r="D46" s="45">
        <f t="shared" si="3"/>
        <v>39.858249999999998</v>
      </c>
      <c r="E46" s="45">
        <v>12754.64</v>
      </c>
    </row>
    <row r="47" spans="1:5" ht="30" x14ac:dyDescent="0.2">
      <c r="A47" s="37" t="s">
        <v>126</v>
      </c>
      <c r="B47" s="39">
        <v>15</v>
      </c>
      <c r="C47" s="38" t="s">
        <v>101</v>
      </c>
      <c r="D47" s="45">
        <f t="shared" si="3"/>
        <v>100.38266666666667</v>
      </c>
      <c r="E47" s="45">
        <v>1505.74</v>
      </c>
    </row>
    <row r="48" spans="1:5" ht="45" x14ac:dyDescent="0.2">
      <c r="A48" s="37" t="s">
        <v>103</v>
      </c>
      <c r="B48" s="39">
        <v>4.5030000000000001</v>
      </c>
      <c r="C48" s="38" t="s">
        <v>19</v>
      </c>
      <c r="D48" s="45">
        <f t="shared" si="3"/>
        <v>2058.8785254274926</v>
      </c>
      <c r="E48" s="45">
        <v>9271.1299999999992</v>
      </c>
    </row>
    <row r="49" spans="1:5" ht="30" x14ac:dyDescent="0.2">
      <c r="A49" s="37" t="s">
        <v>127</v>
      </c>
      <c r="B49" s="39">
        <v>7.0000000000000001E-3</v>
      </c>
      <c r="C49" s="38" t="s">
        <v>22</v>
      </c>
      <c r="D49" s="45">
        <f t="shared" si="3"/>
        <v>186484.28571428574</v>
      </c>
      <c r="E49" s="45">
        <v>1305.3900000000001</v>
      </c>
    </row>
    <row r="50" spans="1:5" ht="14.25" x14ac:dyDescent="0.2">
      <c r="A50" s="40" t="s">
        <v>50</v>
      </c>
      <c r="B50" s="41"/>
      <c r="C50" s="41"/>
      <c r="D50" s="46"/>
      <c r="E50" s="46"/>
    </row>
    <row r="51" spans="1:5" ht="15" x14ac:dyDescent="0.2">
      <c r="A51" s="37" t="s">
        <v>104</v>
      </c>
      <c r="B51" s="39" t="s">
        <v>105</v>
      </c>
      <c r="C51" s="38" t="s">
        <v>11</v>
      </c>
      <c r="D51" s="45">
        <f>E51/12</f>
        <v>1800</v>
      </c>
      <c r="E51" s="45">
        <v>21600</v>
      </c>
    </row>
    <row r="52" spans="1:5" ht="14.25" x14ac:dyDescent="0.2">
      <c r="A52" s="40" t="s">
        <v>73</v>
      </c>
      <c r="B52" s="41"/>
      <c r="C52" s="41"/>
      <c r="D52" s="46"/>
      <c r="E52" s="46"/>
    </row>
    <row r="53" spans="1:5" ht="15" x14ac:dyDescent="0.2">
      <c r="A53" s="37" t="s">
        <v>106</v>
      </c>
      <c r="B53" s="39" t="s">
        <v>29</v>
      </c>
      <c r="C53" s="38" t="s">
        <v>11</v>
      </c>
      <c r="D53" s="45">
        <f>E53</f>
        <v>7000</v>
      </c>
      <c r="E53" s="45">
        <v>7000</v>
      </c>
    </row>
    <row r="54" spans="1:5" ht="14.25" x14ac:dyDescent="0.2">
      <c r="A54" s="40" t="s">
        <v>51</v>
      </c>
      <c r="B54" s="41"/>
      <c r="C54" s="41"/>
      <c r="D54" s="46"/>
      <c r="E54" s="46"/>
    </row>
    <row r="55" spans="1:5" ht="30" x14ac:dyDescent="0.2">
      <c r="A55" s="37" t="s">
        <v>128</v>
      </c>
      <c r="B55" s="39">
        <v>1</v>
      </c>
      <c r="C55" s="38" t="s">
        <v>13</v>
      </c>
      <c r="D55" s="45">
        <f t="shared" ref="D55:D59" si="4">E55/B55</f>
        <v>396.69</v>
      </c>
      <c r="E55" s="45">
        <v>396.69</v>
      </c>
    </row>
    <row r="56" spans="1:5" ht="30" x14ac:dyDescent="0.2">
      <c r="A56" s="37" t="s">
        <v>129</v>
      </c>
      <c r="B56" s="39">
        <v>0.01</v>
      </c>
      <c r="C56" s="38" t="s">
        <v>16</v>
      </c>
      <c r="D56" s="45">
        <f t="shared" si="4"/>
        <v>19617</v>
      </c>
      <c r="E56" s="45">
        <v>196.17</v>
      </c>
    </row>
    <row r="57" spans="1:5" ht="15" x14ac:dyDescent="0.2">
      <c r="A57" s="37" t="s">
        <v>107</v>
      </c>
      <c r="B57" s="39">
        <v>4</v>
      </c>
      <c r="C57" s="38" t="s">
        <v>13</v>
      </c>
      <c r="D57" s="45">
        <f t="shared" si="4"/>
        <v>858.57</v>
      </c>
      <c r="E57" s="45">
        <v>3434.28</v>
      </c>
    </row>
    <row r="58" spans="1:5" ht="15" x14ac:dyDescent="0.2">
      <c r="A58" s="37" t="s">
        <v>130</v>
      </c>
      <c r="B58" s="39">
        <v>1</v>
      </c>
      <c r="C58" s="38" t="s">
        <v>13</v>
      </c>
      <c r="D58" s="45">
        <f t="shared" si="4"/>
        <v>642.44000000000005</v>
      </c>
      <c r="E58" s="45">
        <v>642.44000000000005</v>
      </c>
    </row>
    <row r="59" spans="1:5" ht="30" x14ac:dyDescent="0.2">
      <c r="A59" s="37" t="s">
        <v>131</v>
      </c>
      <c r="B59" s="39">
        <v>0.01</v>
      </c>
      <c r="C59" s="38" t="s">
        <v>21</v>
      </c>
      <c r="D59" s="45">
        <f t="shared" si="4"/>
        <v>47026</v>
      </c>
      <c r="E59" s="45">
        <v>470.26</v>
      </c>
    </row>
    <row r="60" spans="1:5" ht="14.25" x14ac:dyDescent="0.2">
      <c r="A60" s="40" t="s">
        <v>52</v>
      </c>
      <c r="B60" s="41"/>
      <c r="C60" s="41"/>
      <c r="D60" s="46"/>
      <c r="E60" s="46"/>
    </row>
    <row r="61" spans="1:5" ht="15" x14ac:dyDescent="0.2">
      <c r="A61" s="37" t="s">
        <v>132</v>
      </c>
      <c r="B61" s="39" t="s">
        <v>29</v>
      </c>
      <c r="C61" s="38" t="s">
        <v>11</v>
      </c>
      <c r="D61" s="45">
        <f>E61</f>
        <v>63938.7</v>
      </c>
      <c r="E61" s="45">
        <v>63938.7</v>
      </c>
    </row>
    <row r="62" spans="1:5" ht="15" x14ac:dyDescent="0.2">
      <c r="A62" s="37" t="s">
        <v>133</v>
      </c>
      <c r="B62" s="39">
        <v>0.03</v>
      </c>
      <c r="C62" s="38" t="s">
        <v>22</v>
      </c>
      <c r="D62" s="45">
        <f t="shared" ref="D62:D68" si="5">E62/B62</f>
        <v>17102</v>
      </c>
      <c r="E62" s="45">
        <v>513.05999999999995</v>
      </c>
    </row>
    <row r="63" spans="1:5" ht="45" x14ac:dyDescent="0.2">
      <c r="A63" s="37" t="s">
        <v>108</v>
      </c>
      <c r="B63" s="39">
        <v>3.45</v>
      </c>
      <c r="C63" s="38" t="s">
        <v>12</v>
      </c>
      <c r="D63" s="45">
        <f t="shared" si="5"/>
        <v>268.57681159420287</v>
      </c>
      <c r="E63" s="45">
        <v>926.59</v>
      </c>
    </row>
    <row r="64" spans="1:5" ht="34.5" customHeight="1" x14ac:dyDescent="0.2">
      <c r="A64" s="37" t="s">
        <v>134</v>
      </c>
      <c r="B64" s="39">
        <v>2</v>
      </c>
      <c r="C64" s="38" t="s">
        <v>12</v>
      </c>
      <c r="D64" s="45">
        <f t="shared" si="5"/>
        <v>288.15499999999997</v>
      </c>
      <c r="E64" s="45">
        <v>576.30999999999995</v>
      </c>
    </row>
    <row r="65" spans="1:5" ht="30" x14ac:dyDescent="0.2">
      <c r="A65" s="37" t="s">
        <v>135</v>
      </c>
      <c r="B65" s="39">
        <v>1.23</v>
      </c>
      <c r="C65" s="38" t="s">
        <v>12</v>
      </c>
      <c r="D65" s="45">
        <f t="shared" si="5"/>
        <v>350.53658536585368</v>
      </c>
      <c r="E65" s="45">
        <v>431.16</v>
      </c>
    </row>
    <row r="66" spans="1:5" ht="30.75" customHeight="1" x14ac:dyDescent="0.2">
      <c r="A66" s="37" t="s">
        <v>136</v>
      </c>
      <c r="B66" s="39">
        <v>4</v>
      </c>
      <c r="C66" s="38" t="s">
        <v>25</v>
      </c>
      <c r="D66" s="45">
        <f t="shared" si="5"/>
        <v>1110.7525000000001</v>
      </c>
      <c r="E66" s="45">
        <v>4443.01</v>
      </c>
    </row>
    <row r="67" spans="1:5" ht="15" x14ac:dyDescent="0.2">
      <c r="A67" s="37" t="s">
        <v>137</v>
      </c>
      <c r="B67" s="39">
        <v>0.3</v>
      </c>
      <c r="C67" s="38" t="s">
        <v>12</v>
      </c>
      <c r="D67" s="45">
        <f t="shared" si="5"/>
        <v>3365.8333333333335</v>
      </c>
      <c r="E67" s="45">
        <v>1009.75</v>
      </c>
    </row>
    <row r="68" spans="1:5" ht="15" x14ac:dyDescent="0.2">
      <c r="A68" s="37" t="s">
        <v>138</v>
      </c>
      <c r="B68" s="39">
        <v>6.0000000000000001E-3</v>
      </c>
      <c r="C68" s="38" t="s">
        <v>22</v>
      </c>
      <c r="D68" s="45">
        <f t="shared" si="5"/>
        <v>33766.666666666664</v>
      </c>
      <c r="E68" s="45">
        <v>202.6</v>
      </c>
    </row>
    <row r="69" spans="1:5" ht="14.25" x14ac:dyDescent="0.2">
      <c r="A69" s="40" t="s">
        <v>53</v>
      </c>
      <c r="B69" s="41"/>
      <c r="C69" s="41"/>
      <c r="D69" s="46"/>
      <c r="E69" s="46"/>
    </row>
    <row r="70" spans="1:5" ht="15" x14ac:dyDescent="0.2">
      <c r="A70" s="37" t="s">
        <v>139</v>
      </c>
      <c r="B70" s="39" t="s">
        <v>29</v>
      </c>
      <c r="C70" s="38" t="s">
        <v>11</v>
      </c>
      <c r="D70" s="45">
        <f>E70</f>
        <v>5404.13</v>
      </c>
      <c r="E70" s="45">
        <v>5404.13</v>
      </c>
    </row>
    <row r="71" spans="1:5" ht="15" x14ac:dyDescent="0.2">
      <c r="A71" s="37" t="s">
        <v>109</v>
      </c>
      <c r="B71" s="39" t="s">
        <v>29</v>
      </c>
      <c r="C71" s="38" t="s">
        <v>11</v>
      </c>
      <c r="D71" s="45">
        <f>E71</f>
        <v>4042.49</v>
      </c>
      <c r="E71" s="45">
        <v>4042.49</v>
      </c>
    </row>
    <row r="72" spans="1:5" ht="14.25" x14ac:dyDescent="0.2">
      <c r="A72" s="35" t="s">
        <v>54</v>
      </c>
      <c r="B72" s="36"/>
      <c r="C72" s="36"/>
      <c r="D72" s="44"/>
      <c r="E72" s="44"/>
    </row>
    <row r="73" spans="1:5" ht="15" x14ac:dyDescent="0.2">
      <c r="A73" s="37" t="s">
        <v>110</v>
      </c>
      <c r="B73" s="39" t="s">
        <v>31</v>
      </c>
      <c r="C73" s="38" t="s">
        <v>12</v>
      </c>
      <c r="D73" s="45">
        <f>E73</f>
        <v>88168.99</v>
      </c>
      <c r="E73" s="45">
        <v>88168.99</v>
      </c>
    </row>
    <row r="74" spans="1:5" ht="14.25" x14ac:dyDescent="0.2">
      <c r="A74" s="35" t="s">
        <v>9</v>
      </c>
      <c r="B74" s="36"/>
      <c r="C74" s="36"/>
      <c r="D74" s="44"/>
      <c r="E74" s="44"/>
    </row>
    <row r="75" spans="1:5" ht="15" x14ac:dyDescent="0.2">
      <c r="A75" s="37" t="s">
        <v>111</v>
      </c>
      <c r="B75" s="39" t="s">
        <v>31</v>
      </c>
      <c r="C75" s="38" t="s">
        <v>12</v>
      </c>
      <c r="D75" s="45">
        <f>E75</f>
        <v>72692.52</v>
      </c>
      <c r="E75" s="45">
        <v>72692.52</v>
      </c>
    </row>
    <row r="76" spans="1:5" ht="14.25" x14ac:dyDescent="0.2">
      <c r="A76" s="35" t="s">
        <v>10</v>
      </c>
      <c r="B76" s="36"/>
      <c r="C76" s="36"/>
      <c r="D76" s="44"/>
      <c r="E76" s="44"/>
    </row>
    <row r="77" spans="1:5" ht="15" x14ac:dyDescent="0.2">
      <c r="A77" s="37" t="s">
        <v>112</v>
      </c>
      <c r="B77" s="39" t="s">
        <v>28</v>
      </c>
      <c r="C77" s="38" t="s">
        <v>11</v>
      </c>
      <c r="D77" s="45">
        <f>E77</f>
        <v>69353.036000000007</v>
      </c>
      <c r="E77" s="45">
        <f>Бюджет!C33*10%</f>
        <v>69353.036000000007</v>
      </c>
    </row>
    <row r="78" spans="1:5" ht="15" customHeight="1" x14ac:dyDescent="0.2">
      <c r="A78" s="31" t="s">
        <v>32</v>
      </c>
      <c r="B78" s="32"/>
      <c r="C78" s="32"/>
      <c r="D78" s="33"/>
      <c r="E78" s="54">
        <f>SUM(E7:E77)</f>
        <v>555053.076</v>
      </c>
    </row>
    <row r="79" spans="1:5" ht="15" x14ac:dyDescent="0.2">
      <c r="D79" s="47"/>
    </row>
    <row r="80" spans="1:5" ht="15" x14ac:dyDescent="0.2">
      <c r="A80" s="14" t="s">
        <v>39</v>
      </c>
      <c r="B80" s="14"/>
      <c r="C80" s="14"/>
      <c r="D80" s="47"/>
      <c r="E80" s="47"/>
    </row>
    <row r="81" spans="1:5" ht="15" x14ac:dyDescent="0.2">
      <c r="A81" s="14" t="s">
        <v>167</v>
      </c>
      <c r="B81" s="14"/>
      <c r="C81" s="14"/>
      <c r="D81" s="47"/>
      <c r="E81" s="47"/>
    </row>
    <row r="82" spans="1:5" ht="15" x14ac:dyDescent="0.2">
      <c r="A82" s="14" t="s">
        <v>40</v>
      </c>
      <c r="B82" s="14"/>
      <c r="C82" s="14"/>
      <c r="D82" s="47"/>
      <c r="E82" s="47"/>
    </row>
    <row r="83" spans="1:5" ht="15" x14ac:dyDescent="0.2">
      <c r="A83" s="14" t="s">
        <v>41</v>
      </c>
      <c r="B83" s="14"/>
      <c r="C83" s="14"/>
      <c r="D83" s="49"/>
      <c r="E83" s="47"/>
    </row>
    <row r="84" spans="1:5" ht="15" customHeight="1" x14ac:dyDescent="0.2">
      <c r="A84" s="15" t="s">
        <v>34</v>
      </c>
      <c r="B84" s="15"/>
      <c r="C84" s="15"/>
      <c r="E84" s="49"/>
    </row>
    <row r="85" spans="1:5" ht="15" x14ac:dyDescent="0.25">
      <c r="A85" s="3"/>
      <c r="D85" s="50"/>
    </row>
    <row r="86" spans="1:5" ht="15" x14ac:dyDescent="0.25">
      <c r="A86" s="6" t="s">
        <v>33</v>
      </c>
      <c r="B86" s="2"/>
      <c r="C86" s="2"/>
      <c r="D86" s="50"/>
      <c r="E86" s="50"/>
    </row>
    <row r="87" spans="1:5" ht="15" x14ac:dyDescent="0.25">
      <c r="A87" s="6"/>
      <c r="B87" s="2"/>
      <c r="C87" s="2"/>
      <c r="D87" s="51"/>
      <c r="E87" s="50"/>
    </row>
    <row r="88" spans="1:5" ht="15" x14ac:dyDescent="0.25">
      <c r="A88" s="178" t="s">
        <v>63</v>
      </c>
      <c r="B88" s="178"/>
      <c r="C88" s="34" t="s">
        <v>38</v>
      </c>
      <c r="D88" s="52"/>
      <c r="E88" s="53"/>
    </row>
    <row r="89" spans="1:5" ht="15" x14ac:dyDescent="0.25">
      <c r="A89" s="182" t="s">
        <v>64</v>
      </c>
      <c r="B89" s="182"/>
      <c r="C89" s="4" t="s">
        <v>35</v>
      </c>
      <c r="D89" s="50"/>
      <c r="E89" s="50"/>
    </row>
    <row r="90" spans="1:5" ht="15" x14ac:dyDescent="0.25">
      <c r="A90" s="6"/>
      <c r="B90" s="2"/>
      <c r="C90" s="2"/>
      <c r="D90" s="51"/>
      <c r="E90" s="50"/>
    </row>
    <row r="91" spans="1:5" ht="15" x14ac:dyDescent="0.25">
      <c r="A91" s="178" t="s">
        <v>37</v>
      </c>
      <c r="B91" s="178"/>
      <c r="C91" s="16" t="s">
        <v>38</v>
      </c>
      <c r="D91" s="52"/>
      <c r="E91" s="50"/>
    </row>
    <row r="92" spans="1:5" ht="15" x14ac:dyDescent="0.25">
      <c r="A92" s="17" t="s">
        <v>36</v>
      </c>
      <c r="B92" s="5"/>
      <c r="C92" s="4" t="s">
        <v>35</v>
      </c>
      <c r="D92" s="50"/>
      <c r="E92" s="50"/>
    </row>
    <row r="93" spans="1:5" ht="15" x14ac:dyDescent="0.25">
      <c r="A93" s="2"/>
      <c r="B93" s="2"/>
      <c r="C93" s="2"/>
      <c r="E93" s="50"/>
    </row>
  </sheetData>
  <mergeCells count="6">
    <mergeCell ref="A91:B91"/>
    <mergeCell ref="A2:E2"/>
    <mergeCell ref="A1:E1"/>
    <mergeCell ref="D3:E3"/>
    <mergeCell ref="A89:B89"/>
    <mergeCell ref="A88:B88"/>
  </mergeCells>
  <printOptions horizontalCentered="1"/>
  <pageMargins left="0.82677165354330717" right="0.43307086614173229" top="0.19685039370078741" bottom="0.39370078740157483" header="0.31496062992125984" footer="0.31496062992125984"/>
  <pageSetup paperSize="9" scale="84" fitToHeight="0" orientation="portrait" r:id="rId1"/>
  <rowBreaks count="1" manualBreakCount="1">
    <brk id="42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view="pageBreakPreview" zoomScale="90" zoomScaleSheetLayoutView="90" workbookViewId="0">
      <selection activeCell="A34" sqref="A34:D34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4.85546875" style="2" customWidth="1"/>
    <col min="6" max="16384" width="9.140625" style="2"/>
  </cols>
  <sheetData>
    <row r="1" spans="1:4" ht="20.25" x14ac:dyDescent="0.3">
      <c r="A1" s="7" t="s">
        <v>113</v>
      </c>
      <c r="B1" s="7"/>
      <c r="C1" s="7"/>
      <c r="D1" s="7"/>
    </row>
    <row r="2" spans="1:4" x14ac:dyDescent="0.25">
      <c r="A2" s="8"/>
      <c r="B2" s="8"/>
      <c r="C2" s="8"/>
      <c r="D2" s="8"/>
    </row>
    <row r="3" spans="1:4" x14ac:dyDescent="0.25">
      <c r="A3" s="9" t="s">
        <v>62</v>
      </c>
      <c r="B3" s="10"/>
      <c r="C3" s="189"/>
      <c r="D3" s="189"/>
    </row>
    <row r="4" spans="1:4" x14ac:dyDescent="0.25">
      <c r="A4" s="9"/>
      <c r="B4" s="10"/>
      <c r="C4" s="13"/>
      <c r="D4" s="13"/>
    </row>
    <row r="5" spans="1:4" x14ac:dyDescent="0.25">
      <c r="A5" s="24" t="s">
        <v>42</v>
      </c>
      <c r="B5" s="24" t="s">
        <v>43</v>
      </c>
      <c r="C5" s="25" t="s">
        <v>44</v>
      </c>
      <c r="D5" s="25" t="s">
        <v>45</v>
      </c>
    </row>
    <row r="6" spans="1:4" x14ac:dyDescent="0.25">
      <c r="A6" s="28" t="s">
        <v>114</v>
      </c>
      <c r="B6" s="183">
        <v>8976.9699999999993</v>
      </c>
      <c r="C6" s="184"/>
      <c r="D6" s="185"/>
    </row>
    <row r="7" spans="1:4" x14ac:dyDescent="0.25">
      <c r="A7" s="29" t="s">
        <v>59</v>
      </c>
      <c r="B7" s="27" t="s">
        <v>27</v>
      </c>
      <c r="C7" s="27">
        <v>274475.52000000002</v>
      </c>
      <c r="D7" s="27">
        <v>264806.15999999997</v>
      </c>
    </row>
    <row r="8" spans="1:4" x14ac:dyDescent="0.25">
      <c r="A8" s="29" t="s">
        <v>67</v>
      </c>
      <c r="B8" s="27" t="s">
        <v>27</v>
      </c>
      <c r="C8" s="27">
        <v>120200</v>
      </c>
      <c r="D8" s="27">
        <v>122216</v>
      </c>
    </row>
    <row r="9" spans="1:4" x14ac:dyDescent="0.25">
      <c r="A9" s="29" t="s">
        <v>65</v>
      </c>
      <c r="B9" s="27" t="s">
        <v>27</v>
      </c>
      <c r="C9" s="27">
        <v>56580.480000000003</v>
      </c>
      <c r="D9" s="27">
        <v>58343.77</v>
      </c>
    </row>
    <row r="10" spans="1:4" x14ac:dyDescent="0.25">
      <c r="A10" s="29" t="s">
        <v>68</v>
      </c>
      <c r="B10" s="27" t="s">
        <v>27</v>
      </c>
      <c r="C10" s="27">
        <v>7792.47</v>
      </c>
      <c r="D10" s="27">
        <v>1491.99</v>
      </c>
    </row>
    <row r="11" spans="1:4" x14ac:dyDescent="0.25">
      <c r="A11" s="29" t="s">
        <v>50</v>
      </c>
      <c r="B11" s="27" t="s">
        <v>27</v>
      </c>
      <c r="C11" s="27">
        <v>21669.119999999999</v>
      </c>
      <c r="D11" s="27">
        <v>1081.8499999999999</v>
      </c>
    </row>
    <row r="12" spans="1:4" x14ac:dyDescent="0.25">
      <c r="A12" s="29" t="s">
        <v>69</v>
      </c>
      <c r="B12" s="27" t="s">
        <v>27</v>
      </c>
      <c r="C12" s="27">
        <v>2422.84</v>
      </c>
      <c r="D12" s="27" t="s">
        <v>27</v>
      </c>
    </row>
    <row r="13" spans="1:4" x14ac:dyDescent="0.25">
      <c r="A13" s="29" t="s">
        <v>60</v>
      </c>
      <c r="B13" s="27" t="s">
        <v>27</v>
      </c>
      <c r="C13" s="27">
        <v>2900</v>
      </c>
      <c r="D13" s="27">
        <v>1200</v>
      </c>
    </row>
    <row r="14" spans="1:4" x14ac:dyDescent="0.25">
      <c r="A14" s="29" t="s">
        <v>61</v>
      </c>
      <c r="B14" s="27" t="s">
        <v>27</v>
      </c>
      <c r="C14" s="27">
        <v>198485.62000000002</v>
      </c>
      <c r="D14" s="27">
        <v>240394.1</v>
      </c>
    </row>
    <row r="15" spans="1:4" x14ac:dyDescent="0.25">
      <c r="A15" s="29" t="s">
        <v>70</v>
      </c>
      <c r="B15" s="27" t="s">
        <v>27</v>
      </c>
      <c r="C15" s="27">
        <v>2051.06</v>
      </c>
      <c r="D15" s="27">
        <v>6649.66</v>
      </c>
    </row>
    <row r="16" spans="1:4" x14ac:dyDescent="0.25">
      <c r="A16" s="29" t="s">
        <v>71</v>
      </c>
      <c r="B16" s="27" t="s">
        <v>27</v>
      </c>
      <c r="C16" s="27">
        <v>6953.25</v>
      </c>
      <c r="D16" s="27">
        <v>1030.54</v>
      </c>
    </row>
    <row r="17" spans="1:4" x14ac:dyDescent="0.25">
      <c r="A17" s="29" t="s">
        <v>168</v>
      </c>
      <c r="B17" s="27">
        <v>24000</v>
      </c>
      <c r="C17" s="27"/>
      <c r="D17" s="27"/>
    </row>
    <row r="18" spans="1:4" x14ac:dyDescent="0.25">
      <c r="A18" s="29" t="s">
        <v>8</v>
      </c>
      <c r="B18" s="27">
        <f>Акт!E7</f>
        <v>6096.79</v>
      </c>
      <c r="C18" s="27" t="s">
        <v>27</v>
      </c>
      <c r="D18" s="27" t="s">
        <v>27</v>
      </c>
    </row>
    <row r="19" spans="1:4" x14ac:dyDescent="0.25">
      <c r="A19" s="29" t="s">
        <v>46</v>
      </c>
      <c r="B19" s="27">
        <f>SUM(Акт!E9:E13)</f>
        <v>12492.700000000003</v>
      </c>
      <c r="C19" s="27" t="s">
        <v>27</v>
      </c>
      <c r="D19" s="27" t="s">
        <v>27</v>
      </c>
    </row>
    <row r="20" spans="1:4" x14ac:dyDescent="0.25">
      <c r="A20" s="29" t="s">
        <v>66</v>
      </c>
      <c r="B20" s="27">
        <f>Акт!E15</f>
        <v>88168.99</v>
      </c>
      <c r="C20" s="27" t="s">
        <v>27</v>
      </c>
      <c r="D20" s="27" t="s">
        <v>27</v>
      </c>
    </row>
    <row r="21" spans="1:4" ht="25.5" x14ac:dyDescent="0.25">
      <c r="A21" s="29" t="s">
        <v>72</v>
      </c>
      <c r="B21" s="27">
        <f>SUM(Акт!E17:E20)</f>
        <v>13650.74</v>
      </c>
      <c r="C21" s="27" t="s">
        <v>27</v>
      </c>
      <c r="D21" s="27" t="s">
        <v>27</v>
      </c>
    </row>
    <row r="22" spans="1:4" ht="25.5" x14ac:dyDescent="0.25">
      <c r="A22" s="29" t="s">
        <v>47</v>
      </c>
      <c r="B22" s="27">
        <f>Акт!E22</f>
        <v>7710.67</v>
      </c>
      <c r="C22" s="27" t="s">
        <v>27</v>
      </c>
      <c r="D22" s="27" t="s">
        <v>27</v>
      </c>
    </row>
    <row r="23" spans="1:4" x14ac:dyDescent="0.25">
      <c r="A23" s="29" t="s">
        <v>48</v>
      </c>
      <c r="B23" s="27">
        <f>SUM(Акт!E24:E40)</f>
        <v>41423.119999999995</v>
      </c>
      <c r="C23" s="27" t="s">
        <v>27</v>
      </c>
      <c r="D23" s="27" t="s">
        <v>27</v>
      </c>
    </row>
    <row r="24" spans="1:4" x14ac:dyDescent="0.25">
      <c r="A24" s="29" t="s">
        <v>49</v>
      </c>
      <c r="B24" s="27">
        <f>SUM(Акт!E42:E49)</f>
        <v>40067.879999999997</v>
      </c>
      <c r="C24" s="27" t="s">
        <v>27</v>
      </c>
      <c r="D24" s="27" t="s">
        <v>27</v>
      </c>
    </row>
    <row r="25" spans="1:4" x14ac:dyDescent="0.25">
      <c r="A25" s="29" t="s">
        <v>50</v>
      </c>
      <c r="B25" s="27">
        <f>Акт!E51</f>
        <v>21600</v>
      </c>
      <c r="C25" s="27" t="s">
        <v>27</v>
      </c>
      <c r="D25" s="27" t="s">
        <v>27</v>
      </c>
    </row>
    <row r="26" spans="1:4" ht="25.5" x14ac:dyDescent="0.25">
      <c r="A26" s="29" t="s">
        <v>73</v>
      </c>
      <c r="B26" s="27">
        <f>Акт!E53</f>
        <v>7000</v>
      </c>
      <c r="C26" s="27" t="s">
        <v>27</v>
      </c>
      <c r="D26" s="27" t="s">
        <v>27</v>
      </c>
    </row>
    <row r="27" spans="1:4" s="12" customFormat="1" x14ac:dyDescent="0.25">
      <c r="A27" s="29" t="s">
        <v>51</v>
      </c>
      <c r="B27" s="27">
        <f>SUM(Акт!E55:E59)</f>
        <v>5139.84</v>
      </c>
      <c r="C27" s="27" t="s">
        <v>27</v>
      </c>
      <c r="D27" s="27" t="s">
        <v>27</v>
      </c>
    </row>
    <row r="28" spans="1:4" s="12" customFormat="1" x14ac:dyDescent="0.25">
      <c r="A28" s="29" t="s">
        <v>52</v>
      </c>
      <c r="B28" s="27">
        <f>SUM(Акт!E61:E68)</f>
        <v>72041.179999999993</v>
      </c>
      <c r="C28" s="27" t="s">
        <v>27</v>
      </c>
      <c r="D28" s="27" t="s">
        <v>27</v>
      </c>
    </row>
    <row r="29" spans="1:4" s="12" customFormat="1" x14ac:dyDescent="0.25">
      <c r="A29" s="29" t="s">
        <v>53</v>
      </c>
      <c r="B29" s="27">
        <f>SUM(Акт!E70:E71)</f>
        <v>9446.619999999999</v>
      </c>
      <c r="C29" s="27" t="s">
        <v>27</v>
      </c>
      <c r="D29" s="27" t="s">
        <v>27</v>
      </c>
    </row>
    <row r="30" spans="1:4" x14ac:dyDescent="0.25">
      <c r="A30" s="29" t="s">
        <v>54</v>
      </c>
      <c r="B30" s="27">
        <f>Акт!E73</f>
        <v>88168.99</v>
      </c>
      <c r="C30" s="27" t="s">
        <v>27</v>
      </c>
      <c r="D30" s="27" t="s">
        <v>27</v>
      </c>
    </row>
    <row r="31" spans="1:4" x14ac:dyDescent="0.25">
      <c r="A31" s="29" t="s">
        <v>9</v>
      </c>
      <c r="B31" s="27">
        <f>Акт!E75</f>
        <v>72692.52</v>
      </c>
      <c r="C31" s="27" t="s">
        <v>27</v>
      </c>
      <c r="D31" s="27" t="s">
        <v>27</v>
      </c>
    </row>
    <row r="32" spans="1:4" x14ac:dyDescent="0.25">
      <c r="A32" s="29" t="s">
        <v>10</v>
      </c>
      <c r="B32" s="27">
        <f>Акт!E77</f>
        <v>69353.036000000007</v>
      </c>
      <c r="C32" s="27" t="s">
        <v>27</v>
      </c>
      <c r="D32" s="27" t="s">
        <v>27</v>
      </c>
    </row>
    <row r="33" spans="1:5" x14ac:dyDescent="0.25">
      <c r="A33" s="26" t="s">
        <v>32</v>
      </c>
      <c r="B33" s="30">
        <f>SUM(B7:B32)</f>
        <v>579053.076</v>
      </c>
      <c r="C33" s="30">
        <f>SUM(C7:C32)</f>
        <v>693530.3600000001</v>
      </c>
      <c r="D33" s="30">
        <f>SUM(D7:D32)</f>
        <v>697214.07000000007</v>
      </c>
    </row>
    <row r="34" spans="1:5" s="12" customFormat="1" ht="24.75" customHeight="1" x14ac:dyDescent="0.25">
      <c r="A34" s="186" t="s">
        <v>169</v>
      </c>
      <c r="B34" s="187"/>
      <c r="C34" s="187"/>
      <c r="D34" s="188"/>
      <c r="E34" s="55">
        <f>D33-B6-B33</f>
        <v>109184.02400000009</v>
      </c>
    </row>
    <row r="35" spans="1:5" s="12" customFormat="1" ht="24.75" customHeight="1" x14ac:dyDescent="0.25">
      <c r="A35" s="186" t="s">
        <v>115</v>
      </c>
      <c r="B35" s="187"/>
      <c r="C35" s="187"/>
      <c r="D35" s="188"/>
    </row>
    <row r="36" spans="1:5" s="12" customFormat="1" ht="24.75" customHeight="1" x14ac:dyDescent="0.25">
      <c r="A36" s="2"/>
      <c r="B36" s="2"/>
      <c r="C36" s="2"/>
      <c r="D36" s="2"/>
    </row>
    <row r="37" spans="1:5" x14ac:dyDescent="0.25">
      <c r="A37" s="11" t="s">
        <v>57</v>
      </c>
      <c r="B37" s="10"/>
      <c r="C37" s="10"/>
      <c r="D37" s="8"/>
    </row>
    <row r="38" spans="1:5" ht="22.5" customHeight="1" x14ac:dyDescent="0.25">
      <c r="A38" s="10" t="s">
        <v>58</v>
      </c>
      <c r="B38" s="10"/>
      <c r="C38" s="10"/>
      <c r="D38" s="8"/>
    </row>
    <row r="39" spans="1:5" ht="22.5" customHeight="1" x14ac:dyDescent="0.25">
      <c r="A39" s="11" t="s">
        <v>55</v>
      </c>
      <c r="B39" s="10"/>
      <c r="C39" s="10"/>
      <c r="D39" s="8"/>
    </row>
    <row r="40" spans="1:5" ht="22.5" customHeight="1" x14ac:dyDescent="0.25">
      <c r="A40" s="11" t="s">
        <v>56</v>
      </c>
      <c r="B40" s="10"/>
      <c r="C40" s="10"/>
      <c r="D40" s="8"/>
    </row>
    <row r="41" spans="1:5" ht="22.5" customHeight="1" x14ac:dyDescent="0.25">
      <c r="A41" s="1"/>
      <c r="B41" s="1"/>
      <c r="C41" s="1"/>
    </row>
  </sheetData>
  <mergeCells count="4">
    <mergeCell ref="B6:D6"/>
    <mergeCell ref="A34:D34"/>
    <mergeCell ref="A35:D35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topLeftCell="A7" zoomScale="60" workbookViewId="0">
      <selection activeCell="H9" sqref="H9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8" t="s">
        <v>166</v>
      </c>
      <c r="B1" s="198"/>
      <c r="C1" s="198"/>
      <c r="D1" s="198"/>
      <c r="E1" s="198"/>
      <c r="F1" s="198"/>
    </row>
    <row r="2" spans="1:19" s="2" customFormat="1" x14ac:dyDescent="0.25">
      <c r="A2" s="56"/>
      <c r="B2" s="56"/>
      <c r="C2" s="56"/>
      <c r="D2" s="56"/>
      <c r="E2" s="56"/>
      <c r="F2" s="56"/>
    </row>
    <row r="3" spans="1:19" s="2" customFormat="1" ht="19.5" customHeight="1" x14ac:dyDescent="0.25">
      <c r="A3" s="57" t="s">
        <v>140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2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2" customFormat="1" ht="36.75" customHeight="1" x14ac:dyDescent="0.25">
      <c r="A5" s="199" t="s">
        <v>141</v>
      </c>
      <c r="B5" s="199"/>
      <c r="C5" s="199"/>
      <c r="D5" s="199"/>
      <c r="E5" s="199"/>
      <c r="F5" s="199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16" t="s">
        <v>142</v>
      </c>
      <c r="B6" s="117">
        <v>4</v>
      </c>
      <c r="C6" s="116" t="s">
        <v>143</v>
      </c>
      <c r="D6" s="118">
        <v>2457.1</v>
      </c>
      <c r="E6" s="116" t="s">
        <v>144</v>
      </c>
      <c r="F6" s="119">
        <v>1501.9</v>
      </c>
      <c r="G6" s="60"/>
      <c r="H6" s="62"/>
      <c r="I6" s="63"/>
      <c r="J6" s="64"/>
      <c r="K6" s="65"/>
      <c r="L6" s="66"/>
      <c r="M6" s="66"/>
      <c r="N6" s="66"/>
      <c r="O6" s="66"/>
      <c r="P6" s="67"/>
      <c r="Q6" s="200"/>
      <c r="R6" s="201"/>
      <c r="S6" s="68"/>
    </row>
    <row r="7" spans="1:19" s="71" customFormat="1" ht="32.25" customHeight="1" x14ac:dyDescent="0.25">
      <c r="A7" s="116" t="s">
        <v>145</v>
      </c>
      <c r="B7" s="117">
        <v>4</v>
      </c>
      <c r="C7" s="116" t="s">
        <v>146</v>
      </c>
      <c r="D7" s="118">
        <v>1451.1</v>
      </c>
      <c r="E7" s="116" t="s">
        <v>147</v>
      </c>
      <c r="F7" s="119">
        <v>969</v>
      </c>
      <c r="G7" s="60"/>
      <c r="H7" s="62"/>
      <c r="I7" s="63"/>
      <c r="J7" s="64"/>
      <c r="K7" s="65"/>
      <c r="L7" s="66"/>
      <c r="M7" s="66"/>
      <c r="N7" s="66"/>
      <c r="O7" s="66"/>
      <c r="P7" s="67"/>
      <c r="Q7" s="200"/>
      <c r="R7" s="202"/>
      <c r="S7" s="70"/>
    </row>
    <row r="8" spans="1:19" s="71" customFormat="1" ht="33.75" customHeight="1" x14ac:dyDescent="0.25">
      <c r="A8" s="89" t="s">
        <v>148</v>
      </c>
      <c r="B8" s="117">
        <v>35</v>
      </c>
      <c r="C8" s="116" t="s">
        <v>149</v>
      </c>
      <c r="D8" s="119">
        <v>308.3</v>
      </c>
      <c r="E8" s="116" t="s">
        <v>150</v>
      </c>
      <c r="F8" s="119">
        <v>137.69999999999999</v>
      </c>
      <c r="G8" s="60"/>
      <c r="H8" s="62"/>
      <c r="I8" s="63"/>
      <c r="J8" s="64"/>
      <c r="K8" s="73"/>
      <c r="L8" s="66"/>
      <c r="M8" s="66"/>
      <c r="N8" s="66"/>
      <c r="O8" s="66"/>
      <c r="P8" s="67"/>
      <c r="Q8" s="200"/>
      <c r="R8" s="201"/>
      <c r="S8" s="70"/>
    </row>
    <row r="9" spans="1:19" s="71" customFormat="1" ht="33.75" customHeight="1" x14ac:dyDescent="0.25">
      <c r="A9" s="72"/>
      <c r="B9" s="64"/>
      <c r="C9" s="61"/>
      <c r="D9" s="74"/>
      <c r="E9" s="75"/>
      <c r="F9" s="76"/>
      <c r="G9" s="60"/>
      <c r="H9" s="62"/>
      <c r="I9" s="63"/>
      <c r="J9" s="64"/>
      <c r="K9" s="73"/>
      <c r="L9" s="66"/>
      <c r="M9" s="66"/>
      <c r="N9" s="66"/>
      <c r="O9" s="66"/>
      <c r="P9" s="60"/>
      <c r="Q9" s="73"/>
      <c r="R9" s="77"/>
      <c r="S9" s="78"/>
    </row>
    <row r="10" spans="1:19" s="81" customFormat="1" ht="15" customHeight="1" thickBot="1" x14ac:dyDescent="0.3">
      <c r="A10" s="79"/>
      <c r="B10" s="79"/>
      <c r="C10" s="79"/>
      <c r="D10" s="79"/>
      <c r="E10" s="79"/>
      <c r="F10" s="8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81" customFormat="1" ht="30" customHeight="1" x14ac:dyDescent="0.25">
      <c r="A11" s="203" t="s">
        <v>151</v>
      </c>
      <c r="B11" s="204"/>
      <c r="C11" s="204"/>
      <c r="D11" s="204"/>
      <c r="E11" s="205"/>
      <c r="F11" s="82" t="s">
        <v>152</v>
      </c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</row>
    <row r="12" spans="1:19" s="113" customFormat="1" ht="30" customHeight="1" x14ac:dyDescent="0.25">
      <c r="A12" s="191" t="s">
        <v>153</v>
      </c>
      <c r="B12" s="192"/>
      <c r="C12" s="192"/>
      <c r="D12" s="192"/>
      <c r="E12" s="193"/>
      <c r="F12" s="111">
        <v>109184.02400000009</v>
      </c>
      <c r="G12" s="112"/>
    </row>
    <row r="13" spans="1:19" s="113" customFormat="1" ht="30" customHeight="1" x14ac:dyDescent="0.25">
      <c r="A13" s="191" t="s">
        <v>154</v>
      </c>
      <c r="B13" s="192"/>
      <c r="C13" s="192"/>
      <c r="D13" s="192"/>
      <c r="E13" s="193"/>
      <c r="F13" s="111">
        <f>23372.21+28940.81</f>
        <v>52313.020000000004</v>
      </c>
    </row>
    <row r="14" spans="1:19" s="113" customFormat="1" ht="30" customHeight="1" x14ac:dyDescent="0.25">
      <c r="A14" s="191" t="s">
        <v>155</v>
      </c>
      <c r="B14" s="192"/>
      <c r="C14" s="192"/>
      <c r="D14" s="192"/>
      <c r="E14" s="193"/>
      <c r="F14" s="114">
        <f>SUM(F15:F17)</f>
        <v>640476.16000000003</v>
      </c>
    </row>
    <row r="15" spans="1:19" s="81" customFormat="1" ht="28.5" customHeight="1" x14ac:dyDescent="0.25">
      <c r="A15" s="194" t="s">
        <v>156</v>
      </c>
      <c r="B15" s="195"/>
      <c r="C15" s="195"/>
      <c r="D15" s="195"/>
      <c r="E15" s="196"/>
      <c r="F15" s="110">
        <f>338351.69+8264.64</f>
        <v>346616.33</v>
      </c>
    </row>
    <row r="16" spans="1:19" s="81" customFormat="1" ht="24.75" customHeight="1" x14ac:dyDescent="0.25">
      <c r="A16" s="194" t="s">
        <v>157</v>
      </c>
      <c r="B16" s="195"/>
      <c r="C16" s="195"/>
      <c r="D16" s="195"/>
      <c r="E16" s="196"/>
      <c r="F16" s="110">
        <v>205389.83</v>
      </c>
    </row>
    <row r="17" spans="1:19" s="81" customFormat="1" ht="30" customHeight="1" x14ac:dyDescent="0.25">
      <c r="A17" s="194" t="s">
        <v>158</v>
      </c>
      <c r="B17" s="195"/>
      <c r="C17" s="195"/>
      <c r="D17" s="195"/>
      <c r="E17" s="196"/>
      <c r="F17" s="110">
        <v>88470</v>
      </c>
    </row>
    <row r="18" spans="1:19" s="113" customFormat="1" ht="30" customHeight="1" x14ac:dyDescent="0.25">
      <c r="A18" s="191" t="s">
        <v>159</v>
      </c>
      <c r="B18" s="192"/>
      <c r="C18" s="192"/>
      <c r="D18" s="192"/>
      <c r="E18" s="193"/>
      <c r="F18" s="114">
        <f>SUM(F19:F21)</f>
        <v>590641.16999999993</v>
      </c>
    </row>
    <row r="19" spans="1:19" s="81" customFormat="1" ht="30" customHeight="1" x14ac:dyDescent="0.25">
      <c r="A19" s="194" t="s">
        <v>156</v>
      </c>
      <c r="B19" s="195"/>
      <c r="C19" s="195"/>
      <c r="D19" s="195"/>
      <c r="E19" s="196"/>
      <c r="F19" s="110">
        <v>292597.03999999998</v>
      </c>
    </row>
    <row r="20" spans="1:19" s="81" customFormat="1" ht="30" customHeight="1" x14ac:dyDescent="0.25">
      <c r="A20" s="194" t="s">
        <v>157</v>
      </c>
      <c r="B20" s="195"/>
      <c r="C20" s="195"/>
      <c r="D20" s="195"/>
      <c r="E20" s="196"/>
      <c r="F20" s="110">
        <v>213984.13</v>
      </c>
    </row>
    <row r="21" spans="1:19" s="84" customFormat="1" ht="30" customHeight="1" x14ac:dyDescent="0.2">
      <c r="A21" s="194" t="s">
        <v>158</v>
      </c>
      <c r="B21" s="195"/>
      <c r="C21" s="195"/>
      <c r="D21" s="195"/>
      <c r="E21" s="196"/>
      <c r="F21" s="110">
        <v>84060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</row>
    <row r="22" spans="1:19" s="115" customFormat="1" ht="30" customHeight="1" x14ac:dyDescent="0.25">
      <c r="A22" s="191" t="s">
        <v>160</v>
      </c>
      <c r="B22" s="192"/>
      <c r="C22" s="192"/>
      <c r="D22" s="192"/>
      <c r="E22" s="193"/>
      <c r="F22" s="114">
        <f>F12+F18</f>
        <v>699825.19400000002</v>
      </c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</row>
    <row r="23" spans="1:19" s="115" customFormat="1" ht="30" customHeight="1" x14ac:dyDescent="0.25">
      <c r="A23" s="191" t="s">
        <v>161</v>
      </c>
      <c r="B23" s="192"/>
      <c r="C23" s="192"/>
      <c r="D23" s="192"/>
      <c r="E23" s="193"/>
      <c r="F23" s="114">
        <f>'Акт (2)'!E104</f>
        <v>603226.43699999969</v>
      </c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</row>
    <row r="24" spans="1:19" s="115" customFormat="1" ht="30" customHeight="1" x14ac:dyDescent="0.25">
      <c r="A24" s="191" t="s">
        <v>162</v>
      </c>
      <c r="B24" s="192"/>
      <c r="C24" s="192"/>
      <c r="D24" s="192"/>
      <c r="E24" s="193"/>
      <c r="F24" s="114">
        <f>F22-F23</f>
        <v>96598.757000000332</v>
      </c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</row>
    <row r="25" spans="1:19" s="115" customFormat="1" ht="30" customHeight="1" x14ac:dyDescent="0.25">
      <c r="A25" s="191" t="s">
        <v>163</v>
      </c>
      <c r="B25" s="192"/>
      <c r="C25" s="192"/>
      <c r="D25" s="192"/>
      <c r="E25" s="193"/>
      <c r="F25" s="111">
        <f>F13+F14-F18</f>
        <v>102148.01000000013</v>
      </c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48" customHeight="1" x14ac:dyDescent="0.2">
      <c r="A27" s="190" t="s">
        <v>164</v>
      </c>
      <c r="B27" s="190"/>
      <c r="C27" s="190"/>
      <c r="D27" s="190"/>
    </row>
    <row r="28" spans="1:19" s="2" customFormat="1" ht="21.75" customHeight="1" x14ac:dyDescent="0.25">
      <c r="A28" s="197" t="s">
        <v>165</v>
      </c>
      <c r="B28" s="197"/>
      <c r="C28" s="197"/>
      <c r="D28" s="197"/>
    </row>
    <row r="29" spans="1:19" s="2" customFormat="1" ht="22.5" customHeight="1" x14ac:dyDescent="0.25">
      <c r="A29" s="190" t="s">
        <v>55</v>
      </c>
      <c r="B29" s="190"/>
      <c r="C29" s="190"/>
      <c r="D29" s="190"/>
    </row>
    <row r="30" spans="1:19" s="2" customFormat="1" ht="22.5" customHeight="1" x14ac:dyDescent="0.25">
      <c r="A30" s="190" t="s">
        <v>56</v>
      </c>
      <c r="B30" s="190"/>
      <c r="C30" s="190"/>
      <c r="D30" s="5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1"/>
  <sheetViews>
    <sheetView view="pageBreakPreview" topLeftCell="A94" zoomScaleSheetLayoutView="100" workbookViewId="0">
      <selection activeCell="A102" sqref="A102:XFD103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48" customWidth="1"/>
    <col min="5" max="5" width="15" style="48" customWidth="1"/>
    <col min="6" max="16384" width="9.140625" style="1"/>
  </cols>
  <sheetData>
    <row r="1" spans="1:9" ht="14.25" x14ac:dyDescent="0.2">
      <c r="A1" s="180" t="s">
        <v>240</v>
      </c>
      <c r="B1" s="180"/>
      <c r="C1" s="180"/>
      <c r="D1" s="180"/>
      <c r="E1" s="180"/>
      <c r="I1" s="3"/>
    </row>
    <row r="2" spans="1:9" ht="40.5" customHeight="1" x14ac:dyDescent="0.2">
      <c r="A2" s="179" t="s">
        <v>117</v>
      </c>
      <c r="B2" s="179"/>
      <c r="C2" s="179"/>
      <c r="D2" s="179"/>
      <c r="E2" s="179"/>
      <c r="I2" s="3"/>
    </row>
    <row r="3" spans="1:9" ht="14.25" x14ac:dyDescent="0.2">
      <c r="A3" s="21" t="s">
        <v>6</v>
      </c>
      <c r="B3" s="87"/>
      <c r="C3" s="87"/>
      <c r="D3" s="181" t="s">
        <v>241</v>
      </c>
      <c r="E3" s="181"/>
      <c r="I3" s="3" t="s">
        <v>5</v>
      </c>
    </row>
    <row r="4" spans="1:9" x14ac:dyDescent="0.2">
      <c r="A4" s="18"/>
      <c r="B4" s="19"/>
      <c r="C4" s="19"/>
      <c r="D4" s="42"/>
      <c r="E4" s="42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43" t="s">
        <v>4</v>
      </c>
      <c r="E5" s="43" t="s">
        <v>1</v>
      </c>
      <c r="I5" s="3"/>
    </row>
    <row r="6" spans="1:9" s="92" customFormat="1" ht="14.25" x14ac:dyDescent="0.2">
      <c r="A6" s="91" t="s">
        <v>8</v>
      </c>
      <c r="B6" s="93"/>
      <c r="C6" s="93"/>
      <c r="D6" s="93"/>
      <c r="E6" s="93"/>
    </row>
    <row r="7" spans="1:9" s="90" customFormat="1" ht="15" x14ac:dyDescent="0.25">
      <c r="A7" s="100" t="s">
        <v>74</v>
      </c>
      <c r="B7" s="38" t="s">
        <v>28</v>
      </c>
      <c r="C7" s="38" t="s">
        <v>11</v>
      </c>
      <c r="D7" s="39">
        <f>E7</f>
        <v>6096.79</v>
      </c>
      <c r="E7" s="39">
        <v>6096.79</v>
      </c>
    </row>
    <row r="8" spans="1:9" s="92" customFormat="1" ht="14.25" x14ac:dyDescent="0.2">
      <c r="A8" s="91" t="s">
        <v>46</v>
      </c>
      <c r="B8" s="93"/>
      <c r="C8" s="93"/>
      <c r="D8" s="93"/>
      <c r="E8" s="93"/>
    </row>
    <row r="9" spans="1:9" s="90" customFormat="1" ht="45" x14ac:dyDescent="0.25">
      <c r="A9" s="100" t="s">
        <v>170</v>
      </c>
      <c r="B9" s="39">
        <v>2.12</v>
      </c>
      <c r="C9" s="38" t="s">
        <v>16</v>
      </c>
      <c r="D9" s="107">
        <f>E9/B9</f>
        <v>2872.8632075471696</v>
      </c>
      <c r="E9" s="39">
        <v>6090.47</v>
      </c>
    </row>
    <row r="10" spans="1:9" s="90" customFormat="1" ht="30" x14ac:dyDescent="0.25">
      <c r="A10" s="100" t="s">
        <v>171</v>
      </c>
      <c r="B10" s="104">
        <v>1.8440000000000001</v>
      </c>
      <c r="C10" s="38" t="s">
        <v>232</v>
      </c>
      <c r="D10" s="107">
        <f t="shared" ref="D10:D72" si="0">E10/B10</f>
        <v>1089.587852494577</v>
      </c>
      <c r="E10" s="39">
        <v>2009.2</v>
      </c>
    </row>
    <row r="11" spans="1:9" s="90" customFormat="1" ht="30" x14ac:dyDescent="0.25">
      <c r="A11" s="100" t="s">
        <v>172</v>
      </c>
      <c r="B11" s="104">
        <v>0.22700000000000001</v>
      </c>
      <c r="C11" s="38" t="s">
        <v>22</v>
      </c>
      <c r="D11" s="107">
        <f t="shared" si="0"/>
        <v>4716.6079295154186</v>
      </c>
      <c r="E11" s="39">
        <v>1070.67</v>
      </c>
    </row>
    <row r="12" spans="1:9" s="90" customFormat="1" ht="30" x14ac:dyDescent="0.25">
      <c r="A12" s="100" t="s">
        <v>173</v>
      </c>
      <c r="B12" s="105">
        <v>10</v>
      </c>
      <c r="C12" s="38" t="s">
        <v>233</v>
      </c>
      <c r="D12" s="107">
        <f t="shared" si="0"/>
        <v>117.93199999999999</v>
      </c>
      <c r="E12" s="39">
        <v>1179.32</v>
      </c>
    </row>
    <row r="13" spans="1:9" s="90" customFormat="1" ht="15" x14ac:dyDescent="0.25">
      <c r="A13" s="100" t="s">
        <v>174</v>
      </c>
      <c r="B13" s="39">
        <v>1.84</v>
      </c>
      <c r="C13" s="38" t="s">
        <v>232</v>
      </c>
      <c r="D13" s="107">
        <f t="shared" si="0"/>
        <v>600.63043478260875</v>
      </c>
      <c r="E13" s="39">
        <v>1105.1600000000001</v>
      </c>
    </row>
    <row r="14" spans="1:9" s="90" customFormat="1" ht="15" x14ac:dyDescent="0.25">
      <c r="A14" s="100" t="s">
        <v>175</v>
      </c>
      <c r="B14" s="39">
        <v>1.84</v>
      </c>
      <c r="C14" s="38" t="s">
        <v>232</v>
      </c>
      <c r="D14" s="107">
        <f t="shared" si="0"/>
        <v>1373.353260869565</v>
      </c>
      <c r="E14" s="39">
        <v>2526.9699999999998</v>
      </c>
    </row>
    <row r="15" spans="1:9" s="92" customFormat="1" ht="15" customHeight="1" x14ac:dyDescent="0.2">
      <c r="A15" s="91" t="s">
        <v>66</v>
      </c>
      <c r="B15" s="93"/>
      <c r="C15" s="93"/>
      <c r="D15" s="107"/>
      <c r="E15" s="93"/>
    </row>
    <row r="16" spans="1:9" s="90" customFormat="1" ht="30" x14ac:dyDescent="0.25">
      <c r="A16" s="100" t="s">
        <v>176</v>
      </c>
      <c r="B16" s="38" t="s">
        <v>28</v>
      </c>
      <c r="C16" s="38" t="s">
        <v>11</v>
      </c>
      <c r="D16" s="107">
        <f>E16</f>
        <v>88168.99</v>
      </c>
      <c r="E16" s="39">
        <v>88168.99</v>
      </c>
    </row>
    <row r="17" spans="1:5" s="92" customFormat="1" ht="15" customHeight="1" x14ac:dyDescent="0.2">
      <c r="A17" s="91" t="s">
        <v>72</v>
      </c>
      <c r="B17" s="93"/>
      <c r="C17" s="93"/>
      <c r="D17" s="107"/>
      <c r="E17" s="93"/>
    </row>
    <row r="18" spans="1:5" s="90" customFormat="1" ht="30" x14ac:dyDescent="0.25">
      <c r="A18" s="100" t="s">
        <v>177</v>
      </c>
      <c r="B18" s="38" t="s">
        <v>29</v>
      </c>
      <c r="C18" s="38" t="s">
        <v>11</v>
      </c>
      <c r="D18" s="107">
        <f t="shared" ref="D18:D20" si="1">E18</f>
        <v>19503.59</v>
      </c>
      <c r="E18" s="39">
        <v>19503.59</v>
      </c>
    </row>
    <row r="19" spans="1:5" s="92" customFormat="1" ht="15" customHeight="1" x14ac:dyDescent="0.2">
      <c r="A19" s="91" t="s">
        <v>47</v>
      </c>
      <c r="B19" s="93"/>
      <c r="C19" s="93"/>
      <c r="D19" s="107"/>
      <c r="E19" s="93"/>
    </row>
    <row r="20" spans="1:5" s="90" customFormat="1" ht="30" x14ac:dyDescent="0.25">
      <c r="A20" s="100" t="s">
        <v>84</v>
      </c>
      <c r="B20" s="38" t="s">
        <v>30</v>
      </c>
      <c r="C20" s="38" t="s">
        <v>11</v>
      </c>
      <c r="D20" s="107">
        <f t="shared" si="1"/>
        <v>9964.6200000000008</v>
      </c>
      <c r="E20" s="39">
        <f>356.67+9607.95</f>
        <v>9964.6200000000008</v>
      </c>
    </row>
    <row r="21" spans="1:5" s="92" customFormat="1" ht="15" x14ac:dyDescent="0.2">
      <c r="A21" s="91" t="s">
        <v>48</v>
      </c>
      <c r="B21" s="93"/>
      <c r="C21" s="93"/>
      <c r="D21" s="107"/>
      <c r="E21" s="93"/>
    </row>
    <row r="22" spans="1:5" s="90" customFormat="1" ht="15" x14ac:dyDescent="0.25">
      <c r="A22" s="100" t="s">
        <v>178</v>
      </c>
      <c r="B22" s="105">
        <v>2</v>
      </c>
      <c r="C22" s="38" t="s">
        <v>234</v>
      </c>
      <c r="D22" s="107">
        <f t="shared" si="0"/>
        <v>245.55500000000001</v>
      </c>
      <c r="E22" s="39">
        <v>491.11</v>
      </c>
    </row>
    <row r="23" spans="1:5" s="90" customFormat="1" ht="15" x14ac:dyDescent="0.25">
      <c r="A23" s="100" t="s">
        <v>85</v>
      </c>
      <c r="B23" s="105">
        <v>3</v>
      </c>
      <c r="C23" s="38" t="s">
        <v>14</v>
      </c>
      <c r="D23" s="107">
        <f t="shared" si="0"/>
        <v>86.213333333333324</v>
      </c>
      <c r="E23" s="39">
        <v>258.64</v>
      </c>
    </row>
    <row r="24" spans="1:5" s="90" customFormat="1" ht="15" x14ac:dyDescent="0.25">
      <c r="A24" s="100" t="s">
        <v>86</v>
      </c>
      <c r="B24" s="105">
        <v>1</v>
      </c>
      <c r="C24" s="38" t="s">
        <v>15</v>
      </c>
      <c r="D24" s="107">
        <f t="shared" si="0"/>
        <v>839.52</v>
      </c>
      <c r="E24" s="39">
        <v>839.52</v>
      </c>
    </row>
    <row r="25" spans="1:5" s="90" customFormat="1" ht="30" x14ac:dyDescent="0.25">
      <c r="A25" s="100" t="s">
        <v>121</v>
      </c>
      <c r="B25" s="105">
        <v>1</v>
      </c>
      <c r="C25" s="38" t="s">
        <v>17</v>
      </c>
      <c r="D25" s="107">
        <f t="shared" si="0"/>
        <v>472.47</v>
      </c>
      <c r="E25" s="39">
        <v>472.47</v>
      </c>
    </row>
    <row r="26" spans="1:5" s="90" customFormat="1" ht="15" x14ac:dyDescent="0.25">
      <c r="A26" s="100" t="s">
        <v>87</v>
      </c>
      <c r="B26" s="39">
        <v>0.09</v>
      </c>
      <c r="C26" s="38" t="s">
        <v>18</v>
      </c>
      <c r="D26" s="107">
        <f t="shared" si="0"/>
        <v>6088.8888888888887</v>
      </c>
      <c r="E26" s="39">
        <v>548</v>
      </c>
    </row>
    <row r="27" spans="1:5" s="90" customFormat="1" ht="30" x14ac:dyDescent="0.25">
      <c r="A27" s="100" t="s">
        <v>179</v>
      </c>
      <c r="B27" s="105">
        <v>2</v>
      </c>
      <c r="C27" s="38" t="s">
        <v>15</v>
      </c>
      <c r="D27" s="107">
        <f t="shared" si="0"/>
        <v>258.49</v>
      </c>
      <c r="E27" s="39">
        <v>516.98</v>
      </c>
    </row>
    <row r="28" spans="1:5" s="90" customFormat="1" ht="30" x14ac:dyDescent="0.25">
      <c r="A28" s="100" t="s">
        <v>180</v>
      </c>
      <c r="B28" s="39">
        <v>0.27</v>
      </c>
      <c r="C28" s="38" t="s">
        <v>19</v>
      </c>
      <c r="D28" s="107">
        <f t="shared" si="0"/>
        <v>1685.5925925925926</v>
      </c>
      <c r="E28" s="39">
        <v>455.11</v>
      </c>
    </row>
    <row r="29" spans="1:5" s="90" customFormat="1" ht="15" x14ac:dyDescent="0.25">
      <c r="A29" s="100" t="s">
        <v>88</v>
      </c>
      <c r="B29" s="39">
        <v>0.23</v>
      </c>
      <c r="C29" s="38" t="s">
        <v>20</v>
      </c>
      <c r="D29" s="107">
        <f t="shared" si="0"/>
        <v>25142.173913043476</v>
      </c>
      <c r="E29" s="39">
        <v>5782.7</v>
      </c>
    </row>
    <row r="30" spans="1:5" s="90" customFormat="1" ht="30" x14ac:dyDescent="0.25">
      <c r="A30" s="100" t="s">
        <v>89</v>
      </c>
      <c r="B30" s="39">
        <v>3.93</v>
      </c>
      <c r="C30" s="38" t="s">
        <v>19</v>
      </c>
      <c r="D30" s="107">
        <f t="shared" si="0"/>
        <v>1679.681933842239</v>
      </c>
      <c r="E30" s="39">
        <v>6601.15</v>
      </c>
    </row>
    <row r="31" spans="1:5" s="90" customFormat="1" ht="15" x14ac:dyDescent="0.25">
      <c r="A31" s="100" t="s">
        <v>181</v>
      </c>
      <c r="B31" s="39">
        <v>0.01</v>
      </c>
      <c r="C31" s="38" t="s">
        <v>20</v>
      </c>
      <c r="D31" s="107">
        <f t="shared" si="0"/>
        <v>25184</v>
      </c>
      <c r="E31" s="39">
        <v>251.84</v>
      </c>
    </row>
    <row r="32" spans="1:5" s="90" customFormat="1" ht="30" x14ac:dyDescent="0.25">
      <c r="A32" s="100" t="s">
        <v>91</v>
      </c>
      <c r="B32" s="105">
        <v>1</v>
      </c>
      <c r="C32" s="38" t="s">
        <v>15</v>
      </c>
      <c r="D32" s="107">
        <f t="shared" si="0"/>
        <v>503.4</v>
      </c>
      <c r="E32" s="39">
        <v>503.4</v>
      </c>
    </row>
    <row r="33" spans="1:5" s="90" customFormat="1" ht="15" x14ac:dyDescent="0.25">
      <c r="A33" s="100" t="s">
        <v>122</v>
      </c>
      <c r="B33" s="39">
        <v>0.25</v>
      </c>
      <c r="C33" s="38" t="s">
        <v>18</v>
      </c>
      <c r="D33" s="107">
        <f t="shared" si="0"/>
        <v>15024.28</v>
      </c>
      <c r="E33" s="39">
        <v>3756.07</v>
      </c>
    </row>
    <row r="34" spans="1:5" s="90" customFormat="1" ht="30" x14ac:dyDescent="0.25">
      <c r="A34" s="100" t="s">
        <v>92</v>
      </c>
      <c r="B34" s="105">
        <v>4</v>
      </c>
      <c r="C34" s="38" t="s">
        <v>23</v>
      </c>
      <c r="D34" s="107">
        <f t="shared" si="0"/>
        <v>211.47</v>
      </c>
      <c r="E34" s="39">
        <v>845.88</v>
      </c>
    </row>
    <row r="35" spans="1:5" s="90" customFormat="1" ht="15" x14ac:dyDescent="0.25">
      <c r="A35" s="100" t="s">
        <v>93</v>
      </c>
      <c r="B35" s="105">
        <v>3</v>
      </c>
      <c r="C35" s="38" t="s">
        <v>14</v>
      </c>
      <c r="D35" s="107">
        <f t="shared" si="0"/>
        <v>69.05</v>
      </c>
      <c r="E35" s="39">
        <v>207.15</v>
      </c>
    </row>
    <row r="36" spans="1:5" s="90" customFormat="1" ht="15" x14ac:dyDescent="0.25">
      <c r="A36" s="100" t="s">
        <v>94</v>
      </c>
      <c r="B36" s="105">
        <v>1</v>
      </c>
      <c r="C36" s="38" t="s">
        <v>13</v>
      </c>
      <c r="D36" s="107">
        <f t="shared" si="0"/>
        <v>5327.8</v>
      </c>
      <c r="E36" s="39">
        <v>5327.8</v>
      </c>
    </row>
    <row r="37" spans="1:5" s="90" customFormat="1" ht="30" x14ac:dyDescent="0.25">
      <c r="A37" s="100" t="s">
        <v>182</v>
      </c>
      <c r="B37" s="39">
        <v>0.01</v>
      </c>
      <c r="C37" s="38" t="s">
        <v>235</v>
      </c>
      <c r="D37" s="107">
        <f t="shared" si="0"/>
        <v>6636</v>
      </c>
      <c r="E37" s="39">
        <v>66.36</v>
      </c>
    </row>
    <row r="38" spans="1:5" s="90" customFormat="1" ht="15" x14ac:dyDescent="0.25">
      <c r="A38" s="100" t="s">
        <v>123</v>
      </c>
      <c r="B38" s="105">
        <v>15951</v>
      </c>
      <c r="C38" s="38" t="s">
        <v>24</v>
      </c>
      <c r="D38" s="107">
        <f t="shared" si="0"/>
        <v>1.22194282490126</v>
      </c>
      <c r="E38" s="39">
        <v>19491.21</v>
      </c>
    </row>
    <row r="39" spans="1:5" s="90" customFormat="1" ht="15" x14ac:dyDescent="0.25">
      <c r="A39" s="100" t="s">
        <v>183</v>
      </c>
      <c r="B39" s="105">
        <v>1</v>
      </c>
      <c r="C39" s="38" t="s">
        <v>236</v>
      </c>
      <c r="D39" s="107">
        <f t="shared" si="0"/>
        <v>614.26</v>
      </c>
      <c r="E39" s="39">
        <v>614.26</v>
      </c>
    </row>
    <row r="40" spans="1:5" s="90" customFormat="1" ht="30" x14ac:dyDescent="0.25">
      <c r="A40" s="100" t="s">
        <v>184</v>
      </c>
      <c r="B40" s="105">
        <v>1</v>
      </c>
      <c r="C40" s="38" t="s">
        <v>236</v>
      </c>
      <c r="D40" s="107">
        <f t="shared" si="0"/>
        <v>136.37</v>
      </c>
      <c r="E40" s="39">
        <v>136.37</v>
      </c>
    </row>
    <row r="41" spans="1:5" s="90" customFormat="1" ht="30" x14ac:dyDescent="0.25">
      <c r="A41" s="100" t="s">
        <v>185</v>
      </c>
      <c r="B41" s="105">
        <v>1</v>
      </c>
      <c r="C41" s="38" t="s">
        <v>26</v>
      </c>
      <c r="D41" s="107">
        <f t="shared" si="0"/>
        <v>1317.97</v>
      </c>
      <c r="E41" s="39">
        <v>1317.97</v>
      </c>
    </row>
    <row r="42" spans="1:5" s="90" customFormat="1" ht="15" x14ac:dyDescent="0.25">
      <c r="A42" s="100" t="s">
        <v>98</v>
      </c>
      <c r="B42" s="105">
        <v>25</v>
      </c>
      <c r="C42" s="38" t="s">
        <v>26</v>
      </c>
      <c r="D42" s="107">
        <f t="shared" si="0"/>
        <v>254.2424</v>
      </c>
      <c r="E42" s="39">
        <v>6356.06</v>
      </c>
    </row>
    <row r="43" spans="1:5" s="90" customFormat="1" ht="15" x14ac:dyDescent="0.25">
      <c r="A43" s="100" t="s">
        <v>186</v>
      </c>
      <c r="B43" s="105">
        <v>1</v>
      </c>
      <c r="C43" s="38" t="s">
        <v>237</v>
      </c>
      <c r="D43" s="107">
        <f t="shared" si="0"/>
        <v>282.55</v>
      </c>
      <c r="E43" s="39">
        <v>282.55</v>
      </c>
    </row>
    <row r="44" spans="1:5" s="92" customFormat="1" ht="15" x14ac:dyDescent="0.2">
      <c r="A44" s="91" t="s">
        <v>49</v>
      </c>
      <c r="B44" s="93"/>
      <c r="C44" s="93"/>
      <c r="D44" s="38"/>
      <c r="E44" s="93"/>
    </row>
    <row r="45" spans="1:5" s="90" customFormat="1" ht="30" x14ac:dyDescent="0.25">
      <c r="A45" s="100" t="s">
        <v>100</v>
      </c>
      <c r="B45" s="104">
        <v>1.4139999999999999</v>
      </c>
      <c r="C45" s="38" t="s">
        <v>19</v>
      </c>
      <c r="D45" s="107">
        <f t="shared" si="0"/>
        <v>1651.2305516265915</v>
      </c>
      <c r="E45" s="39">
        <v>2334.84</v>
      </c>
    </row>
    <row r="46" spans="1:5" s="90" customFormat="1" ht="45" x14ac:dyDescent="0.25">
      <c r="A46" s="100" t="s">
        <v>187</v>
      </c>
      <c r="B46" s="106">
        <v>0.2</v>
      </c>
      <c r="C46" s="38" t="s">
        <v>19</v>
      </c>
      <c r="D46" s="107">
        <f t="shared" si="0"/>
        <v>1764.1499999999999</v>
      </c>
      <c r="E46" s="39">
        <v>352.83</v>
      </c>
    </row>
    <row r="47" spans="1:5" s="90" customFormat="1" ht="15" x14ac:dyDescent="0.25">
      <c r="A47" s="100" t="s">
        <v>188</v>
      </c>
      <c r="B47" s="105">
        <v>24</v>
      </c>
      <c r="C47" s="38" t="s">
        <v>101</v>
      </c>
      <c r="D47" s="107">
        <f t="shared" si="0"/>
        <v>5.4008333333333338</v>
      </c>
      <c r="E47" s="39">
        <v>129.62</v>
      </c>
    </row>
    <row r="48" spans="1:5" s="90" customFormat="1" ht="30" x14ac:dyDescent="0.25">
      <c r="A48" s="100" t="s">
        <v>189</v>
      </c>
      <c r="B48" s="106">
        <v>450.5</v>
      </c>
      <c r="C48" s="38" t="s">
        <v>101</v>
      </c>
      <c r="D48" s="107">
        <f t="shared" si="0"/>
        <v>48.20199778024417</v>
      </c>
      <c r="E48" s="39">
        <v>21715</v>
      </c>
    </row>
    <row r="49" spans="1:5" s="90" customFormat="1" ht="15" x14ac:dyDescent="0.25">
      <c r="A49" s="100" t="s">
        <v>190</v>
      </c>
      <c r="B49" s="105">
        <v>11</v>
      </c>
      <c r="C49" s="38" t="s">
        <v>101</v>
      </c>
      <c r="D49" s="107">
        <f t="shared" si="0"/>
        <v>69.896363636363631</v>
      </c>
      <c r="E49" s="39">
        <v>768.86</v>
      </c>
    </row>
    <row r="50" spans="1:5" s="90" customFormat="1" ht="15" x14ac:dyDescent="0.25">
      <c r="A50" s="100" t="s">
        <v>191</v>
      </c>
      <c r="B50" s="105">
        <v>2</v>
      </c>
      <c r="C50" s="38" t="s">
        <v>17</v>
      </c>
      <c r="D50" s="107">
        <f t="shared" si="0"/>
        <v>195.30500000000001</v>
      </c>
      <c r="E50" s="39">
        <v>390.61</v>
      </c>
    </row>
    <row r="51" spans="1:5" s="90" customFormat="1" ht="30" x14ac:dyDescent="0.25">
      <c r="A51" s="100" t="s">
        <v>192</v>
      </c>
      <c r="B51" s="38" t="s">
        <v>27</v>
      </c>
      <c r="C51" s="38" t="s">
        <v>12</v>
      </c>
      <c r="D51" s="107">
        <f>E51</f>
        <v>4589.51</v>
      </c>
      <c r="E51" s="39">
        <v>4589.51</v>
      </c>
    </row>
    <row r="52" spans="1:5" s="90" customFormat="1" ht="30" x14ac:dyDescent="0.25">
      <c r="A52" s="100" t="s">
        <v>193</v>
      </c>
      <c r="B52" s="106">
        <v>0.2</v>
      </c>
      <c r="C52" s="38" t="s">
        <v>19</v>
      </c>
      <c r="D52" s="107">
        <f t="shared" si="0"/>
        <v>1764.1499999999999</v>
      </c>
      <c r="E52" s="39">
        <v>352.83</v>
      </c>
    </row>
    <row r="53" spans="1:5" s="90" customFormat="1" ht="15" x14ac:dyDescent="0.25">
      <c r="A53" s="100" t="s">
        <v>194</v>
      </c>
      <c r="B53" s="39">
        <v>0.05</v>
      </c>
      <c r="C53" s="38" t="s">
        <v>19</v>
      </c>
      <c r="D53" s="107">
        <f t="shared" si="0"/>
        <v>1765.6</v>
      </c>
      <c r="E53" s="39">
        <v>88.28</v>
      </c>
    </row>
    <row r="54" spans="1:5" s="90" customFormat="1" ht="15" x14ac:dyDescent="0.25">
      <c r="A54" s="100" t="s">
        <v>195</v>
      </c>
      <c r="B54" s="39">
        <v>0.01</v>
      </c>
      <c r="C54" s="38" t="s">
        <v>235</v>
      </c>
      <c r="D54" s="107">
        <f t="shared" si="0"/>
        <v>29124</v>
      </c>
      <c r="E54" s="39">
        <v>291.24</v>
      </c>
    </row>
    <row r="55" spans="1:5" s="90" customFormat="1" ht="15" x14ac:dyDescent="0.25">
      <c r="A55" s="100" t="s">
        <v>196</v>
      </c>
      <c r="B55" s="39">
        <v>0.01</v>
      </c>
      <c r="C55" s="38" t="s">
        <v>235</v>
      </c>
      <c r="D55" s="107">
        <f t="shared" si="0"/>
        <v>32262</v>
      </c>
      <c r="E55" s="39">
        <v>322.62</v>
      </c>
    </row>
    <row r="56" spans="1:5" s="90" customFormat="1" ht="30" x14ac:dyDescent="0.25">
      <c r="A56" s="100" t="s">
        <v>197</v>
      </c>
      <c r="B56" s="39">
        <v>0.01</v>
      </c>
      <c r="C56" s="38" t="s">
        <v>21</v>
      </c>
      <c r="D56" s="107">
        <f t="shared" si="0"/>
        <v>29335</v>
      </c>
      <c r="E56" s="39">
        <v>293.35000000000002</v>
      </c>
    </row>
    <row r="57" spans="1:5" s="90" customFormat="1" ht="30" x14ac:dyDescent="0.25">
      <c r="A57" s="100" t="s">
        <v>198</v>
      </c>
      <c r="B57" s="39">
        <v>0.06</v>
      </c>
      <c r="C57" s="38" t="s">
        <v>21</v>
      </c>
      <c r="D57" s="107">
        <f t="shared" si="0"/>
        <v>43922.333333333336</v>
      </c>
      <c r="E57" s="39">
        <v>2635.34</v>
      </c>
    </row>
    <row r="58" spans="1:5" s="92" customFormat="1" ht="15" x14ac:dyDescent="0.2">
      <c r="A58" s="91" t="s">
        <v>50</v>
      </c>
      <c r="B58" s="93"/>
      <c r="C58" s="93"/>
      <c r="D58" s="38"/>
      <c r="E58" s="93"/>
    </row>
    <row r="59" spans="1:5" s="90" customFormat="1" ht="15" x14ac:dyDescent="0.25">
      <c r="A59" s="100" t="s">
        <v>104</v>
      </c>
      <c r="B59" s="38" t="s">
        <v>242</v>
      </c>
      <c r="C59" s="38" t="s">
        <v>11</v>
      </c>
      <c r="D59" s="39">
        <f>E59</f>
        <v>21600</v>
      </c>
      <c r="E59" s="39">
        <v>21600</v>
      </c>
    </row>
    <row r="60" spans="1:5" s="92" customFormat="1" ht="15" x14ac:dyDescent="0.2">
      <c r="A60" s="91" t="s">
        <v>51</v>
      </c>
      <c r="B60" s="93"/>
      <c r="C60" s="93"/>
      <c r="D60" s="38"/>
      <c r="E60" s="93"/>
    </row>
    <row r="61" spans="1:5" s="90" customFormat="1" ht="15" x14ac:dyDescent="0.25">
      <c r="A61" s="100" t="s">
        <v>199</v>
      </c>
      <c r="B61" s="105">
        <v>1</v>
      </c>
      <c r="C61" s="38" t="s">
        <v>13</v>
      </c>
      <c r="D61" s="107">
        <f t="shared" si="0"/>
        <v>1615.4</v>
      </c>
      <c r="E61" s="39">
        <v>1615.4</v>
      </c>
    </row>
    <row r="62" spans="1:5" s="90" customFormat="1" ht="15" x14ac:dyDescent="0.25">
      <c r="A62" s="100" t="s">
        <v>200</v>
      </c>
      <c r="B62" s="105">
        <v>5</v>
      </c>
      <c r="C62" s="38" t="s">
        <v>13</v>
      </c>
      <c r="D62" s="107">
        <f t="shared" si="0"/>
        <v>2387.5659999999998</v>
      </c>
      <c r="E62" s="39">
        <v>11937.83</v>
      </c>
    </row>
    <row r="63" spans="1:5" s="90" customFormat="1" ht="15" x14ac:dyDescent="0.25">
      <c r="A63" s="100" t="s">
        <v>201</v>
      </c>
      <c r="B63" s="106">
        <v>1.5</v>
      </c>
      <c r="C63" s="38" t="s">
        <v>233</v>
      </c>
      <c r="D63" s="107">
        <f t="shared" si="0"/>
        <v>686.64666666666665</v>
      </c>
      <c r="E63" s="39">
        <v>1029.97</v>
      </c>
    </row>
    <row r="64" spans="1:5" s="90" customFormat="1" ht="15" x14ac:dyDescent="0.25">
      <c r="A64" s="100" t="s">
        <v>202</v>
      </c>
      <c r="B64" s="39">
        <v>0.01</v>
      </c>
      <c r="C64" s="38" t="s">
        <v>238</v>
      </c>
      <c r="D64" s="107">
        <f t="shared" si="0"/>
        <v>25297</v>
      </c>
      <c r="E64" s="39">
        <v>252.97</v>
      </c>
    </row>
    <row r="65" spans="1:5" s="90" customFormat="1" ht="45" x14ac:dyDescent="0.25">
      <c r="A65" s="100" t="s">
        <v>203</v>
      </c>
      <c r="B65" s="39">
        <v>0.09</v>
      </c>
      <c r="C65" s="38" t="s">
        <v>18</v>
      </c>
      <c r="D65" s="107">
        <f t="shared" si="0"/>
        <v>36943.555555555555</v>
      </c>
      <c r="E65" s="39">
        <v>3324.92</v>
      </c>
    </row>
    <row r="66" spans="1:5" s="90" customFormat="1" ht="45" x14ac:dyDescent="0.25">
      <c r="A66" s="100" t="s">
        <v>204</v>
      </c>
      <c r="B66" s="39">
        <v>0.09</v>
      </c>
      <c r="C66" s="38" t="s">
        <v>18</v>
      </c>
      <c r="D66" s="107">
        <f t="shared" si="0"/>
        <v>18058.555555555555</v>
      </c>
      <c r="E66" s="39">
        <v>1625.27</v>
      </c>
    </row>
    <row r="67" spans="1:5" s="90" customFormat="1" ht="30" x14ac:dyDescent="0.25">
      <c r="A67" s="100" t="s">
        <v>205</v>
      </c>
      <c r="B67" s="105">
        <v>1</v>
      </c>
      <c r="C67" s="38" t="s">
        <v>13</v>
      </c>
      <c r="D67" s="107">
        <f t="shared" si="0"/>
        <v>212.29</v>
      </c>
      <c r="E67" s="39">
        <v>212.29</v>
      </c>
    </row>
    <row r="68" spans="1:5" s="90" customFormat="1" ht="15" x14ac:dyDescent="0.25">
      <c r="A68" s="100" t="s">
        <v>206</v>
      </c>
      <c r="B68" s="105">
        <v>1</v>
      </c>
      <c r="C68" s="38" t="s">
        <v>13</v>
      </c>
      <c r="D68" s="107">
        <f t="shared" si="0"/>
        <v>780.39</v>
      </c>
      <c r="E68" s="39">
        <v>780.39</v>
      </c>
    </row>
    <row r="69" spans="1:5" s="90" customFormat="1" ht="30" x14ac:dyDescent="0.25">
      <c r="A69" s="100" t="s">
        <v>207</v>
      </c>
      <c r="B69" s="104">
        <v>3.5000000000000003E-2</v>
      </c>
      <c r="C69" s="38" t="s">
        <v>18</v>
      </c>
      <c r="D69" s="107">
        <f t="shared" si="0"/>
        <v>98220.57142857142</v>
      </c>
      <c r="E69" s="39">
        <v>3437.72</v>
      </c>
    </row>
    <row r="70" spans="1:5" s="92" customFormat="1" ht="15" customHeight="1" x14ac:dyDescent="0.2">
      <c r="A70" s="91" t="s">
        <v>52</v>
      </c>
      <c r="B70" s="93"/>
      <c r="C70" s="93"/>
      <c r="D70" s="38"/>
      <c r="E70" s="93"/>
    </row>
    <row r="71" spans="1:5" s="90" customFormat="1" ht="30" x14ac:dyDescent="0.25">
      <c r="A71" s="100" t="s">
        <v>208</v>
      </c>
      <c r="B71" s="39">
        <v>0.01</v>
      </c>
      <c r="C71" s="38" t="s">
        <v>21</v>
      </c>
      <c r="D71" s="107">
        <f t="shared" si="0"/>
        <v>12931</v>
      </c>
      <c r="E71" s="39">
        <v>129.31</v>
      </c>
    </row>
    <row r="72" spans="1:5" s="90" customFormat="1" ht="30" x14ac:dyDescent="0.25">
      <c r="A72" s="100" t="s">
        <v>209</v>
      </c>
      <c r="B72" s="104">
        <v>1.8009999999999999</v>
      </c>
      <c r="C72" s="38" t="s">
        <v>22</v>
      </c>
      <c r="D72" s="107">
        <f t="shared" si="0"/>
        <v>18407.890061077182</v>
      </c>
      <c r="E72" s="39">
        <v>33152.61</v>
      </c>
    </row>
    <row r="73" spans="1:5" s="90" customFormat="1" ht="30" x14ac:dyDescent="0.25">
      <c r="A73" s="100" t="s">
        <v>210</v>
      </c>
      <c r="B73" s="39">
        <v>0.03</v>
      </c>
      <c r="C73" s="38" t="s">
        <v>22</v>
      </c>
      <c r="D73" s="107">
        <f t="shared" ref="D73:D92" si="2">E73/B73</f>
        <v>38767.666666666664</v>
      </c>
      <c r="E73" s="39">
        <v>1163.03</v>
      </c>
    </row>
    <row r="74" spans="1:5" s="90" customFormat="1" ht="15" x14ac:dyDescent="0.25">
      <c r="A74" s="100" t="s">
        <v>211</v>
      </c>
      <c r="B74" s="105">
        <v>1</v>
      </c>
      <c r="C74" s="38" t="s">
        <v>13</v>
      </c>
      <c r="D74" s="107">
        <f t="shared" si="2"/>
        <v>1064.72</v>
      </c>
      <c r="E74" s="39">
        <v>1064.72</v>
      </c>
    </row>
    <row r="75" spans="1:5" s="90" customFormat="1" ht="30" x14ac:dyDescent="0.25">
      <c r="A75" s="100" t="s">
        <v>212</v>
      </c>
      <c r="B75" s="39">
        <v>0.56000000000000005</v>
      </c>
      <c r="C75" s="38" t="s">
        <v>21</v>
      </c>
      <c r="D75" s="107">
        <f t="shared" si="2"/>
        <v>3491.3392857142853</v>
      </c>
      <c r="E75" s="39">
        <v>1955.15</v>
      </c>
    </row>
    <row r="76" spans="1:5" s="90" customFormat="1" ht="15" x14ac:dyDescent="0.25">
      <c r="A76" s="100" t="s">
        <v>213</v>
      </c>
      <c r="B76" s="104">
        <v>0.64100000000000001</v>
      </c>
      <c r="C76" s="38" t="s">
        <v>16</v>
      </c>
      <c r="D76" s="107">
        <f t="shared" si="2"/>
        <v>4557.9719188767549</v>
      </c>
      <c r="E76" s="39">
        <v>2921.66</v>
      </c>
    </row>
    <row r="77" spans="1:5" s="90" customFormat="1" ht="15" x14ac:dyDescent="0.25">
      <c r="A77" s="100" t="s">
        <v>214</v>
      </c>
      <c r="B77" s="104">
        <v>1.9E-2</v>
      </c>
      <c r="C77" s="38" t="s">
        <v>22</v>
      </c>
      <c r="D77" s="107">
        <f t="shared" si="2"/>
        <v>3183.6842105263158</v>
      </c>
      <c r="E77" s="39">
        <v>60.49</v>
      </c>
    </row>
    <row r="78" spans="1:5" s="90" customFormat="1" ht="45" x14ac:dyDescent="0.25">
      <c r="A78" s="100" t="s">
        <v>215</v>
      </c>
      <c r="B78" s="104">
        <v>1.9E-2</v>
      </c>
      <c r="C78" s="38" t="s">
        <v>22</v>
      </c>
      <c r="D78" s="107">
        <f t="shared" si="2"/>
        <v>13821.052631578948</v>
      </c>
      <c r="E78" s="39">
        <v>262.60000000000002</v>
      </c>
    </row>
    <row r="79" spans="1:5" s="90" customFormat="1" ht="15" x14ac:dyDescent="0.25">
      <c r="A79" s="100" t="s">
        <v>133</v>
      </c>
      <c r="B79" s="39">
        <v>0.03</v>
      </c>
      <c r="C79" s="38" t="s">
        <v>22</v>
      </c>
      <c r="D79" s="107">
        <f t="shared" si="2"/>
        <v>17486.333333333336</v>
      </c>
      <c r="E79" s="39">
        <v>524.59</v>
      </c>
    </row>
    <row r="80" spans="1:5" s="90" customFormat="1" ht="15" x14ac:dyDescent="0.25">
      <c r="A80" s="100" t="s">
        <v>216</v>
      </c>
      <c r="B80" s="39">
        <v>0.01</v>
      </c>
      <c r="C80" s="38" t="s">
        <v>21</v>
      </c>
      <c r="D80" s="107">
        <f t="shared" si="2"/>
        <v>346038</v>
      </c>
      <c r="E80" s="39">
        <v>3460.38</v>
      </c>
    </row>
    <row r="81" spans="1:5" s="90" customFormat="1" ht="45" x14ac:dyDescent="0.25">
      <c r="A81" s="100" t="s">
        <v>217</v>
      </c>
      <c r="B81" s="105">
        <v>2</v>
      </c>
      <c r="C81" s="38" t="s">
        <v>13</v>
      </c>
      <c r="D81" s="107">
        <f t="shared" si="2"/>
        <v>370.4</v>
      </c>
      <c r="E81" s="39">
        <v>740.8</v>
      </c>
    </row>
    <row r="82" spans="1:5" s="90" customFormat="1" ht="30" x14ac:dyDescent="0.25">
      <c r="A82" s="100" t="s">
        <v>218</v>
      </c>
      <c r="B82" s="39">
        <v>0.03</v>
      </c>
      <c r="C82" s="38" t="s">
        <v>239</v>
      </c>
      <c r="D82" s="107">
        <f t="shared" si="2"/>
        <v>47418.333333333336</v>
      </c>
      <c r="E82" s="39">
        <v>1422.55</v>
      </c>
    </row>
    <row r="83" spans="1:5" s="90" customFormat="1" ht="15" x14ac:dyDescent="0.25">
      <c r="A83" s="100" t="s">
        <v>219</v>
      </c>
      <c r="B83" s="104">
        <v>0.69699999999999995</v>
      </c>
      <c r="C83" s="38" t="s">
        <v>18</v>
      </c>
      <c r="D83" s="107">
        <f t="shared" si="2"/>
        <v>4556.0975609756097</v>
      </c>
      <c r="E83" s="39">
        <v>3175.6</v>
      </c>
    </row>
    <row r="84" spans="1:5" s="90" customFormat="1" ht="45" x14ac:dyDescent="0.25">
      <c r="A84" s="100" t="s">
        <v>220</v>
      </c>
      <c r="B84" s="104">
        <v>8.3000000000000004E-2</v>
      </c>
      <c r="C84" s="38" t="s">
        <v>22</v>
      </c>
      <c r="D84" s="107">
        <f t="shared" si="2"/>
        <v>52675.662650602404</v>
      </c>
      <c r="E84" s="39">
        <v>4372.08</v>
      </c>
    </row>
    <row r="85" spans="1:5" s="90" customFormat="1" ht="45" x14ac:dyDescent="0.25">
      <c r="A85" s="100" t="s">
        <v>221</v>
      </c>
      <c r="B85" s="104">
        <v>0.23400000000000001</v>
      </c>
      <c r="C85" s="38" t="s">
        <v>22</v>
      </c>
      <c r="D85" s="107">
        <f t="shared" si="2"/>
        <v>86108.461538461532</v>
      </c>
      <c r="E85" s="39">
        <v>20149.38</v>
      </c>
    </row>
    <row r="86" spans="1:5" s="90" customFormat="1" ht="30" x14ac:dyDescent="0.25">
      <c r="A86" s="100" t="s">
        <v>222</v>
      </c>
      <c r="B86" s="104">
        <v>8.2000000000000003E-2</v>
      </c>
      <c r="C86" s="38" t="s">
        <v>22</v>
      </c>
      <c r="D86" s="107">
        <f t="shared" si="2"/>
        <v>73465.85365853658</v>
      </c>
      <c r="E86" s="39">
        <v>6024.2</v>
      </c>
    </row>
    <row r="87" spans="1:5" s="90" customFormat="1" ht="30" x14ac:dyDescent="0.25">
      <c r="A87" s="100" t="s">
        <v>223</v>
      </c>
      <c r="B87" s="39">
        <v>0.02</v>
      </c>
      <c r="C87" s="38" t="s">
        <v>21</v>
      </c>
      <c r="D87" s="107">
        <f t="shared" si="2"/>
        <v>39659</v>
      </c>
      <c r="E87" s="39">
        <v>793.18</v>
      </c>
    </row>
    <row r="88" spans="1:5" s="90" customFormat="1" ht="15" x14ac:dyDescent="0.25">
      <c r="A88" s="100" t="s">
        <v>224</v>
      </c>
      <c r="B88" s="39">
        <v>0.05</v>
      </c>
      <c r="C88" s="38" t="s">
        <v>21</v>
      </c>
      <c r="D88" s="107">
        <f t="shared" si="2"/>
        <v>55746.2</v>
      </c>
      <c r="E88" s="39">
        <v>2787.31</v>
      </c>
    </row>
    <row r="89" spans="1:5" s="90" customFormat="1" ht="30" x14ac:dyDescent="0.25">
      <c r="A89" s="100" t="s">
        <v>225</v>
      </c>
      <c r="B89" s="39">
        <v>0.01</v>
      </c>
      <c r="C89" s="38" t="s">
        <v>21</v>
      </c>
      <c r="D89" s="107">
        <f t="shared" si="2"/>
        <v>28338</v>
      </c>
      <c r="E89" s="39">
        <v>283.38</v>
      </c>
    </row>
    <row r="90" spans="1:5" s="90" customFormat="1" ht="30" x14ac:dyDescent="0.25">
      <c r="A90" s="100" t="s">
        <v>226</v>
      </c>
      <c r="B90" s="39">
        <v>0.01</v>
      </c>
      <c r="C90" s="38" t="s">
        <v>21</v>
      </c>
      <c r="D90" s="107">
        <f t="shared" si="2"/>
        <v>42657</v>
      </c>
      <c r="E90" s="39">
        <v>426.57</v>
      </c>
    </row>
    <row r="91" spans="1:5" s="90" customFormat="1" ht="30" x14ac:dyDescent="0.25">
      <c r="A91" s="100" t="s">
        <v>227</v>
      </c>
      <c r="B91" s="104">
        <v>2.1999999999999999E-2</v>
      </c>
      <c r="C91" s="38" t="s">
        <v>18</v>
      </c>
      <c r="D91" s="107">
        <f t="shared" si="2"/>
        <v>40840.909090909096</v>
      </c>
      <c r="E91" s="39">
        <v>898.5</v>
      </c>
    </row>
    <row r="92" spans="1:5" s="90" customFormat="1" ht="45" x14ac:dyDescent="0.25">
      <c r="A92" s="100" t="s">
        <v>228</v>
      </c>
      <c r="B92" s="104">
        <v>3.0000000000000001E-3</v>
      </c>
      <c r="C92" s="38" t="s">
        <v>22</v>
      </c>
      <c r="D92" s="107">
        <f t="shared" si="2"/>
        <v>77256.666666666672</v>
      </c>
      <c r="E92" s="39">
        <v>231.77</v>
      </c>
    </row>
    <row r="93" spans="1:5" s="92" customFormat="1" ht="14.25" x14ac:dyDescent="0.2">
      <c r="A93" s="91" t="s">
        <v>53</v>
      </c>
      <c r="B93" s="93"/>
      <c r="C93" s="93"/>
      <c r="D93" s="93"/>
      <c r="E93" s="93"/>
    </row>
    <row r="94" spans="1:5" s="90" customFormat="1" ht="15" x14ac:dyDescent="0.25">
      <c r="A94" s="100" t="s">
        <v>109</v>
      </c>
      <c r="B94" s="38" t="s">
        <v>29</v>
      </c>
      <c r="C94" s="38" t="s">
        <v>11</v>
      </c>
      <c r="D94" s="39">
        <f>E94</f>
        <v>1375</v>
      </c>
      <c r="E94" s="39">
        <v>1375</v>
      </c>
    </row>
    <row r="95" spans="1:5" s="92" customFormat="1" ht="15" x14ac:dyDescent="0.2">
      <c r="A95" s="91" t="s">
        <v>54</v>
      </c>
      <c r="B95" s="93"/>
      <c r="C95" s="93"/>
      <c r="D95" s="39"/>
      <c r="E95" s="93"/>
    </row>
    <row r="96" spans="1:5" s="90" customFormat="1" ht="15" x14ac:dyDescent="0.25">
      <c r="A96" s="100" t="s">
        <v>110</v>
      </c>
      <c r="B96" s="38" t="s">
        <v>243</v>
      </c>
      <c r="C96" s="38" t="s">
        <v>12</v>
      </c>
      <c r="D96" s="39">
        <f t="shared" ref="D96:D101" si="3">E96</f>
        <v>82697.509999999995</v>
      </c>
      <c r="E96" s="39">
        <v>82697.509999999995</v>
      </c>
    </row>
    <row r="97" spans="1:5" s="92" customFormat="1" ht="15" x14ac:dyDescent="0.2">
      <c r="A97" s="91" t="s">
        <v>9</v>
      </c>
      <c r="B97" s="93"/>
      <c r="C97" s="93"/>
      <c r="D97" s="39"/>
      <c r="E97" s="93"/>
    </row>
    <row r="98" spans="1:5" s="90" customFormat="1" ht="15" x14ac:dyDescent="0.25">
      <c r="A98" s="100" t="s">
        <v>111</v>
      </c>
      <c r="B98" s="38" t="s">
        <v>243</v>
      </c>
      <c r="C98" s="38" t="s">
        <v>12</v>
      </c>
      <c r="D98" s="39">
        <f t="shared" si="3"/>
        <v>98369.39</v>
      </c>
      <c r="E98" s="39">
        <v>98369.39</v>
      </c>
    </row>
    <row r="99" spans="1:5" s="90" customFormat="1" ht="30" x14ac:dyDescent="0.25">
      <c r="A99" s="100" t="s">
        <v>229</v>
      </c>
      <c r="B99" s="38" t="s">
        <v>29</v>
      </c>
      <c r="C99" s="38" t="s">
        <v>11</v>
      </c>
      <c r="D99" s="39">
        <f t="shared" si="3"/>
        <v>5520.73</v>
      </c>
      <c r="E99" s="39">
        <v>5520.73</v>
      </c>
    </row>
    <row r="100" spans="1:5" s="92" customFormat="1" ht="15" x14ac:dyDescent="0.2">
      <c r="A100" s="91" t="s">
        <v>230</v>
      </c>
      <c r="B100" s="93"/>
      <c r="C100" s="93"/>
      <c r="D100" s="39"/>
      <c r="E100" s="93"/>
    </row>
    <row r="101" spans="1:5" s="90" customFormat="1" ht="15" x14ac:dyDescent="0.25">
      <c r="A101" s="100" t="s">
        <v>231</v>
      </c>
      <c r="B101" s="38" t="s">
        <v>29</v>
      </c>
      <c r="C101" s="38" t="s">
        <v>12</v>
      </c>
      <c r="D101" s="39">
        <f t="shared" si="3"/>
        <v>1505.11</v>
      </c>
      <c r="E101" s="39">
        <v>1505.11</v>
      </c>
    </row>
    <row r="102" spans="1:5" s="95" customFormat="1" ht="14.25" x14ac:dyDescent="0.2">
      <c r="A102" s="101" t="s">
        <v>10</v>
      </c>
      <c r="B102" s="93"/>
      <c r="C102" s="93"/>
      <c r="D102" s="94"/>
      <c r="E102" s="94"/>
    </row>
    <row r="103" spans="1:5" s="95" customFormat="1" ht="15" x14ac:dyDescent="0.2">
      <c r="A103" s="102" t="s">
        <v>112</v>
      </c>
      <c r="B103" s="39" t="s">
        <v>28</v>
      </c>
      <c r="C103" s="38" t="s">
        <v>11</v>
      </c>
      <c r="D103" s="45">
        <f>E103</f>
        <v>54838.766999999971</v>
      </c>
      <c r="E103" s="45">
        <f>SUM(E7:E101)*10%</f>
        <v>54838.766999999971</v>
      </c>
    </row>
    <row r="104" spans="1:5" s="95" customFormat="1" ht="15" customHeight="1" x14ac:dyDescent="0.2">
      <c r="A104" s="103" t="s">
        <v>32</v>
      </c>
      <c r="B104" s="96"/>
      <c r="C104" s="96"/>
      <c r="D104" s="97"/>
      <c r="E104" s="97">
        <f>SUM(E7:E103)</f>
        <v>603226.43699999969</v>
      </c>
    </row>
    <row r="105" spans="1:5" s="95" customFormat="1" ht="15" x14ac:dyDescent="0.2">
      <c r="D105" s="98"/>
      <c r="E105" s="99"/>
    </row>
    <row r="106" spans="1:5" ht="15" customHeight="1" x14ac:dyDescent="0.2">
      <c r="A106" s="206" t="s">
        <v>246</v>
      </c>
      <c r="B106" s="206"/>
      <c r="C106" s="206"/>
      <c r="D106" s="206"/>
      <c r="E106" s="206"/>
    </row>
    <row r="107" spans="1:5" ht="15" customHeight="1" x14ac:dyDescent="0.2">
      <c r="A107" s="206"/>
      <c r="B107" s="206"/>
      <c r="C107" s="206"/>
      <c r="D107" s="206"/>
      <c r="E107" s="206"/>
    </row>
    <row r="108" spans="1:5" ht="15" customHeight="1" x14ac:dyDescent="0.2">
      <c r="A108" s="207" t="s">
        <v>40</v>
      </c>
      <c r="B108" s="207"/>
      <c r="C108" s="207"/>
      <c r="D108" s="207"/>
      <c r="E108" s="207"/>
    </row>
    <row r="109" spans="1:5" ht="15" customHeight="1" x14ac:dyDescent="0.2">
      <c r="A109" s="207" t="s">
        <v>41</v>
      </c>
      <c r="B109" s="207"/>
      <c r="C109" s="207"/>
      <c r="D109" s="207"/>
      <c r="E109" s="207"/>
    </row>
    <row r="110" spans="1:5" ht="15" customHeight="1" x14ac:dyDescent="0.2">
      <c r="A110" s="208" t="s">
        <v>244</v>
      </c>
      <c r="B110" s="208"/>
      <c r="C110" s="208"/>
      <c r="D110" s="208"/>
      <c r="E110" s="208"/>
    </row>
    <row r="111" spans="1:5" ht="15" customHeight="1" x14ac:dyDescent="0.2">
      <c r="A111" s="208"/>
      <c r="B111" s="208"/>
      <c r="C111" s="208"/>
      <c r="D111" s="208"/>
      <c r="E111" s="208"/>
    </row>
    <row r="112" spans="1:5" ht="15" customHeight="1" x14ac:dyDescent="0.2">
      <c r="A112" s="209"/>
      <c r="B112" s="209"/>
      <c r="C112" s="209"/>
      <c r="D112" s="209"/>
      <c r="E112" s="209"/>
    </row>
    <row r="113" spans="1:5" ht="15" x14ac:dyDescent="0.2">
      <c r="A113" s="15"/>
      <c r="B113" s="108"/>
      <c r="C113" s="108"/>
      <c r="D113" s="109"/>
      <c r="E113" s="108"/>
    </row>
    <row r="114" spans="1:5" ht="15" customHeight="1" x14ac:dyDescent="0.2">
      <c r="A114" s="6" t="s">
        <v>33</v>
      </c>
      <c r="B114" s="88"/>
      <c r="C114" s="88"/>
      <c r="D114" s="51"/>
      <c r="E114" s="88"/>
    </row>
    <row r="115" spans="1:5" ht="15" x14ac:dyDescent="0.2">
      <c r="A115" s="6"/>
      <c r="B115" s="88"/>
      <c r="C115" s="88" t="s">
        <v>27</v>
      </c>
      <c r="D115" s="51" t="s">
        <v>27</v>
      </c>
      <c r="E115" s="88"/>
    </row>
    <row r="116" spans="1:5" ht="15" customHeight="1" x14ac:dyDescent="0.2">
      <c r="A116" s="178" t="s">
        <v>245</v>
      </c>
      <c r="B116" s="178"/>
      <c r="C116" s="182" t="s">
        <v>38</v>
      </c>
      <c r="D116" s="182"/>
      <c r="E116" s="88"/>
    </row>
    <row r="117" spans="1:5" ht="15" customHeight="1" x14ac:dyDescent="0.2">
      <c r="A117" s="182" t="s">
        <v>64</v>
      </c>
      <c r="B117" s="182"/>
      <c r="C117" s="182" t="s">
        <v>35</v>
      </c>
      <c r="D117" s="182"/>
      <c r="E117" s="88"/>
    </row>
    <row r="118" spans="1:5" ht="15" customHeight="1" x14ac:dyDescent="0.2">
      <c r="A118" s="6"/>
      <c r="B118" s="88"/>
      <c r="C118" s="88"/>
      <c r="D118" s="51"/>
      <c r="E118" s="88"/>
    </row>
    <row r="119" spans="1:5" ht="15" customHeight="1" x14ac:dyDescent="0.2">
      <c r="A119" s="178" t="s">
        <v>37</v>
      </c>
      <c r="B119" s="178"/>
      <c r="C119" s="182" t="s">
        <v>38</v>
      </c>
      <c r="D119" s="182"/>
      <c r="E119" s="88"/>
    </row>
    <row r="120" spans="1:5" ht="15" x14ac:dyDescent="0.2">
      <c r="A120" s="17" t="s">
        <v>36</v>
      </c>
      <c r="B120" s="88"/>
      <c r="C120" s="182" t="s">
        <v>35</v>
      </c>
      <c r="D120" s="182"/>
      <c r="E120" s="88"/>
    </row>
    <row r="121" spans="1:5" s="95" customFormat="1" x14ac:dyDescent="0.2">
      <c r="D121" s="99"/>
      <c r="E121" s="99"/>
    </row>
    <row r="122" spans="1:5" s="95" customFormat="1" x14ac:dyDescent="0.2">
      <c r="D122" s="99"/>
      <c r="E122" s="99"/>
    </row>
    <row r="123" spans="1:5" s="95" customFormat="1" x14ac:dyDescent="0.2">
      <c r="D123" s="99"/>
      <c r="E123" s="99"/>
    </row>
    <row r="124" spans="1:5" s="95" customFormat="1" x14ac:dyDescent="0.2">
      <c r="D124" s="99"/>
      <c r="E124" s="99"/>
    </row>
    <row r="125" spans="1:5" s="95" customFormat="1" x14ac:dyDescent="0.2">
      <c r="D125" s="99"/>
      <c r="E125" s="99"/>
    </row>
    <row r="126" spans="1:5" s="95" customFormat="1" x14ac:dyDescent="0.2">
      <c r="D126" s="99"/>
      <c r="E126" s="99"/>
    </row>
    <row r="127" spans="1:5" s="95" customFormat="1" x14ac:dyDescent="0.2">
      <c r="D127" s="99"/>
      <c r="E127" s="99"/>
    </row>
    <row r="128" spans="1:5" s="95" customFormat="1" x14ac:dyDescent="0.2">
      <c r="D128" s="99"/>
      <c r="E128" s="99"/>
    </row>
    <row r="129" spans="4:5" s="95" customFormat="1" x14ac:dyDescent="0.2">
      <c r="D129" s="99"/>
      <c r="E129" s="99"/>
    </row>
    <row r="130" spans="4:5" s="95" customFormat="1" x14ac:dyDescent="0.2">
      <c r="D130" s="99"/>
      <c r="E130" s="99"/>
    </row>
    <row r="131" spans="4:5" s="95" customFormat="1" x14ac:dyDescent="0.2">
      <c r="D131" s="99"/>
      <c r="E131" s="99"/>
    </row>
    <row r="132" spans="4:5" s="95" customFormat="1" x14ac:dyDescent="0.2">
      <c r="D132" s="99"/>
      <c r="E132" s="99"/>
    </row>
    <row r="133" spans="4:5" s="95" customFormat="1" x14ac:dyDescent="0.2">
      <c r="D133" s="99"/>
      <c r="E133" s="99"/>
    </row>
    <row r="134" spans="4:5" s="95" customFormat="1" x14ac:dyDescent="0.2">
      <c r="D134" s="99"/>
      <c r="E134" s="99"/>
    </row>
    <row r="135" spans="4:5" s="95" customFormat="1" x14ac:dyDescent="0.2">
      <c r="D135" s="99"/>
      <c r="E135" s="99"/>
    </row>
    <row r="136" spans="4:5" s="95" customFormat="1" x14ac:dyDescent="0.2">
      <c r="D136" s="99"/>
      <c r="E136" s="99"/>
    </row>
    <row r="137" spans="4:5" s="95" customFormat="1" x14ac:dyDescent="0.2">
      <c r="D137" s="99"/>
      <c r="E137" s="99"/>
    </row>
    <row r="138" spans="4:5" s="95" customFormat="1" x14ac:dyDescent="0.2">
      <c r="D138" s="99"/>
      <c r="E138" s="99"/>
    </row>
    <row r="139" spans="4:5" s="95" customFormat="1" x14ac:dyDescent="0.2">
      <c r="D139" s="99"/>
      <c r="E139" s="99"/>
    </row>
    <row r="140" spans="4:5" s="95" customFormat="1" x14ac:dyDescent="0.2">
      <c r="D140" s="99"/>
      <c r="E140" s="99"/>
    </row>
    <row r="141" spans="4:5" s="95" customFormat="1" x14ac:dyDescent="0.2">
      <c r="D141" s="99"/>
      <c r="E141" s="99"/>
    </row>
    <row r="142" spans="4:5" s="95" customFormat="1" x14ac:dyDescent="0.2">
      <c r="D142" s="99"/>
      <c r="E142" s="99"/>
    </row>
    <row r="143" spans="4:5" s="95" customFormat="1" x14ac:dyDescent="0.2">
      <c r="D143" s="99"/>
      <c r="E143" s="99"/>
    </row>
    <row r="144" spans="4:5" s="95" customFormat="1" x14ac:dyDescent="0.2">
      <c r="D144" s="99"/>
      <c r="E144" s="99"/>
    </row>
    <row r="145" spans="4:5" s="95" customFormat="1" x14ac:dyDescent="0.2">
      <c r="D145" s="99"/>
      <c r="E145" s="99"/>
    </row>
    <row r="146" spans="4:5" s="95" customFormat="1" x14ac:dyDescent="0.2">
      <c r="D146" s="99"/>
      <c r="E146" s="99"/>
    </row>
    <row r="147" spans="4:5" s="95" customFormat="1" x14ac:dyDescent="0.2">
      <c r="D147" s="99"/>
      <c r="E147" s="99"/>
    </row>
    <row r="148" spans="4:5" s="95" customFormat="1" x14ac:dyDescent="0.2">
      <c r="D148" s="99"/>
      <c r="E148" s="99"/>
    </row>
    <row r="149" spans="4:5" s="95" customFormat="1" x14ac:dyDescent="0.2">
      <c r="D149" s="99"/>
      <c r="E149" s="99"/>
    </row>
    <row r="150" spans="4:5" s="95" customFormat="1" x14ac:dyDescent="0.2">
      <c r="D150" s="99"/>
      <c r="E150" s="99"/>
    </row>
    <row r="151" spans="4:5" s="95" customFormat="1" x14ac:dyDescent="0.2">
      <c r="D151" s="99"/>
      <c r="E151" s="99"/>
    </row>
    <row r="152" spans="4:5" s="95" customFormat="1" x14ac:dyDescent="0.2">
      <c r="D152" s="99"/>
      <c r="E152" s="99"/>
    </row>
    <row r="153" spans="4:5" s="95" customFormat="1" x14ac:dyDescent="0.2">
      <c r="D153" s="99"/>
      <c r="E153" s="99"/>
    </row>
    <row r="154" spans="4:5" s="95" customFormat="1" x14ac:dyDescent="0.2">
      <c r="D154" s="99"/>
      <c r="E154" s="99"/>
    </row>
    <row r="155" spans="4:5" s="95" customFormat="1" x14ac:dyDescent="0.2">
      <c r="D155" s="99"/>
      <c r="E155" s="99"/>
    </row>
    <row r="156" spans="4:5" s="95" customFormat="1" x14ac:dyDescent="0.2">
      <c r="D156" s="99"/>
      <c r="E156" s="99"/>
    </row>
    <row r="157" spans="4:5" s="95" customFormat="1" x14ac:dyDescent="0.2">
      <c r="D157" s="99"/>
      <c r="E157" s="99"/>
    </row>
    <row r="158" spans="4:5" s="95" customFormat="1" x14ac:dyDescent="0.2">
      <c r="D158" s="99"/>
      <c r="E158" s="99"/>
    </row>
    <row r="159" spans="4:5" s="95" customFormat="1" x14ac:dyDescent="0.2">
      <c r="D159" s="99"/>
      <c r="E159" s="99"/>
    </row>
    <row r="160" spans="4:5" s="95" customFormat="1" x14ac:dyDescent="0.2">
      <c r="D160" s="99"/>
      <c r="E160" s="99"/>
    </row>
    <row r="161" spans="4:5" s="95" customFormat="1" x14ac:dyDescent="0.2">
      <c r="D161" s="99"/>
      <c r="E161" s="99"/>
    </row>
    <row r="162" spans="4:5" s="95" customFormat="1" x14ac:dyDescent="0.2">
      <c r="D162" s="99"/>
      <c r="E162" s="99"/>
    </row>
    <row r="163" spans="4:5" s="95" customFormat="1" x14ac:dyDescent="0.2">
      <c r="D163" s="99"/>
      <c r="E163" s="99"/>
    </row>
    <row r="164" spans="4:5" s="95" customFormat="1" x14ac:dyDescent="0.2">
      <c r="D164" s="99"/>
      <c r="E164" s="99"/>
    </row>
    <row r="165" spans="4:5" s="95" customFormat="1" x14ac:dyDescent="0.2">
      <c r="D165" s="99"/>
      <c r="E165" s="99"/>
    </row>
    <row r="166" spans="4:5" s="95" customFormat="1" x14ac:dyDescent="0.2">
      <c r="D166" s="99"/>
      <c r="E166" s="99"/>
    </row>
    <row r="167" spans="4:5" s="95" customFormat="1" x14ac:dyDescent="0.2">
      <c r="D167" s="99"/>
      <c r="E167" s="99"/>
    </row>
    <row r="168" spans="4:5" s="95" customFormat="1" x14ac:dyDescent="0.2">
      <c r="D168" s="99"/>
      <c r="E168" s="99"/>
    </row>
    <row r="169" spans="4:5" s="95" customFormat="1" x14ac:dyDescent="0.2">
      <c r="D169" s="99"/>
      <c r="E169" s="99"/>
    </row>
    <row r="170" spans="4:5" s="95" customFormat="1" x14ac:dyDescent="0.2">
      <c r="D170" s="99"/>
      <c r="E170" s="99"/>
    </row>
    <row r="171" spans="4:5" s="95" customFormat="1" x14ac:dyDescent="0.2">
      <c r="D171" s="99"/>
      <c r="E171" s="99"/>
    </row>
  </sheetData>
  <mergeCells count="15">
    <mergeCell ref="A119:B119"/>
    <mergeCell ref="C119:D119"/>
    <mergeCell ref="C120:D120"/>
    <mergeCell ref="A109:E109"/>
    <mergeCell ref="A110:E111"/>
    <mergeCell ref="A112:E112"/>
    <mergeCell ref="A116:B116"/>
    <mergeCell ref="C116:D116"/>
    <mergeCell ref="C117:D117"/>
    <mergeCell ref="A117:B117"/>
    <mergeCell ref="A106:E107"/>
    <mergeCell ref="A108:E108"/>
    <mergeCell ref="A1:E1"/>
    <mergeCell ref="A2:E2"/>
    <mergeCell ref="D3:E3"/>
  </mergeCells>
  <printOptions horizontalCentered="1"/>
  <pageMargins left="0.82677165354330717" right="0.43307086614173229" top="0.19685039370078741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8" t="s">
        <v>305</v>
      </c>
      <c r="B1" s="198"/>
      <c r="C1" s="198"/>
      <c r="D1" s="198"/>
      <c r="E1" s="198"/>
      <c r="F1" s="198"/>
    </row>
    <row r="2" spans="1:19" s="2" customFormat="1" x14ac:dyDescent="0.25">
      <c r="A2" s="56"/>
      <c r="B2" s="56"/>
      <c r="C2" s="56"/>
      <c r="D2" s="56"/>
      <c r="E2" s="56"/>
      <c r="F2" s="56"/>
    </row>
    <row r="3" spans="1:19" s="2" customFormat="1" ht="19.5" customHeight="1" x14ac:dyDescent="0.25">
      <c r="A3" s="57" t="s">
        <v>306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2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2" customFormat="1" ht="36.75" customHeight="1" x14ac:dyDescent="0.25">
      <c r="A5" s="199" t="s">
        <v>141</v>
      </c>
      <c r="B5" s="199"/>
      <c r="C5" s="199"/>
      <c r="D5" s="199"/>
      <c r="E5" s="199"/>
      <c r="F5" s="199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16" t="s">
        <v>142</v>
      </c>
      <c r="B6" s="117">
        <v>4</v>
      </c>
      <c r="C6" s="116" t="s">
        <v>143</v>
      </c>
      <c r="D6" s="141">
        <v>2457.1</v>
      </c>
      <c r="E6" s="116" t="s">
        <v>144</v>
      </c>
      <c r="F6" s="119">
        <v>1501.9</v>
      </c>
      <c r="G6" s="60"/>
      <c r="H6" s="62"/>
      <c r="I6" s="63"/>
      <c r="J6" s="64"/>
      <c r="K6" s="65"/>
      <c r="L6" s="66"/>
      <c r="M6" s="66"/>
      <c r="N6" s="66"/>
      <c r="O6" s="66"/>
      <c r="P6" s="67"/>
      <c r="Q6" s="200"/>
      <c r="R6" s="201"/>
      <c r="S6" s="68"/>
    </row>
    <row r="7" spans="1:19" s="71" customFormat="1" ht="32.25" customHeight="1" x14ac:dyDescent="0.25">
      <c r="A7" s="116" t="s">
        <v>145</v>
      </c>
      <c r="B7" s="117">
        <v>4</v>
      </c>
      <c r="C7" s="116" t="s">
        <v>146</v>
      </c>
      <c r="D7" s="141">
        <v>1451.1</v>
      </c>
      <c r="E7" s="116" t="s">
        <v>147</v>
      </c>
      <c r="F7" s="119">
        <v>969</v>
      </c>
      <c r="G7" s="60"/>
      <c r="H7" s="62"/>
      <c r="I7" s="63"/>
      <c r="J7" s="64"/>
      <c r="K7" s="65"/>
      <c r="L7" s="66"/>
      <c r="M7" s="66"/>
      <c r="N7" s="66"/>
      <c r="O7" s="66"/>
      <c r="P7" s="67"/>
      <c r="Q7" s="200"/>
      <c r="R7" s="202"/>
      <c r="S7" s="70"/>
    </row>
    <row r="8" spans="1:19" s="71" customFormat="1" ht="48" customHeight="1" x14ac:dyDescent="0.25">
      <c r="A8" s="122" t="s">
        <v>148</v>
      </c>
      <c r="B8" s="117">
        <v>35</v>
      </c>
      <c r="C8" s="116" t="s">
        <v>149</v>
      </c>
      <c r="D8" s="119">
        <v>308.3</v>
      </c>
      <c r="E8" s="116" t="s">
        <v>150</v>
      </c>
      <c r="F8" s="119">
        <v>137.69999999999999</v>
      </c>
      <c r="G8" s="60"/>
      <c r="H8" s="62"/>
      <c r="I8" s="63"/>
      <c r="J8" s="64"/>
      <c r="K8" s="121"/>
      <c r="L8" s="66"/>
      <c r="M8" s="66"/>
      <c r="N8" s="66"/>
      <c r="O8" s="66"/>
      <c r="P8" s="67"/>
      <c r="Q8" s="200"/>
      <c r="R8" s="201"/>
      <c r="S8" s="70"/>
    </row>
    <row r="9" spans="1:19" s="71" customFormat="1" ht="33.75" customHeight="1" x14ac:dyDescent="0.25">
      <c r="A9" s="72"/>
      <c r="B9" s="64"/>
      <c r="C9" s="61"/>
      <c r="D9" s="74"/>
      <c r="E9" s="75"/>
      <c r="F9" s="76"/>
      <c r="G9" s="60"/>
      <c r="H9" s="62"/>
      <c r="I9" s="63"/>
      <c r="J9" s="64"/>
      <c r="K9" s="121"/>
      <c r="L9" s="66"/>
      <c r="M9" s="66"/>
      <c r="N9" s="66"/>
      <c r="O9" s="66"/>
      <c r="P9" s="60"/>
      <c r="Q9" s="121"/>
      <c r="R9" s="122"/>
      <c r="S9" s="78"/>
    </row>
    <row r="10" spans="1:19" s="81" customFormat="1" ht="15" customHeight="1" thickBot="1" x14ac:dyDescent="0.3">
      <c r="A10" s="79"/>
      <c r="B10" s="79"/>
      <c r="C10" s="79"/>
      <c r="D10" s="79"/>
      <c r="E10" s="79"/>
      <c r="F10" s="12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81" customFormat="1" ht="30" customHeight="1" x14ac:dyDescent="0.25">
      <c r="A11" s="203" t="s">
        <v>151</v>
      </c>
      <c r="B11" s="204"/>
      <c r="C11" s="204"/>
      <c r="D11" s="204"/>
      <c r="E11" s="205"/>
      <c r="F11" s="82" t="s">
        <v>152</v>
      </c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</row>
    <row r="12" spans="1:19" s="113" customFormat="1" ht="30" customHeight="1" x14ac:dyDescent="0.25">
      <c r="A12" s="191" t="s">
        <v>153</v>
      </c>
      <c r="B12" s="192"/>
      <c r="C12" s="192"/>
      <c r="D12" s="192"/>
      <c r="E12" s="193"/>
      <c r="F12" s="111">
        <v>96598.757000000332</v>
      </c>
      <c r="G12" s="112"/>
    </row>
    <row r="13" spans="1:19" s="113" customFormat="1" ht="30" customHeight="1" x14ac:dyDescent="0.25">
      <c r="A13" s="191" t="s">
        <v>154</v>
      </c>
      <c r="B13" s="192"/>
      <c r="C13" s="192"/>
      <c r="D13" s="192"/>
      <c r="E13" s="193"/>
      <c r="F13" s="111">
        <v>102148.01000000013</v>
      </c>
    </row>
    <row r="14" spans="1:19" s="113" customFormat="1" ht="30" customHeight="1" x14ac:dyDescent="0.25">
      <c r="A14" s="191" t="s">
        <v>155</v>
      </c>
      <c r="B14" s="192"/>
      <c r="C14" s="192"/>
      <c r="D14" s="192"/>
      <c r="E14" s="193"/>
      <c r="F14" s="114">
        <f>SUM(F15:F17)</f>
        <v>646483.21000000008</v>
      </c>
    </row>
    <row r="15" spans="1:19" s="81" customFormat="1" ht="28.5" customHeight="1" x14ac:dyDescent="0.25">
      <c r="A15" s="194" t="s">
        <v>156</v>
      </c>
      <c r="B15" s="195"/>
      <c r="C15" s="195"/>
      <c r="D15" s="195"/>
      <c r="E15" s="196"/>
      <c r="F15" s="110">
        <f>1227.62+328870.34+10078.27</f>
        <v>340176.23000000004</v>
      </c>
    </row>
    <row r="16" spans="1:19" s="81" customFormat="1" ht="24.75" customHeight="1" x14ac:dyDescent="0.25">
      <c r="A16" s="194" t="s">
        <v>157</v>
      </c>
      <c r="B16" s="195"/>
      <c r="C16" s="195"/>
      <c r="D16" s="195"/>
      <c r="E16" s="196"/>
      <c r="F16" s="110">
        <v>200106.98</v>
      </c>
    </row>
    <row r="17" spans="1:19" s="81" customFormat="1" ht="30" customHeight="1" x14ac:dyDescent="0.25">
      <c r="A17" s="194" t="s">
        <v>158</v>
      </c>
      <c r="B17" s="195"/>
      <c r="C17" s="195"/>
      <c r="D17" s="195"/>
      <c r="E17" s="196"/>
      <c r="F17" s="110">
        <v>106200</v>
      </c>
    </row>
    <row r="18" spans="1:19" s="113" customFormat="1" ht="30" customHeight="1" x14ac:dyDescent="0.25">
      <c r="A18" s="191" t="s">
        <v>159</v>
      </c>
      <c r="B18" s="192"/>
      <c r="C18" s="192"/>
      <c r="D18" s="192"/>
      <c r="E18" s="193"/>
      <c r="F18" s="114">
        <f>SUM(F19:F21)</f>
        <v>671731.3</v>
      </c>
    </row>
    <row r="19" spans="1:19" s="81" customFormat="1" ht="30" customHeight="1" x14ac:dyDescent="0.25">
      <c r="A19" s="194" t="s">
        <v>156</v>
      </c>
      <c r="B19" s="195"/>
      <c r="C19" s="195"/>
      <c r="D19" s="195"/>
      <c r="E19" s="196"/>
      <c r="F19" s="110">
        <f>1227.62+349516.67</f>
        <v>350744.29</v>
      </c>
    </row>
    <row r="20" spans="1:19" s="81" customFormat="1" ht="30" customHeight="1" x14ac:dyDescent="0.25">
      <c r="A20" s="194" t="s">
        <v>157</v>
      </c>
      <c r="B20" s="195"/>
      <c r="C20" s="195"/>
      <c r="D20" s="195"/>
      <c r="E20" s="196"/>
      <c r="F20" s="110">
        <v>214193.01</v>
      </c>
    </row>
    <row r="21" spans="1:19" s="84" customFormat="1" ht="30" customHeight="1" x14ac:dyDescent="0.2">
      <c r="A21" s="194" t="s">
        <v>158</v>
      </c>
      <c r="B21" s="195"/>
      <c r="C21" s="195"/>
      <c r="D21" s="195"/>
      <c r="E21" s="196"/>
      <c r="F21" s="110">
        <v>106794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</row>
    <row r="22" spans="1:19" s="115" customFormat="1" ht="30" customHeight="1" x14ac:dyDescent="0.25">
      <c r="A22" s="191" t="s">
        <v>160</v>
      </c>
      <c r="B22" s="192"/>
      <c r="C22" s="192"/>
      <c r="D22" s="192"/>
      <c r="E22" s="193"/>
      <c r="F22" s="114">
        <f>F12+F18</f>
        <v>768330.05700000038</v>
      </c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</row>
    <row r="23" spans="1:19" s="115" customFormat="1" ht="30" customHeight="1" x14ac:dyDescent="0.25">
      <c r="A23" s="191" t="s">
        <v>161</v>
      </c>
      <c r="B23" s="192"/>
      <c r="C23" s="192"/>
      <c r="D23" s="192"/>
      <c r="E23" s="193"/>
      <c r="F23" s="114">
        <f>Лист3!E87</f>
        <v>462166.57299999997</v>
      </c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</row>
    <row r="24" spans="1:19" s="115" customFormat="1" ht="30" customHeight="1" x14ac:dyDescent="0.25">
      <c r="A24" s="191" t="s">
        <v>162</v>
      </c>
      <c r="B24" s="192"/>
      <c r="C24" s="192"/>
      <c r="D24" s="192"/>
      <c r="E24" s="193"/>
      <c r="F24" s="114">
        <f>F22-F23</f>
        <v>306163.4840000004</v>
      </c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</row>
    <row r="25" spans="1:19" s="115" customFormat="1" ht="30" customHeight="1" x14ac:dyDescent="0.25">
      <c r="A25" s="191" t="s">
        <v>163</v>
      </c>
      <c r="B25" s="192"/>
      <c r="C25" s="192"/>
      <c r="D25" s="192"/>
      <c r="E25" s="193"/>
      <c r="F25" s="111">
        <f>F13+F14-F18</f>
        <v>76899.920000000158</v>
      </c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48" customHeight="1" x14ac:dyDescent="0.2">
      <c r="A27" s="190" t="s">
        <v>164</v>
      </c>
      <c r="B27" s="190"/>
      <c r="C27" s="190"/>
      <c r="D27" s="190"/>
    </row>
    <row r="28" spans="1:19" s="2" customFormat="1" ht="21.75" customHeight="1" x14ac:dyDescent="0.25">
      <c r="A28" s="197" t="s">
        <v>165</v>
      </c>
      <c r="B28" s="197"/>
      <c r="C28" s="197"/>
      <c r="D28" s="197"/>
    </row>
    <row r="29" spans="1:19" s="2" customFormat="1" ht="22.5" customHeight="1" x14ac:dyDescent="0.25">
      <c r="A29" s="190" t="s">
        <v>55</v>
      </c>
      <c r="B29" s="190"/>
      <c r="C29" s="190"/>
      <c r="D29" s="190"/>
    </row>
    <row r="30" spans="1:19" s="2" customFormat="1" ht="22.5" customHeight="1" x14ac:dyDescent="0.25">
      <c r="A30" s="190" t="s">
        <v>56</v>
      </c>
      <c r="B30" s="190"/>
      <c r="C30" s="190"/>
      <c r="D30" s="5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view="pageBreakPreview" topLeftCell="A67" zoomScale="60" workbookViewId="0">
      <selection activeCell="E45" sqref="E45"/>
    </sheetView>
  </sheetViews>
  <sheetFormatPr defaultRowHeight="15" x14ac:dyDescent="0.25"/>
  <cols>
    <col min="1" max="1" width="47.5703125" style="90" customWidth="1"/>
    <col min="2" max="2" width="13.85546875" style="137" customWidth="1"/>
    <col min="3" max="3" width="17.42578125" style="137" customWidth="1"/>
    <col min="4" max="4" width="17.5703125" style="137" customWidth="1"/>
    <col min="5" max="5" width="14.7109375" style="137" customWidth="1"/>
    <col min="6" max="255" width="9.140625" style="90"/>
    <col min="256" max="256" width="8.7109375" style="90" customWidth="1"/>
    <col min="257" max="257" width="31.5703125" style="90" customWidth="1"/>
    <col min="258" max="258" width="13.85546875" style="90" customWidth="1"/>
    <col min="259" max="259" width="19.140625" style="90" customWidth="1"/>
    <col min="260" max="260" width="17.5703125" style="90" customWidth="1"/>
    <col min="261" max="261" width="14.7109375" style="90" customWidth="1"/>
    <col min="262" max="511" width="9.140625" style="90"/>
    <col min="512" max="512" width="8.7109375" style="90" customWidth="1"/>
    <col min="513" max="513" width="31.5703125" style="90" customWidth="1"/>
    <col min="514" max="514" width="13.85546875" style="90" customWidth="1"/>
    <col min="515" max="515" width="19.140625" style="90" customWidth="1"/>
    <col min="516" max="516" width="17.5703125" style="90" customWidth="1"/>
    <col min="517" max="517" width="14.7109375" style="90" customWidth="1"/>
    <col min="518" max="767" width="9.140625" style="90"/>
    <col min="768" max="768" width="8.7109375" style="90" customWidth="1"/>
    <col min="769" max="769" width="31.5703125" style="90" customWidth="1"/>
    <col min="770" max="770" width="13.85546875" style="90" customWidth="1"/>
    <col min="771" max="771" width="19.140625" style="90" customWidth="1"/>
    <col min="772" max="772" width="17.5703125" style="90" customWidth="1"/>
    <col min="773" max="773" width="14.7109375" style="90" customWidth="1"/>
    <col min="774" max="1023" width="9.140625" style="90"/>
    <col min="1024" max="1024" width="8.7109375" style="90" customWidth="1"/>
    <col min="1025" max="1025" width="31.5703125" style="90" customWidth="1"/>
    <col min="1026" max="1026" width="13.85546875" style="90" customWidth="1"/>
    <col min="1027" max="1027" width="19.140625" style="90" customWidth="1"/>
    <col min="1028" max="1028" width="17.5703125" style="90" customWidth="1"/>
    <col min="1029" max="1029" width="14.7109375" style="90" customWidth="1"/>
    <col min="1030" max="1279" width="9.140625" style="90"/>
    <col min="1280" max="1280" width="8.7109375" style="90" customWidth="1"/>
    <col min="1281" max="1281" width="31.5703125" style="90" customWidth="1"/>
    <col min="1282" max="1282" width="13.85546875" style="90" customWidth="1"/>
    <col min="1283" max="1283" width="19.140625" style="90" customWidth="1"/>
    <col min="1284" max="1284" width="17.5703125" style="90" customWidth="1"/>
    <col min="1285" max="1285" width="14.7109375" style="90" customWidth="1"/>
    <col min="1286" max="1535" width="9.140625" style="90"/>
    <col min="1536" max="1536" width="8.7109375" style="90" customWidth="1"/>
    <col min="1537" max="1537" width="31.5703125" style="90" customWidth="1"/>
    <col min="1538" max="1538" width="13.85546875" style="90" customWidth="1"/>
    <col min="1539" max="1539" width="19.140625" style="90" customWidth="1"/>
    <col min="1540" max="1540" width="17.5703125" style="90" customWidth="1"/>
    <col min="1541" max="1541" width="14.7109375" style="90" customWidth="1"/>
    <col min="1542" max="1791" width="9.140625" style="90"/>
    <col min="1792" max="1792" width="8.7109375" style="90" customWidth="1"/>
    <col min="1793" max="1793" width="31.5703125" style="90" customWidth="1"/>
    <col min="1794" max="1794" width="13.85546875" style="90" customWidth="1"/>
    <col min="1795" max="1795" width="19.140625" style="90" customWidth="1"/>
    <col min="1796" max="1796" width="17.5703125" style="90" customWidth="1"/>
    <col min="1797" max="1797" width="14.7109375" style="90" customWidth="1"/>
    <col min="1798" max="2047" width="9.140625" style="90"/>
    <col min="2048" max="2048" width="8.7109375" style="90" customWidth="1"/>
    <col min="2049" max="2049" width="31.5703125" style="90" customWidth="1"/>
    <col min="2050" max="2050" width="13.85546875" style="90" customWidth="1"/>
    <col min="2051" max="2051" width="19.140625" style="90" customWidth="1"/>
    <col min="2052" max="2052" width="17.5703125" style="90" customWidth="1"/>
    <col min="2053" max="2053" width="14.7109375" style="90" customWidth="1"/>
    <col min="2054" max="2303" width="9.140625" style="90"/>
    <col min="2304" max="2304" width="8.7109375" style="90" customWidth="1"/>
    <col min="2305" max="2305" width="31.5703125" style="90" customWidth="1"/>
    <col min="2306" max="2306" width="13.85546875" style="90" customWidth="1"/>
    <col min="2307" max="2307" width="19.140625" style="90" customWidth="1"/>
    <col min="2308" max="2308" width="17.5703125" style="90" customWidth="1"/>
    <col min="2309" max="2309" width="14.7109375" style="90" customWidth="1"/>
    <col min="2310" max="2559" width="9.140625" style="90"/>
    <col min="2560" max="2560" width="8.7109375" style="90" customWidth="1"/>
    <col min="2561" max="2561" width="31.5703125" style="90" customWidth="1"/>
    <col min="2562" max="2562" width="13.85546875" style="90" customWidth="1"/>
    <col min="2563" max="2563" width="19.140625" style="90" customWidth="1"/>
    <col min="2564" max="2564" width="17.5703125" style="90" customWidth="1"/>
    <col min="2565" max="2565" width="14.7109375" style="90" customWidth="1"/>
    <col min="2566" max="2815" width="9.140625" style="90"/>
    <col min="2816" max="2816" width="8.7109375" style="90" customWidth="1"/>
    <col min="2817" max="2817" width="31.5703125" style="90" customWidth="1"/>
    <col min="2818" max="2818" width="13.85546875" style="90" customWidth="1"/>
    <col min="2819" max="2819" width="19.140625" style="90" customWidth="1"/>
    <col min="2820" max="2820" width="17.5703125" style="90" customWidth="1"/>
    <col min="2821" max="2821" width="14.7109375" style="90" customWidth="1"/>
    <col min="2822" max="3071" width="9.140625" style="90"/>
    <col min="3072" max="3072" width="8.7109375" style="90" customWidth="1"/>
    <col min="3073" max="3073" width="31.5703125" style="90" customWidth="1"/>
    <col min="3074" max="3074" width="13.85546875" style="90" customWidth="1"/>
    <col min="3075" max="3075" width="19.140625" style="90" customWidth="1"/>
    <col min="3076" max="3076" width="17.5703125" style="90" customWidth="1"/>
    <col min="3077" max="3077" width="14.7109375" style="90" customWidth="1"/>
    <col min="3078" max="3327" width="9.140625" style="90"/>
    <col min="3328" max="3328" width="8.7109375" style="90" customWidth="1"/>
    <col min="3329" max="3329" width="31.5703125" style="90" customWidth="1"/>
    <col min="3330" max="3330" width="13.85546875" style="90" customWidth="1"/>
    <col min="3331" max="3331" width="19.140625" style="90" customWidth="1"/>
    <col min="3332" max="3332" width="17.5703125" style="90" customWidth="1"/>
    <col min="3333" max="3333" width="14.7109375" style="90" customWidth="1"/>
    <col min="3334" max="3583" width="9.140625" style="90"/>
    <col min="3584" max="3584" width="8.7109375" style="90" customWidth="1"/>
    <col min="3585" max="3585" width="31.5703125" style="90" customWidth="1"/>
    <col min="3586" max="3586" width="13.85546875" style="90" customWidth="1"/>
    <col min="3587" max="3587" width="19.140625" style="90" customWidth="1"/>
    <col min="3588" max="3588" width="17.5703125" style="90" customWidth="1"/>
    <col min="3589" max="3589" width="14.7109375" style="90" customWidth="1"/>
    <col min="3590" max="3839" width="9.140625" style="90"/>
    <col min="3840" max="3840" width="8.7109375" style="90" customWidth="1"/>
    <col min="3841" max="3841" width="31.5703125" style="90" customWidth="1"/>
    <col min="3842" max="3842" width="13.85546875" style="90" customWidth="1"/>
    <col min="3843" max="3843" width="19.140625" style="90" customWidth="1"/>
    <col min="3844" max="3844" width="17.5703125" style="90" customWidth="1"/>
    <col min="3845" max="3845" width="14.7109375" style="90" customWidth="1"/>
    <col min="3846" max="4095" width="9.140625" style="90"/>
    <col min="4096" max="4096" width="8.7109375" style="90" customWidth="1"/>
    <col min="4097" max="4097" width="31.5703125" style="90" customWidth="1"/>
    <col min="4098" max="4098" width="13.85546875" style="90" customWidth="1"/>
    <col min="4099" max="4099" width="19.140625" style="90" customWidth="1"/>
    <col min="4100" max="4100" width="17.5703125" style="90" customWidth="1"/>
    <col min="4101" max="4101" width="14.7109375" style="90" customWidth="1"/>
    <col min="4102" max="4351" width="9.140625" style="90"/>
    <col min="4352" max="4352" width="8.7109375" style="90" customWidth="1"/>
    <col min="4353" max="4353" width="31.5703125" style="90" customWidth="1"/>
    <col min="4354" max="4354" width="13.85546875" style="90" customWidth="1"/>
    <col min="4355" max="4355" width="19.140625" style="90" customWidth="1"/>
    <col min="4356" max="4356" width="17.5703125" style="90" customWidth="1"/>
    <col min="4357" max="4357" width="14.7109375" style="90" customWidth="1"/>
    <col min="4358" max="4607" width="9.140625" style="90"/>
    <col min="4608" max="4608" width="8.7109375" style="90" customWidth="1"/>
    <col min="4609" max="4609" width="31.5703125" style="90" customWidth="1"/>
    <col min="4610" max="4610" width="13.85546875" style="90" customWidth="1"/>
    <col min="4611" max="4611" width="19.140625" style="90" customWidth="1"/>
    <col min="4612" max="4612" width="17.5703125" style="90" customWidth="1"/>
    <col min="4613" max="4613" width="14.7109375" style="90" customWidth="1"/>
    <col min="4614" max="4863" width="9.140625" style="90"/>
    <col min="4864" max="4864" width="8.7109375" style="90" customWidth="1"/>
    <col min="4865" max="4865" width="31.5703125" style="90" customWidth="1"/>
    <col min="4866" max="4866" width="13.85546875" style="90" customWidth="1"/>
    <col min="4867" max="4867" width="19.140625" style="90" customWidth="1"/>
    <col min="4868" max="4868" width="17.5703125" style="90" customWidth="1"/>
    <col min="4869" max="4869" width="14.7109375" style="90" customWidth="1"/>
    <col min="4870" max="5119" width="9.140625" style="90"/>
    <col min="5120" max="5120" width="8.7109375" style="90" customWidth="1"/>
    <col min="5121" max="5121" width="31.5703125" style="90" customWidth="1"/>
    <col min="5122" max="5122" width="13.85546875" style="90" customWidth="1"/>
    <col min="5123" max="5123" width="19.140625" style="90" customWidth="1"/>
    <col min="5124" max="5124" width="17.5703125" style="90" customWidth="1"/>
    <col min="5125" max="5125" width="14.7109375" style="90" customWidth="1"/>
    <col min="5126" max="5375" width="9.140625" style="90"/>
    <col min="5376" max="5376" width="8.7109375" style="90" customWidth="1"/>
    <col min="5377" max="5377" width="31.5703125" style="90" customWidth="1"/>
    <col min="5378" max="5378" width="13.85546875" style="90" customWidth="1"/>
    <col min="5379" max="5379" width="19.140625" style="90" customWidth="1"/>
    <col min="5380" max="5380" width="17.5703125" style="90" customWidth="1"/>
    <col min="5381" max="5381" width="14.7109375" style="90" customWidth="1"/>
    <col min="5382" max="5631" width="9.140625" style="90"/>
    <col min="5632" max="5632" width="8.7109375" style="90" customWidth="1"/>
    <col min="5633" max="5633" width="31.5703125" style="90" customWidth="1"/>
    <col min="5634" max="5634" width="13.85546875" style="90" customWidth="1"/>
    <col min="5635" max="5635" width="19.140625" style="90" customWidth="1"/>
    <col min="5636" max="5636" width="17.5703125" style="90" customWidth="1"/>
    <col min="5637" max="5637" width="14.7109375" style="90" customWidth="1"/>
    <col min="5638" max="5887" width="9.140625" style="90"/>
    <col min="5888" max="5888" width="8.7109375" style="90" customWidth="1"/>
    <col min="5889" max="5889" width="31.5703125" style="90" customWidth="1"/>
    <col min="5890" max="5890" width="13.85546875" style="90" customWidth="1"/>
    <col min="5891" max="5891" width="19.140625" style="90" customWidth="1"/>
    <col min="5892" max="5892" width="17.5703125" style="90" customWidth="1"/>
    <col min="5893" max="5893" width="14.7109375" style="90" customWidth="1"/>
    <col min="5894" max="6143" width="9.140625" style="90"/>
    <col min="6144" max="6144" width="8.7109375" style="90" customWidth="1"/>
    <col min="6145" max="6145" width="31.5703125" style="90" customWidth="1"/>
    <col min="6146" max="6146" width="13.85546875" style="90" customWidth="1"/>
    <col min="6147" max="6147" width="19.140625" style="90" customWidth="1"/>
    <col min="6148" max="6148" width="17.5703125" style="90" customWidth="1"/>
    <col min="6149" max="6149" width="14.7109375" style="90" customWidth="1"/>
    <col min="6150" max="6399" width="9.140625" style="90"/>
    <col min="6400" max="6400" width="8.7109375" style="90" customWidth="1"/>
    <col min="6401" max="6401" width="31.5703125" style="90" customWidth="1"/>
    <col min="6402" max="6402" width="13.85546875" style="90" customWidth="1"/>
    <col min="6403" max="6403" width="19.140625" style="90" customWidth="1"/>
    <col min="6404" max="6404" width="17.5703125" style="90" customWidth="1"/>
    <col min="6405" max="6405" width="14.7109375" style="90" customWidth="1"/>
    <col min="6406" max="6655" width="9.140625" style="90"/>
    <col min="6656" max="6656" width="8.7109375" style="90" customWidth="1"/>
    <col min="6657" max="6657" width="31.5703125" style="90" customWidth="1"/>
    <col min="6658" max="6658" width="13.85546875" style="90" customWidth="1"/>
    <col min="6659" max="6659" width="19.140625" style="90" customWidth="1"/>
    <col min="6660" max="6660" width="17.5703125" style="90" customWidth="1"/>
    <col min="6661" max="6661" width="14.7109375" style="90" customWidth="1"/>
    <col min="6662" max="6911" width="9.140625" style="90"/>
    <col min="6912" max="6912" width="8.7109375" style="90" customWidth="1"/>
    <col min="6913" max="6913" width="31.5703125" style="90" customWidth="1"/>
    <col min="6914" max="6914" width="13.85546875" style="90" customWidth="1"/>
    <col min="6915" max="6915" width="19.140625" style="90" customWidth="1"/>
    <col min="6916" max="6916" width="17.5703125" style="90" customWidth="1"/>
    <col min="6917" max="6917" width="14.7109375" style="90" customWidth="1"/>
    <col min="6918" max="7167" width="9.140625" style="90"/>
    <col min="7168" max="7168" width="8.7109375" style="90" customWidth="1"/>
    <col min="7169" max="7169" width="31.5703125" style="90" customWidth="1"/>
    <col min="7170" max="7170" width="13.85546875" style="90" customWidth="1"/>
    <col min="7171" max="7171" width="19.140625" style="90" customWidth="1"/>
    <col min="7172" max="7172" width="17.5703125" style="90" customWidth="1"/>
    <col min="7173" max="7173" width="14.7109375" style="90" customWidth="1"/>
    <col min="7174" max="7423" width="9.140625" style="90"/>
    <col min="7424" max="7424" width="8.7109375" style="90" customWidth="1"/>
    <col min="7425" max="7425" width="31.5703125" style="90" customWidth="1"/>
    <col min="7426" max="7426" width="13.85546875" style="90" customWidth="1"/>
    <col min="7427" max="7427" width="19.140625" style="90" customWidth="1"/>
    <col min="7428" max="7428" width="17.5703125" style="90" customWidth="1"/>
    <col min="7429" max="7429" width="14.7109375" style="90" customWidth="1"/>
    <col min="7430" max="7679" width="9.140625" style="90"/>
    <col min="7680" max="7680" width="8.7109375" style="90" customWidth="1"/>
    <col min="7681" max="7681" width="31.5703125" style="90" customWidth="1"/>
    <col min="7682" max="7682" width="13.85546875" style="90" customWidth="1"/>
    <col min="7683" max="7683" width="19.140625" style="90" customWidth="1"/>
    <col min="7684" max="7684" width="17.5703125" style="90" customWidth="1"/>
    <col min="7685" max="7685" width="14.7109375" style="90" customWidth="1"/>
    <col min="7686" max="7935" width="9.140625" style="90"/>
    <col min="7936" max="7936" width="8.7109375" style="90" customWidth="1"/>
    <col min="7937" max="7937" width="31.5703125" style="90" customWidth="1"/>
    <col min="7938" max="7938" width="13.85546875" style="90" customWidth="1"/>
    <col min="7939" max="7939" width="19.140625" style="90" customWidth="1"/>
    <col min="7940" max="7940" width="17.5703125" style="90" customWidth="1"/>
    <col min="7941" max="7941" width="14.7109375" style="90" customWidth="1"/>
    <col min="7942" max="8191" width="9.140625" style="90"/>
    <col min="8192" max="8192" width="8.7109375" style="90" customWidth="1"/>
    <col min="8193" max="8193" width="31.5703125" style="90" customWidth="1"/>
    <col min="8194" max="8194" width="13.85546875" style="90" customWidth="1"/>
    <col min="8195" max="8195" width="19.140625" style="90" customWidth="1"/>
    <col min="8196" max="8196" width="17.5703125" style="90" customWidth="1"/>
    <col min="8197" max="8197" width="14.7109375" style="90" customWidth="1"/>
    <col min="8198" max="8447" width="9.140625" style="90"/>
    <col min="8448" max="8448" width="8.7109375" style="90" customWidth="1"/>
    <col min="8449" max="8449" width="31.5703125" style="90" customWidth="1"/>
    <col min="8450" max="8450" width="13.85546875" style="90" customWidth="1"/>
    <col min="8451" max="8451" width="19.140625" style="90" customWidth="1"/>
    <col min="8452" max="8452" width="17.5703125" style="90" customWidth="1"/>
    <col min="8453" max="8453" width="14.7109375" style="90" customWidth="1"/>
    <col min="8454" max="8703" width="9.140625" style="90"/>
    <col min="8704" max="8704" width="8.7109375" style="90" customWidth="1"/>
    <col min="8705" max="8705" width="31.5703125" style="90" customWidth="1"/>
    <col min="8706" max="8706" width="13.85546875" style="90" customWidth="1"/>
    <col min="8707" max="8707" width="19.140625" style="90" customWidth="1"/>
    <col min="8708" max="8708" width="17.5703125" style="90" customWidth="1"/>
    <col min="8709" max="8709" width="14.7109375" style="90" customWidth="1"/>
    <col min="8710" max="8959" width="9.140625" style="90"/>
    <col min="8960" max="8960" width="8.7109375" style="90" customWidth="1"/>
    <col min="8961" max="8961" width="31.5703125" style="90" customWidth="1"/>
    <col min="8962" max="8962" width="13.85546875" style="90" customWidth="1"/>
    <col min="8963" max="8963" width="19.140625" style="90" customWidth="1"/>
    <col min="8964" max="8964" width="17.5703125" style="90" customWidth="1"/>
    <col min="8965" max="8965" width="14.7109375" style="90" customWidth="1"/>
    <col min="8966" max="9215" width="9.140625" style="90"/>
    <col min="9216" max="9216" width="8.7109375" style="90" customWidth="1"/>
    <col min="9217" max="9217" width="31.5703125" style="90" customWidth="1"/>
    <col min="9218" max="9218" width="13.85546875" style="90" customWidth="1"/>
    <col min="9219" max="9219" width="19.140625" style="90" customWidth="1"/>
    <col min="9220" max="9220" width="17.5703125" style="90" customWidth="1"/>
    <col min="9221" max="9221" width="14.7109375" style="90" customWidth="1"/>
    <col min="9222" max="9471" width="9.140625" style="90"/>
    <col min="9472" max="9472" width="8.7109375" style="90" customWidth="1"/>
    <col min="9473" max="9473" width="31.5703125" style="90" customWidth="1"/>
    <col min="9474" max="9474" width="13.85546875" style="90" customWidth="1"/>
    <col min="9475" max="9475" width="19.140625" style="90" customWidth="1"/>
    <col min="9476" max="9476" width="17.5703125" style="90" customWidth="1"/>
    <col min="9477" max="9477" width="14.7109375" style="90" customWidth="1"/>
    <col min="9478" max="9727" width="9.140625" style="90"/>
    <col min="9728" max="9728" width="8.7109375" style="90" customWidth="1"/>
    <col min="9729" max="9729" width="31.5703125" style="90" customWidth="1"/>
    <col min="9730" max="9730" width="13.85546875" style="90" customWidth="1"/>
    <col min="9731" max="9731" width="19.140625" style="90" customWidth="1"/>
    <col min="9732" max="9732" width="17.5703125" style="90" customWidth="1"/>
    <col min="9733" max="9733" width="14.7109375" style="90" customWidth="1"/>
    <col min="9734" max="9983" width="9.140625" style="90"/>
    <col min="9984" max="9984" width="8.7109375" style="90" customWidth="1"/>
    <col min="9985" max="9985" width="31.5703125" style="90" customWidth="1"/>
    <col min="9986" max="9986" width="13.85546875" style="90" customWidth="1"/>
    <col min="9987" max="9987" width="19.140625" style="90" customWidth="1"/>
    <col min="9988" max="9988" width="17.5703125" style="90" customWidth="1"/>
    <col min="9989" max="9989" width="14.7109375" style="90" customWidth="1"/>
    <col min="9990" max="10239" width="9.140625" style="90"/>
    <col min="10240" max="10240" width="8.7109375" style="90" customWidth="1"/>
    <col min="10241" max="10241" width="31.5703125" style="90" customWidth="1"/>
    <col min="10242" max="10242" width="13.85546875" style="90" customWidth="1"/>
    <col min="10243" max="10243" width="19.140625" style="90" customWidth="1"/>
    <col min="10244" max="10244" width="17.5703125" style="90" customWidth="1"/>
    <col min="10245" max="10245" width="14.7109375" style="90" customWidth="1"/>
    <col min="10246" max="10495" width="9.140625" style="90"/>
    <col min="10496" max="10496" width="8.7109375" style="90" customWidth="1"/>
    <col min="10497" max="10497" width="31.5703125" style="90" customWidth="1"/>
    <col min="10498" max="10498" width="13.85546875" style="90" customWidth="1"/>
    <col min="10499" max="10499" width="19.140625" style="90" customWidth="1"/>
    <col min="10500" max="10500" width="17.5703125" style="90" customWidth="1"/>
    <col min="10501" max="10501" width="14.7109375" style="90" customWidth="1"/>
    <col min="10502" max="10751" width="9.140625" style="90"/>
    <col min="10752" max="10752" width="8.7109375" style="90" customWidth="1"/>
    <col min="10753" max="10753" width="31.5703125" style="90" customWidth="1"/>
    <col min="10754" max="10754" width="13.85546875" style="90" customWidth="1"/>
    <col min="10755" max="10755" width="19.140625" style="90" customWidth="1"/>
    <col min="10756" max="10756" width="17.5703125" style="90" customWidth="1"/>
    <col min="10757" max="10757" width="14.7109375" style="90" customWidth="1"/>
    <col min="10758" max="11007" width="9.140625" style="90"/>
    <col min="11008" max="11008" width="8.7109375" style="90" customWidth="1"/>
    <col min="11009" max="11009" width="31.5703125" style="90" customWidth="1"/>
    <col min="11010" max="11010" width="13.85546875" style="90" customWidth="1"/>
    <col min="11011" max="11011" width="19.140625" style="90" customWidth="1"/>
    <col min="11012" max="11012" width="17.5703125" style="90" customWidth="1"/>
    <col min="11013" max="11013" width="14.7109375" style="90" customWidth="1"/>
    <col min="11014" max="11263" width="9.140625" style="90"/>
    <col min="11264" max="11264" width="8.7109375" style="90" customWidth="1"/>
    <col min="11265" max="11265" width="31.5703125" style="90" customWidth="1"/>
    <col min="11266" max="11266" width="13.85546875" style="90" customWidth="1"/>
    <col min="11267" max="11267" width="19.140625" style="90" customWidth="1"/>
    <col min="11268" max="11268" width="17.5703125" style="90" customWidth="1"/>
    <col min="11269" max="11269" width="14.7109375" style="90" customWidth="1"/>
    <col min="11270" max="11519" width="9.140625" style="90"/>
    <col min="11520" max="11520" width="8.7109375" style="90" customWidth="1"/>
    <col min="11521" max="11521" width="31.5703125" style="90" customWidth="1"/>
    <col min="11522" max="11522" width="13.85546875" style="90" customWidth="1"/>
    <col min="11523" max="11523" width="19.140625" style="90" customWidth="1"/>
    <col min="11524" max="11524" width="17.5703125" style="90" customWidth="1"/>
    <col min="11525" max="11525" width="14.7109375" style="90" customWidth="1"/>
    <col min="11526" max="11775" width="9.140625" style="90"/>
    <col min="11776" max="11776" width="8.7109375" style="90" customWidth="1"/>
    <col min="11777" max="11777" width="31.5703125" style="90" customWidth="1"/>
    <col min="11778" max="11778" width="13.85546875" style="90" customWidth="1"/>
    <col min="11779" max="11779" width="19.140625" style="90" customWidth="1"/>
    <col min="11780" max="11780" width="17.5703125" style="90" customWidth="1"/>
    <col min="11781" max="11781" width="14.7109375" style="90" customWidth="1"/>
    <col min="11782" max="12031" width="9.140625" style="90"/>
    <col min="12032" max="12032" width="8.7109375" style="90" customWidth="1"/>
    <col min="12033" max="12033" width="31.5703125" style="90" customWidth="1"/>
    <col min="12034" max="12034" width="13.85546875" style="90" customWidth="1"/>
    <col min="12035" max="12035" width="19.140625" style="90" customWidth="1"/>
    <col min="12036" max="12036" width="17.5703125" style="90" customWidth="1"/>
    <col min="12037" max="12037" width="14.7109375" style="90" customWidth="1"/>
    <col min="12038" max="12287" width="9.140625" style="90"/>
    <col min="12288" max="12288" width="8.7109375" style="90" customWidth="1"/>
    <col min="12289" max="12289" width="31.5703125" style="90" customWidth="1"/>
    <col min="12290" max="12290" width="13.85546875" style="90" customWidth="1"/>
    <col min="12291" max="12291" width="19.140625" style="90" customWidth="1"/>
    <col min="12292" max="12292" width="17.5703125" style="90" customWidth="1"/>
    <col min="12293" max="12293" width="14.7109375" style="90" customWidth="1"/>
    <col min="12294" max="12543" width="9.140625" style="90"/>
    <col min="12544" max="12544" width="8.7109375" style="90" customWidth="1"/>
    <col min="12545" max="12545" width="31.5703125" style="90" customWidth="1"/>
    <col min="12546" max="12546" width="13.85546875" style="90" customWidth="1"/>
    <col min="12547" max="12547" width="19.140625" style="90" customWidth="1"/>
    <col min="12548" max="12548" width="17.5703125" style="90" customWidth="1"/>
    <col min="12549" max="12549" width="14.7109375" style="90" customWidth="1"/>
    <col min="12550" max="12799" width="9.140625" style="90"/>
    <col min="12800" max="12800" width="8.7109375" style="90" customWidth="1"/>
    <col min="12801" max="12801" width="31.5703125" style="90" customWidth="1"/>
    <col min="12802" max="12802" width="13.85546875" style="90" customWidth="1"/>
    <col min="12803" max="12803" width="19.140625" style="90" customWidth="1"/>
    <col min="12804" max="12804" width="17.5703125" style="90" customWidth="1"/>
    <col min="12805" max="12805" width="14.7109375" style="90" customWidth="1"/>
    <col min="12806" max="13055" width="9.140625" style="90"/>
    <col min="13056" max="13056" width="8.7109375" style="90" customWidth="1"/>
    <col min="13057" max="13057" width="31.5703125" style="90" customWidth="1"/>
    <col min="13058" max="13058" width="13.85546875" style="90" customWidth="1"/>
    <col min="13059" max="13059" width="19.140625" style="90" customWidth="1"/>
    <col min="13060" max="13060" width="17.5703125" style="90" customWidth="1"/>
    <col min="13061" max="13061" width="14.7109375" style="90" customWidth="1"/>
    <col min="13062" max="13311" width="9.140625" style="90"/>
    <col min="13312" max="13312" width="8.7109375" style="90" customWidth="1"/>
    <col min="13313" max="13313" width="31.5703125" style="90" customWidth="1"/>
    <col min="13314" max="13314" width="13.85546875" style="90" customWidth="1"/>
    <col min="13315" max="13315" width="19.140625" style="90" customWidth="1"/>
    <col min="13316" max="13316" width="17.5703125" style="90" customWidth="1"/>
    <col min="13317" max="13317" width="14.7109375" style="90" customWidth="1"/>
    <col min="13318" max="13567" width="9.140625" style="90"/>
    <col min="13568" max="13568" width="8.7109375" style="90" customWidth="1"/>
    <col min="13569" max="13569" width="31.5703125" style="90" customWidth="1"/>
    <col min="13570" max="13570" width="13.85546875" style="90" customWidth="1"/>
    <col min="13571" max="13571" width="19.140625" style="90" customWidth="1"/>
    <col min="13572" max="13572" width="17.5703125" style="90" customWidth="1"/>
    <col min="13573" max="13573" width="14.7109375" style="90" customWidth="1"/>
    <col min="13574" max="13823" width="9.140625" style="90"/>
    <col min="13824" max="13824" width="8.7109375" style="90" customWidth="1"/>
    <col min="13825" max="13825" width="31.5703125" style="90" customWidth="1"/>
    <col min="13826" max="13826" width="13.85546875" style="90" customWidth="1"/>
    <col min="13827" max="13827" width="19.140625" style="90" customWidth="1"/>
    <col min="13828" max="13828" width="17.5703125" style="90" customWidth="1"/>
    <col min="13829" max="13829" width="14.7109375" style="90" customWidth="1"/>
    <col min="13830" max="14079" width="9.140625" style="90"/>
    <col min="14080" max="14080" width="8.7109375" style="90" customWidth="1"/>
    <col min="14081" max="14081" width="31.5703125" style="90" customWidth="1"/>
    <col min="14082" max="14082" width="13.85546875" style="90" customWidth="1"/>
    <col min="14083" max="14083" width="19.140625" style="90" customWidth="1"/>
    <col min="14084" max="14084" width="17.5703125" style="90" customWidth="1"/>
    <col min="14085" max="14085" width="14.7109375" style="90" customWidth="1"/>
    <col min="14086" max="14335" width="9.140625" style="90"/>
    <col min="14336" max="14336" width="8.7109375" style="90" customWidth="1"/>
    <col min="14337" max="14337" width="31.5703125" style="90" customWidth="1"/>
    <col min="14338" max="14338" width="13.85546875" style="90" customWidth="1"/>
    <col min="14339" max="14339" width="19.140625" style="90" customWidth="1"/>
    <col min="14340" max="14340" width="17.5703125" style="90" customWidth="1"/>
    <col min="14341" max="14341" width="14.7109375" style="90" customWidth="1"/>
    <col min="14342" max="14591" width="9.140625" style="90"/>
    <col min="14592" max="14592" width="8.7109375" style="90" customWidth="1"/>
    <col min="14593" max="14593" width="31.5703125" style="90" customWidth="1"/>
    <col min="14594" max="14594" width="13.85546875" style="90" customWidth="1"/>
    <col min="14595" max="14595" width="19.140625" style="90" customWidth="1"/>
    <col min="14596" max="14596" width="17.5703125" style="90" customWidth="1"/>
    <col min="14597" max="14597" width="14.7109375" style="90" customWidth="1"/>
    <col min="14598" max="14847" width="9.140625" style="90"/>
    <col min="14848" max="14848" width="8.7109375" style="90" customWidth="1"/>
    <col min="14849" max="14849" width="31.5703125" style="90" customWidth="1"/>
    <col min="14850" max="14850" width="13.85546875" style="90" customWidth="1"/>
    <col min="14851" max="14851" width="19.140625" style="90" customWidth="1"/>
    <col min="14852" max="14852" width="17.5703125" style="90" customWidth="1"/>
    <col min="14853" max="14853" width="14.7109375" style="90" customWidth="1"/>
    <col min="14854" max="15103" width="9.140625" style="90"/>
    <col min="15104" max="15104" width="8.7109375" style="90" customWidth="1"/>
    <col min="15105" max="15105" width="31.5703125" style="90" customWidth="1"/>
    <col min="15106" max="15106" width="13.85546875" style="90" customWidth="1"/>
    <col min="15107" max="15107" width="19.140625" style="90" customWidth="1"/>
    <col min="15108" max="15108" width="17.5703125" style="90" customWidth="1"/>
    <col min="15109" max="15109" width="14.7109375" style="90" customWidth="1"/>
    <col min="15110" max="15359" width="9.140625" style="90"/>
    <col min="15360" max="15360" width="8.7109375" style="90" customWidth="1"/>
    <col min="15361" max="15361" width="31.5703125" style="90" customWidth="1"/>
    <col min="15362" max="15362" width="13.85546875" style="90" customWidth="1"/>
    <col min="15363" max="15363" width="19.140625" style="90" customWidth="1"/>
    <col min="15364" max="15364" width="17.5703125" style="90" customWidth="1"/>
    <col min="15365" max="15365" width="14.7109375" style="90" customWidth="1"/>
    <col min="15366" max="15615" width="9.140625" style="90"/>
    <col min="15616" max="15616" width="8.7109375" style="90" customWidth="1"/>
    <col min="15617" max="15617" width="31.5703125" style="90" customWidth="1"/>
    <col min="15618" max="15618" width="13.85546875" style="90" customWidth="1"/>
    <col min="15619" max="15619" width="19.140625" style="90" customWidth="1"/>
    <col min="15620" max="15620" width="17.5703125" style="90" customWidth="1"/>
    <col min="15621" max="15621" width="14.7109375" style="90" customWidth="1"/>
    <col min="15622" max="15871" width="9.140625" style="90"/>
    <col min="15872" max="15872" width="8.7109375" style="90" customWidth="1"/>
    <col min="15873" max="15873" width="31.5703125" style="90" customWidth="1"/>
    <col min="15874" max="15874" width="13.85546875" style="90" customWidth="1"/>
    <col min="15875" max="15875" width="19.140625" style="90" customWidth="1"/>
    <col min="15876" max="15876" width="17.5703125" style="90" customWidth="1"/>
    <col min="15877" max="15877" width="14.7109375" style="90" customWidth="1"/>
    <col min="15878" max="16127" width="9.140625" style="90"/>
    <col min="16128" max="16128" width="8.7109375" style="90" customWidth="1"/>
    <col min="16129" max="16129" width="31.5703125" style="90" customWidth="1"/>
    <col min="16130" max="16130" width="13.85546875" style="90" customWidth="1"/>
    <col min="16131" max="16131" width="19.140625" style="90" customWidth="1"/>
    <col min="16132" max="16132" width="17.5703125" style="90" customWidth="1"/>
    <col min="16133" max="16133" width="14.7109375" style="90" customWidth="1"/>
    <col min="16134" max="16384" width="9.140625" style="90"/>
  </cols>
  <sheetData>
    <row r="1" spans="1:5" ht="23.25" customHeight="1" x14ac:dyDescent="0.25">
      <c r="E1" s="138"/>
    </row>
    <row r="2" spans="1:5" x14ac:dyDescent="0.25">
      <c r="A2" s="90" t="s">
        <v>247</v>
      </c>
    </row>
    <row r="3" spans="1:5" ht="15.75" customHeight="1" x14ac:dyDescent="0.25">
      <c r="B3" s="127" t="s">
        <v>300</v>
      </c>
    </row>
    <row r="4" spans="1:5" x14ac:dyDescent="0.25">
      <c r="B4" s="127" t="s">
        <v>248</v>
      </c>
      <c r="C4" s="127"/>
      <c r="D4" s="127"/>
    </row>
    <row r="5" spans="1:5" x14ac:dyDescent="0.25">
      <c r="B5" s="127" t="s">
        <v>249</v>
      </c>
      <c r="C5" s="127"/>
      <c r="D5" s="127"/>
    </row>
    <row r="6" spans="1:5" ht="26.25" customHeight="1" x14ac:dyDescent="0.25">
      <c r="A6" s="126" t="s">
        <v>250</v>
      </c>
      <c r="E6" s="127" t="s">
        <v>251</v>
      </c>
    </row>
    <row r="8" spans="1:5" ht="28.5" customHeight="1" x14ac:dyDescent="0.25">
      <c r="A8" s="210" t="s">
        <v>301</v>
      </c>
      <c r="B8" s="210"/>
      <c r="C8" s="210"/>
      <c r="D8" s="210"/>
      <c r="E8" s="210"/>
    </row>
    <row r="9" spans="1:5" ht="30" customHeight="1" x14ac:dyDescent="0.25">
      <c r="A9" s="210" t="s">
        <v>252</v>
      </c>
      <c r="B9" s="210"/>
      <c r="C9" s="210"/>
      <c r="D9" s="210"/>
      <c r="E9" s="210"/>
    </row>
    <row r="10" spans="1:5" ht="29.25" customHeight="1" x14ac:dyDescent="0.25">
      <c r="A10" s="210" t="s">
        <v>253</v>
      </c>
      <c r="B10" s="210"/>
      <c r="C10" s="210"/>
      <c r="D10" s="210"/>
      <c r="E10" s="210"/>
    </row>
    <row r="11" spans="1:5" ht="30" customHeight="1" x14ac:dyDescent="0.25">
      <c r="A11" s="210" t="s">
        <v>254</v>
      </c>
      <c r="B11" s="210"/>
      <c r="C11" s="210"/>
      <c r="D11" s="210"/>
      <c r="E11" s="210"/>
    </row>
    <row r="12" spans="1:5" ht="29.25" customHeight="1" x14ac:dyDescent="0.25">
      <c r="A12" s="210" t="s">
        <v>255</v>
      </c>
      <c r="B12" s="210"/>
      <c r="C12" s="210"/>
      <c r="D12" s="210"/>
      <c r="E12" s="210"/>
    </row>
    <row r="13" spans="1:5" ht="28.5" customHeight="1" x14ac:dyDescent="0.25">
      <c r="A13" s="210" t="s">
        <v>256</v>
      </c>
      <c r="B13" s="210"/>
      <c r="C13" s="210"/>
      <c r="D13" s="210"/>
      <c r="E13" s="210"/>
    </row>
    <row r="14" spans="1:5" ht="15.75" customHeight="1" x14ac:dyDescent="0.25"/>
    <row r="15" spans="1:5" ht="150" x14ac:dyDescent="0.25">
      <c r="A15" s="130" t="s">
        <v>2</v>
      </c>
      <c r="B15" s="131" t="s">
        <v>258</v>
      </c>
      <c r="C15" s="131" t="s">
        <v>0</v>
      </c>
      <c r="D15" s="131" t="s">
        <v>257</v>
      </c>
      <c r="E15" s="131" t="s">
        <v>1</v>
      </c>
    </row>
    <row r="16" spans="1:5" s="92" customFormat="1" ht="14.25" x14ac:dyDescent="0.2">
      <c r="A16" s="133" t="s">
        <v>8</v>
      </c>
      <c r="B16" s="139"/>
      <c r="C16" s="139"/>
      <c r="D16" s="139"/>
      <c r="E16" s="139"/>
    </row>
    <row r="17" spans="1:5" x14ac:dyDescent="0.25">
      <c r="A17" s="132" t="s">
        <v>74</v>
      </c>
      <c r="B17" s="135" t="s">
        <v>28</v>
      </c>
      <c r="C17" s="135" t="s">
        <v>11</v>
      </c>
      <c r="D17" s="135">
        <v>0.13</v>
      </c>
      <c r="E17" s="135">
        <v>6096.79</v>
      </c>
    </row>
    <row r="18" spans="1:5" s="92" customFormat="1" ht="42.75" x14ac:dyDescent="0.2">
      <c r="A18" s="133" t="s">
        <v>259</v>
      </c>
      <c r="B18" s="139"/>
      <c r="C18" s="139"/>
      <c r="D18" s="139"/>
      <c r="E18" s="139"/>
    </row>
    <row r="19" spans="1:5" ht="30" x14ac:dyDescent="0.25">
      <c r="A19" s="132" t="s">
        <v>260</v>
      </c>
      <c r="B19" s="135" t="s">
        <v>243</v>
      </c>
      <c r="C19" s="135" t="s">
        <v>12</v>
      </c>
      <c r="D19" s="135">
        <f>E19</f>
        <v>226050.29</v>
      </c>
      <c r="E19" s="135">
        <v>226050.29</v>
      </c>
    </row>
    <row r="20" spans="1:5" x14ac:dyDescent="0.25">
      <c r="A20" s="132" t="s">
        <v>261</v>
      </c>
      <c r="B20" s="135" t="s">
        <v>243</v>
      </c>
      <c r="C20" s="135" t="s">
        <v>12</v>
      </c>
      <c r="D20" s="135">
        <f t="shared" ref="D20:D23" si="0">E20</f>
        <v>4690.08</v>
      </c>
      <c r="E20" s="135">
        <v>4690.08</v>
      </c>
    </row>
    <row r="21" spans="1:5" ht="30" x14ac:dyDescent="0.25">
      <c r="A21" s="132" t="s">
        <v>262</v>
      </c>
      <c r="B21" s="135" t="s">
        <v>29</v>
      </c>
      <c r="C21" s="135" t="s">
        <v>11</v>
      </c>
      <c r="D21" s="135">
        <f t="shared" si="0"/>
        <v>2733.7</v>
      </c>
      <c r="E21" s="135">
        <v>2733.7</v>
      </c>
    </row>
    <row r="22" spans="1:5" s="92" customFormat="1" ht="28.5" x14ac:dyDescent="0.2">
      <c r="A22" s="133" t="s">
        <v>72</v>
      </c>
      <c r="B22" s="139"/>
      <c r="C22" s="139"/>
      <c r="D22" s="135"/>
      <c r="E22" s="139"/>
    </row>
    <row r="23" spans="1:5" ht="30" x14ac:dyDescent="0.25">
      <c r="A23" s="132" t="s">
        <v>177</v>
      </c>
      <c r="B23" s="135" t="s">
        <v>29</v>
      </c>
      <c r="C23" s="135" t="s">
        <v>11</v>
      </c>
      <c r="D23" s="135">
        <f t="shared" si="0"/>
        <v>25701.360000000001</v>
      </c>
      <c r="E23" s="135">
        <v>25701.360000000001</v>
      </c>
    </row>
    <row r="24" spans="1:5" s="92" customFormat="1" ht="28.5" x14ac:dyDescent="0.2">
      <c r="A24" s="133" t="s">
        <v>263</v>
      </c>
      <c r="B24" s="139"/>
      <c r="C24" s="139"/>
      <c r="D24" s="139"/>
      <c r="E24" s="139"/>
    </row>
    <row r="25" spans="1:5" ht="30" x14ac:dyDescent="0.25">
      <c r="A25" s="132" t="s">
        <v>264</v>
      </c>
      <c r="B25" s="135">
        <v>1</v>
      </c>
      <c r="C25" s="135" t="s">
        <v>265</v>
      </c>
      <c r="D25" s="135">
        <f>E25/B25</f>
        <v>937.45</v>
      </c>
      <c r="E25" s="135">
        <v>937.45</v>
      </c>
    </row>
    <row r="26" spans="1:5" x14ac:dyDescent="0.25">
      <c r="A26" s="132" t="s">
        <v>266</v>
      </c>
      <c r="B26" s="135">
        <v>1</v>
      </c>
      <c r="C26" s="135" t="s">
        <v>13</v>
      </c>
      <c r="D26" s="135">
        <f t="shared" ref="D26:D76" si="1">E26/B26</f>
        <v>7656.23</v>
      </c>
      <c r="E26" s="135">
        <v>7656.23</v>
      </c>
    </row>
    <row r="27" spans="1:5" ht="30" x14ac:dyDescent="0.25">
      <c r="A27" s="132" t="s">
        <v>267</v>
      </c>
      <c r="B27" s="135">
        <v>2</v>
      </c>
      <c r="C27" s="135" t="s">
        <v>13</v>
      </c>
      <c r="D27" s="135">
        <f t="shared" si="1"/>
        <v>303.72000000000003</v>
      </c>
      <c r="E27" s="135">
        <v>607.44000000000005</v>
      </c>
    </row>
    <row r="28" spans="1:5" x14ac:dyDescent="0.25">
      <c r="A28" s="132" t="s">
        <v>206</v>
      </c>
      <c r="B28" s="135">
        <v>1</v>
      </c>
      <c r="C28" s="135" t="s">
        <v>13</v>
      </c>
      <c r="D28" s="135">
        <f t="shared" si="1"/>
        <v>911.04</v>
      </c>
      <c r="E28" s="135">
        <v>911.04</v>
      </c>
    </row>
    <row r="29" spans="1:5" x14ac:dyDescent="0.25">
      <c r="A29" s="132" t="s">
        <v>85</v>
      </c>
      <c r="B29" s="135">
        <v>2</v>
      </c>
      <c r="C29" s="135" t="s">
        <v>14</v>
      </c>
      <c r="D29" s="135">
        <f t="shared" si="1"/>
        <v>90.974999999999994</v>
      </c>
      <c r="E29" s="135">
        <v>181.95</v>
      </c>
    </row>
    <row r="30" spans="1:5" ht="30" x14ac:dyDescent="0.25">
      <c r="A30" s="132" t="s">
        <v>121</v>
      </c>
      <c r="B30" s="135">
        <v>3</v>
      </c>
      <c r="C30" s="135" t="s">
        <v>17</v>
      </c>
      <c r="D30" s="135">
        <f t="shared" si="1"/>
        <v>665.6966666666666</v>
      </c>
      <c r="E30" s="135">
        <v>1997.09</v>
      </c>
    </row>
    <row r="31" spans="1:5" ht="30" x14ac:dyDescent="0.25">
      <c r="A31" s="132" t="s">
        <v>179</v>
      </c>
      <c r="B31" s="135">
        <v>1</v>
      </c>
      <c r="C31" s="135" t="s">
        <v>15</v>
      </c>
      <c r="D31" s="135">
        <f t="shared" si="1"/>
        <v>274.62</v>
      </c>
      <c r="E31" s="135">
        <v>274.62</v>
      </c>
    </row>
    <row r="32" spans="1:5" ht="30" x14ac:dyDescent="0.25">
      <c r="A32" s="132" t="s">
        <v>268</v>
      </c>
      <c r="B32" s="135">
        <v>1</v>
      </c>
      <c r="C32" s="135" t="s">
        <v>13</v>
      </c>
      <c r="D32" s="135">
        <f t="shared" si="1"/>
        <v>150.94</v>
      </c>
      <c r="E32" s="135">
        <v>150.94</v>
      </c>
    </row>
    <row r="33" spans="1:5" ht="30" x14ac:dyDescent="0.25">
      <c r="A33" s="132" t="s">
        <v>180</v>
      </c>
      <c r="B33" s="135">
        <v>0.27</v>
      </c>
      <c r="C33" s="135" t="s">
        <v>19</v>
      </c>
      <c r="D33" s="135">
        <f t="shared" si="1"/>
        <v>1797.9999999999998</v>
      </c>
      <c r="E33" s="135">
        <v>485.46</v>
      </c>
    </row>
    <row r="34" spans="1:5" ht="30" x14ac:dyDescent="0.25">
      <c r="A34" s="132" t="s">
        <v>269</v>
      </c>
      <c r="B34" s="135">
        <v>2</v>
      </c>
      <c r="C34" s="135" t="s">
        <v>270</v>
      </c>
      <c r="D34" s="135">
        <f t="shared" si="1"/>
        <v>548.83500000000004</v>
      </c>
      <c r="E34" s="135">
        <v>1097.67</v>
      </c>
    </row>
    <row r="35" spans="1:5" ht="30" x14ac:dyDescent="0.25">
      <c r="A35" s="132" t="s">
        <v>271</v>
      </c>
      <c r="B35" s="135">
        <v>0.2</v>
      </c>
      <c r="C35" s="135" t="s">
        <v>19</v>
      </c>
      <c r="D35" s="135">
        <f t="shared" si="1"/>
        <v>3637.6499999999996</v>
      </c>
      <c r="E35" s="135">
        <v>727.53</v>
      </c>
    </row>
    <row r="36" spans="1:5" ht="45" x14ac:dyDescent="0.25">
      <c r="A36" s="132" t="s">
        <v>272</v>
      </c>
      <c r="B36" s="135">
        <v>0.1</v>
      </c>
      <c r="C36" s="135" t="s">
        <v>19</v>
      </c>
      <c r="D36" s="135">
        <f t="shared" si="1"/>
        <v>1791.3</v>
      </c>
      <c r="E36" s="135">
        <v>179.13</v>
      </c>
    </row>
    <row r="37" spans="1:5" x14ac:dyDescent="0.25">
      <c r="A37" s="132" t="s">
        <v>88</v>
      </c>
      <c r="B37" s="135">
        <v>0.04</v>
      </c>
      <c r="C37" s="135" t="s">
        <v>20</v>
      </c>
      <c r="D37" s="135">
        <f t="shared" si="1"/>
        <v>27246.499999999996</v>
      </c>
      <c r="E37" s="135">
        <v>1089.8599999999999</v>
      </c>
    </row>
    <row r="38" spans="1:5" ht="30" x14ac:dyDescent="0.25">
      <c r="A38" s="132" t="s">
        <v>89</v>
      </c>
      <c r="B38" s="135">
        <v>2.81</v>
      </c>
      <c r="C38" s="135" t="s">
        <v>19</v>
      </c>
      <c r="D38" s="135">
        <f t="shared" si="1"/>
        <v>1804.5266903914592</v>
      </c>
      <c r="E38" s="135">
        <v>5070.72</v>
      </c>
    </row>
    <row r="39" spans="1:5" ht="30" x14ac:dyDescent="0.25">
      <c r="A39" s="132" t="s">
        <v>91</v>
      </c>
      <c r="B39" s="135">
        <v>1</v>
      </c>
      <c r="C39" s="135" t="s">
        <v>15</v>
      </c>
      <c r="D39" s="135">
        <f t="shared" si="1"/>
        <v>549.39</v>
      </c>
      <c r="E39" s="135">
        <v>549.39</v>
      </c>
    </row>
    <row r="40" spans="1:5" x14ac:dyDescent="0.25">
      <c r="A40" s="132" t="s">
        <v>191</v>
      </c>
      <c r="B40" s="135">
        <v>1</v>
      </c>
      <c r="C40" s="135" t="s">
        <v>17</v>
      </c>
      <c r="D40" s="135">
        <f t="shared" si="1"/>
        <v>215.05</v>
      </c>
      <c r="E40" s="135">
        <v>215.05</v>
      </c>
    </row>
    <row r="41" spans="1:5" x14ac:dyDescent="0.25">
      <c r="A41" s="132" t="s">
        <v>122</v>
      </c>
      <c r="B41" s="135">
        <v>0.1</v>
      </c>
      <c r="C41" s="135" t="s">
        <v>18</v>
      </c>
      <c r="D41" s="135">
        <f t="shared" si="1"/>
        <v>15491.6</v>
      </c>
      <c r="E41" s="135">
        <v>1549.16</v>
      </c>
    </row>
    <row r="42" spans="1:5" ht="30" x14ac:dyDescent="0.25">
      <c r="A42" s="132" t="s">
        <v>92</v>
      </c>
      <c r="B42" s="135">
        <v>7</v>
      </c>
      <c r="C42" s="135" t="s">
        <v>23</v>
      </c>
      <c r="D42" s="135">
        <f t="shared" si="1"/>
        <v>225.71142857142857</v>
      </c>
      <c r="E42" s="135">
        <v>1579.98</v>
      </c>
    </row>
    <row r="43" spans="1:5" x14ac:dyDescent="0.25">
      <c r="A43" s="132" t="s">
        <v>93</v>
      </c>
      <c r="B43" s="135">
        <v>3</v>
      </c>
      <c r="C43" s="135" t="s">
        <v>14</v>
      </c>
      <c r="D43" s="135">
        <f t="shared" si="1"/>
        <v>73.2</v>
      </c>
      <c r="E43" s="135">
        <v>219.6</v>
      </c>
    </row>
    <row r="44" spans="1:5" x14ac:dyDescent="0.25">
      <c r="A44" s="132" t="s">
        <v>273</v>
      </c>
      <c r="B44" s="135">
        <v>1</v>
      </c>
      <c r="C44" s="135" t="s">
        <v>13</v>
      </c>
      <c r="D44" s="135">
        <f t="shared" si="1"/>
        <v>7308.67</v>
      </c>
      <c r="E44" s="135">
        <v>7308.67</v>
      </c>
    </row>
    <row r="45" spans="1:5" x14ac:dyDescent="0.25">
      <c r="A45" s="132" t="s">
        <v>123</v>
      </c>
      <c r="B45" s="135">
        <v>15959</v>
      </c>
      <c r="C45" s="135" t="s">
        <v>24</v>
      </c>
      <c r="D45" s="135">
        <f t="shared" si="1"/>
        <v>1.2958368318816968</v>
      </c>
      <c r="E45" s="135">
        <v>20680.259999999998</v>
      </c>
    </row>
    <row r="46" spans="1:5" x14ac:dyDescent="0.25">
      <c r="A46" s="132" t="s">
        <v>274</v>
      </c>
      <c r="B46" s="135">
        <v>1</v>
      </c>
      <c r="C46" s="135" t="s">
        <v>14</v>
      </c>
      <c r="D46" s="135">
        <f t="shared" si="1"/>
        <v>1679.59</v>
      </c>
      <c r="E46" s="135">
        <v>1679.59</v>
      </c>
    </row>
    <row r="47" spans="1:5" ht="30" x14ac:dyDescent="0.25">
      <c r="A47" s="132" t="s">
        <v>185</v>
      </c>
      <c r="B47" s="135">
        <v>1</v>
      </c>
      <c r="C47" s="135" t="s">
        <v>26</v>
      </c>
      <c r="D47" s="135">
        <f t="shared" si="1"/>
        <v>1295.32</v>
      </c>
      <c r="E47" s="135">
        <v>1295.32</v>
      </c>
    </row>
    <row r="48" spans="1:5" ht="30" x14ac:dyDescent="0.25">
      <c r="A48" s="132" t="s">
        <v>275</v>
      </c>
      <c r="B48" s="135">
        <v>1</v>
      </c>
      <c r="C48" s="135" t="s">
        <v>26</v>
      </c>
      <c r="D48" s="135">
        <f t="shared" si="1"/>
        <v>604.44000000000005</v>
      </c>
      <c r="E48" s="135">
        <v>604.44000000000005</v>
      </c>
    </row>
    <row r="49" spans="1:5" x14ac:dyDescent="0.25">
      <c r="A49" s="132" t="s">
        <v>98</v>
      </c>
      <c r="B49" s="135">
        <v>30</v>
      </c>
      <c r="C49" s="135" t="s">
        <v>26</v>
      </c>
      <c r="D49" s="135">
        <f t="shared" si="1"/>
        <v>271.68966666666665</v>
      </c>
      <c r="E49" s="135">
        <v>8150.69</v>
      </c>
    </row>
    <row r="50" spans="1:5" x14ac:dyDescent="0.25">
      <c r="A50" s="132" t="s">
        <v>276</v>
      </c>
      <c r="B50" s="135">
        <v>0.01</v>
      </c>
      <c r="C50" s="135" t="s">
        <v>21</v>
      </c>
      <c r="D50" s="135">
        <f t="shared" si="1"/>
        <v>3779.9999999999995</v>
      </c>
      <c r="E50" s="135">
        <v>37.799999999999997</v>
      </c>
    </row>
    <row r="51" spans="1:5" x14ac:dyDescent="0.25">
      <c r="A51" s="132" t="s">
        <v>277</v>
      </c>
      <c r="B51" s="135">
        <v>0.01</v>
      </c>
      <c r="C51" s="135" t="s">
        <v>21</v>
      </c>
      <c r="D51" s="135">
        <f t="shared" si="1"/>
        <v>40712</v>
      </c>
      <c r="E51" s="135">
        <v>407.12</v>
      </c>
    </row>
    <row r="52" spans="1:5" s="92" customFormat="1" ht="28.5" x14ac:dyDescent="0.2">
      <c r="A52" s="133" t="s">
        <v>278</v>
      </c>
      <c r="B52" s="139"/>
      <c r="C52" s="139"/>
      <c r="D52" s="135"/>
      <c r="E52" s="139"/>
    </row>
    <row r="53" spans="1:5" ht="30" x14ac:dyDescent="0.25">
      <c r="A53" s="132" t="s">
        <v>279</v>
      </c>
      <c r="B53" s="135">
        <v>4.0000000000000001E-3</v>
      </c>
      <c r="C53" s="135" t="s">
        <v>22</v>
      </c>
      <c r="D53" s="135">
        <f t="shared" si="1"/>
        <v>11090</v>
      </c>
      <c r="E53" s="135">
        <v>44.36</v>
      </c>
    </row>
    <row r="54" spans="1:5" ht="30" x14ac:dyDescent="0.25">
      <c r="A54" s="132" t="s">
        <v>280</v>
      </c>
      <c r="B54" s="135">
        <v>3.7999999999999999E-2</v>
      </c>
      <c r="C54" s="135" t="s">
        <v>18</v>
      </c>
      <c r="D54" s="135">
        <f t="shared" si="1"/>
        <v>15881.052631578948</v>
      </c>
      <c r="E54" s="135">
        <v>603.48</v>
      </c>
    </row>
    <row r="55" spans="1:5" ht="45" x14ac:dyDescent="0.25">
      <c r="A55" s="132" t="s">
        <v>108</v>
      </c>
      <c r="B55" s="135">
        <v>2.52</v>
      </c>
      <c r="C55" s="135" t="s">
        <v>12</v>
      </c>
      <c r="D55" s="135">
        <f t="shared" si="1"/>
        <v>301.92857142857144</v>
      </c>
      <c r="E55" s="135">
        <v>760.86</v>
      </c>
    </row>
    <row r="56" spans="1:5" ht="30" x14ac:dyDescent="0.25">
      <c r="A56" s="132" t="s">
        <v>135</v>
      </c>
      <c r="B56" s="135">
        <v>5.04</v>
      </c>
      <c r="C56" s="135" t="s">
        <v>12</v>
      </c>
      <c r="D56" s="135">
        <f t="shared" si="1"/>
        <v>363</v>
      </c>
      <c r="E56" s="135">
        <v>1829.52</v>
      </c>
    </row>
    <row r="57" spans="1:5" ht="30" x14ac:dyDescent="0.25">
      <c r="A57" s="132" t="s">
        <v>222</v>
      </c>
      <c r="B57" s="135">
        <v>4.0000000000000001E-3</v>
      </c>
      <c r="C57" s="135" t="s">
        <v>22</v>
      </c>
      <c r="D57" s="135">
        <f t="shared" si="1"/>
        <v>103890</v>
      </c>
      <c r="E57" s="135">
        <v>415.56</v>
      </c>
    </row>
    <row r="58" spans="1:5" x14ac:dyDescent="0.25">
      <c r="A58" s="132" t="s">
        <v>281</v>
      </c>
      <c r="B58" s="135">
        <v>1.5</v>
      </c>
      <c r="C58" s="135" t="s">
        <v>12</v>
      </c>
      <c r="D58" s="135">
        <f t="shared" si="1"/>
        <v>243.53333333333333</v>
      </c>
      <c r="E58" s="135">
        <v>365.3</v>
      </c>
    </row>
    <row r="59" spans="1:5" ht="30" x14ac:dyDescent="0.25">
      <c r="A59" s="132" t="s">
        <v>282</v>
      </c>
      <c r="B59" s="135">
        <v>0.02</v>
      </c>
      <c r="C59" s="135" t="s">
        <v>18</v>
      </c>
      <c r="D59" s="135">
        <f t="shared" si="1"/>
        <v>31977.499999999996</v>
      </c>
      <c r="E59" s="135">
        <v>639.54999999999995</v>
      </c>
    </row>
    <row r="60" spans="1:5" x14ac:dyDescent="0.25">
      <c r="A60" s="132" t="s">
        <v>283</v>
      </c>
      <c r="B60" s="135">
        <v>0.02</v>
      </c>
      <c r="C60" s="135" t="s">
        <v>20</v>
      </c>
      <c r="D60" s="135">
        <f t="shared" si="1"/>
        <v>28123</v>
      </c>
      <c r="E60" s="135">
        <v>562.46</v>
      </c>
    </row>
    <row r="61" spans="1:5" x14ac:dyDescent="0.25">
      <c r="A61" s="132" t="s">
        <v>284</v>
      </c>
      <c r="B61" s="135">
        <v>0.17</v>
      </c>
      <c r="C61" s="135" t="s">
        <v>19</v>
      </c>
      <c r="D61" s="135">
        <f t="shared" si="1"/>
        <v>1901.5882352941173</v>
      </c>
      <c r="E61" s="135">
        <v>323.27</v>
      </c>
    </row>
    <row r="62" spans="1:5" ht="30" x14ac:dyDescent="0.25">
      <c r="A62" s="132" t="s">
        <v>99</v>
      </c>
      <c r="B62" s="135">
        <v>1.41</v>
      </c>
      <c r="C62" s="135" t="s">
        <v>19</v>
      </c>
      <c r="D62" s="135">
        <f t="shared" si="1"/>
        <v>1849.858156028369</v>
      </c>
      <c r="E62" s="135">
        <v>2608.3000000000002</v>
      </c>
    </row>
    <row r="63" spans="1:5" ht="30" x14ac:dyDescent="0.25">
      <c r="A63" s="132" t="s">
        <v>100</v>
      </c>
      <c r="B63" s="135">
        <v>1.41</v>
      </c>
      <c r="C63" s="135" t="s">
        <v>19</v>
      </c>
      <c r="D63" s="135">
        <f t="shared" si="1"/>
        <v>1834.3333333333333</v>
      </c>
      <c r="E63" s="135">
        <v>2586.41</v>
      </c>
    </row>
    <row r="64" spans="1:5" ht="45" x14ac:dyDescent="0.25">
      <c r="A64" s="132" t="s">
        <v>187</v>
      </c>
      <c r="B64" s="135">
        <v>1.0529999999999999</v>
      </c>
      <c r="C64" s="135" t="s">
        <v>19</v>
      </c>
      <c r="D64" s="135">
        <f t="shared" si="1"/>
        <v>1918.2905982905984</v>
      </c>
      <c r="E64" s="135">
        <v>2019.96</v>
      </c>
    </row>
    <row r="65" spans="1:5" ht="30" x14ac:dyDescent="0.25">
      <c r="A65" s="132" t="s">
        <v>285</v>
      </c>
      <c r="B65" s="135">
        <v>6</v>
      </c>
      <c r="C65" s="135" t="s">
        <v>286</v>
      </c>
      <c r="D65" s="135">
        <f t="shared" si="1"/>
        <v>75.658333333333331</v>
      </c>
      <c r="E65" s="135">
        <v>453.95</v>
      </c>
    </row>
    <row r="66" spans="1:5" ht="30" x14ac:dyDescent="0.25">
      <c r="A66" s="132" t="s">
        <v>287</v>
      </c>
      <c r="B66" s="135">
        <v>13</v>
      </c>
      <c r="C66" s="135" t="s">
        <v>286</v>
      </c>
      <c r="D66" s="135">
        <f t="shared" si="1"/>
        <v>107.1723076923077</v>
      </c>
      <c r="E66" s="135">
        <v>1393.24</v>
      </c>
    </row>
    <row r="67" spans="1:5" x14ac:dyDescent="0.25">
      <c r="A67" s="132" t="s">
        <v>191</v>
      </c>
      <c r="B67" s="135">
        <v>21</v>
      </c>
      <c r="C67" s="135" t="s">
        <v>17</v>
      </c>
      <c r="D67" s="135">
        <f t="shared" si="1"/>
        <v>212.47190476190477</v>
      </c>
      <c r="E67" s="135">
        <v>4461.91</v>
      </c>
    </row>
    <row r="68" spans="1:5" ht="30" x14ac:dyDescent="0.25">
      <c r="A68" s="132" t="s">
        <v>125</v>
      </c>
      <c r="B68" s="135">
        <v>60</v>
      </c>
      <c r="C68" s="135" t="s">
        <v>101</v>
      </c>
      <c r="D68" s="135">
        <f t="shared" si="1"/>
        <v>75.651166666666668</v>
      </c>
      <c r="E68" s="135">
        <v>4539.07</v>
      </c>
    </row>
    <row r="69" spans="1:5" x14ac:dyDescent="0.25">
      <c r="A69" s="132" t="s">
        <v>102</v>
      </c>
      <c r="B69" s="135">
        <v>30</v>
      </c>
      <c r="C69" s="135" t="s">
        <v>101</v>
      </c>
      <c r="D69" s="135">
        <f t="shared" si="1"/>
        <v>51.870333333333328</v>
      </c>
      <c r="E69" s="135">
        <v>1556.11</v>
      </c>
    </row>
    <row r="70" spans="1:5" ht="30" x14ac:dyDescent="0.25">
      <c r="A70" s="132" t="s">
        <v>192</v>
      </c>
      <c r="B70" s="135" t="s">
        <v>302</v>
      </c>
      <c r="C70" s="135" t="s">
        <v>19</v>
      </c>
      <c r="D70" s="135">
        <f>E70</f>
        <v>9909.32</v>
      </c>
      <c r="E70" s="135">
        <v>9909.32</v>
      </c>
    </row>
    <row r="71" spans="1:5" ht="30" x14ac:dyDescent="0.25">
      <c r="A71" s="132" t="s">
        <v>288</v>
      </c>
      <c r="B71" s="135">
        <v>7</v>
      </c>
      <c r="C71" s="135" t="s">
        <v>234</v>
      </c>
      <c r="D71" s="135">
        <f t="shared" si="1"/>
        <v>228.37571428571431</v>
      </c>
      <c r="E71" s="135">
        <v>1598.63</v>
      </c>
    </row>
    <row r="72" spans="1:5" ht="30" x14ac:dyDescent="0.25">
      <c r="A72" s="132" t="s">
        <v>193</v>
      </c>
      <c r="B72" s="135">
        <v>0.2</v>
      </c>
      <c r="C72" s="131" t="s">
        <v>289</v>
      </c>
      <c r="D72" s="135">
        <f t="shared" si="1"/>
        <v>1942.5</v>
      </c>
      <c r="E72" s="135">
        <v>388.5</v>
      </c>
    </row>
    <row r="73" spans="1:5" x14ac:dyDescent="0.25">
      <c r="A73" s="132" t="s">
        <v>194</v>
      </c>
      <c r="B73" s="135">
        <v>0.05</v>
      </c>
      <c r="C73" s="135" t="s">
        <v>19</v>
      </c>
      <c r="D73" s="135">
        <f t="shared" si="1"/>
        <v>1944.3999999999999</v>
      </c>
      <c r="E73" s="135">
        <v>97.22</v>
      </c>
    </row>
    <row r="74" spans="1:5" x14ac:dyDescent="0.25">
      <c r="A74" s="132" t="s">
        <v>195</v>
      </c>
      <c r="B74" s="135">
        <v>0.01</v>
      </c>
      <c r="C74" s="135" t="s">
        <v>235</v>
      </c>
      <c r="D74" s="135">
        <f t="shared" si="1"/>
        <v>7789</v>
      </c>
      <c r="E74" s="135">
        <v>77.89</v>
      </c>
    </row>
    <row r="75" spans="1:5" x14ac:dyDescent="0.25">
      <c r="A75" s="132" t="s">
        <v>290</v>
      </c>
      <c r="B75" s="135">
        <v>0.02</v>
      </c>
      <c r="C75" s="135" t="s">
        <v>235</v>
      </c>
      <c r="D75" s="135">
        <f t="shared" si="1"/>
        <v>34017</v>
      </c>
      <c r="E75" s="135">
        <v>680.34</v>
      </c>
    </row>
    <row r="76" spans="1:5" x14ac:dyDescent="0.25">
      <c r="A76" s="132" t="s">
        <v>293</v>
      </c>
      <c r="B76" s="135">
        <v>1</v>
      </c>
      <c r="C76" s="135" t="s">
        <v>294</v>
      </c>
      <c r="D76" s="135">
        <f t="shared" si="1"/>
        <v>2597.69</v>
      </c>
      <c r="E76" s="135">
        <v>2597.69</v>
      </c>
    </row>
    <row r="77" spans="1:5" s="92" customFormat="1" ht="28.5" x14ac:dyDescent="0.2">
      <c r="A77" s="133" t="s">
        <v>47</v>
      </c>
      <c r="B77" s="139"/>
      <c r="C77" s="139"/>
      <c r="D77" s="139"/>
      <c r="E77" s="139"/>
    </row>
    <row r="78" spans="1:5" ht="30" x14ac:dyDescent="0.25">
      <c r="A78" s="132" t="s">
        <v>84</v>
      </c>
      <c r="B78" s="135" t="s">
        <v>242</v>
      </c>
      <c r="C78" s="135" t="s">
        <v>11</v>
      </c>
      <c r="D78" s="135">
        <f>E78</f>
        <v>10824.71</v>
      </c>
      <c r="E78" s="135">
        <v>10824.71</v>
      </c>
    </row>
    <row r="79" spans="1:5" s="92" customFormat="1" x14ac:dyDescent="0.2">
      <c r="A79" s="133" t="s">
        <v>50</v>
      </c>
      <c r="B79" s="139"/>
      <c r="C79" s="139"/>
      <c r="D79" s="135"/>
      <c r="E79" s="139"/>
    </row>
    <row r="80" spans="1:5" x14ac:dyDescent="0.25">
      <c r="A80" s="132" t="s">
        <v>104</v>
      </c>
      <c r="B80" s="135" t="s">
        <v>242</v>
      </c>
      <c r="C80" s="135" t="s">
        <v>11</v>
      </c>
      <c r="D80" s="135">
        <f t="shared" ref="D80:D84" si="2">E80</f>
        <v>21600</v>
      </c>
      <c r="E80" s="135">
        <v>21600</v>
      </c>
    </row>
    <row r="81" spans="1:5" s="92" customFormat="1" ht="28.5" x14ac:dyDescent="0.2">
      <c r="A81" s="133" t="s">
        <v>73</v>
      </c>
      <c r="B81" s="139"/>
      <c r="C81" s="139"/>
      <c r="D81" s="135"/>
      <c r="E81" s="139"/>
    </row>
    <row r="82" spans="1:5" x14ac:dyDescent="0.25">
      <c r="A82" s="132" t="s">
        <v>106</v>
      </c>
      <c r="B82" s="135" t="s">
        <v>29</v>
      </c>
      <c r="C82" s="135" t="s">
        <v>11</v>
      </c>
      <c r="D82" s="135">
        <f t="shared" si="2"/>
        <v>1255.01</v>
      </c>
      <c r="E82" s="135">
        <v>1255.01</v>
      </c>
    </row>
    <row r="83" spans="1:5" s="92" customFormat="1" x14ac:dyDescent="0.2">
      <c r="A83" s="133" t="s">
        <v>291</v>
      </c>
      <c r="B83" s="139"/>
      <c r="C83" s="139"/>
      <c r="D83" s="135"/>
      <c r="E83" s="139"/>
    </row>
    <row r="84" spans="1:5" x14ac:dyDescent="0.25">
      <c r="A84" s="132" t="s">
        <v>292</v>
      </c>
      <c r="B84" s="135" t="s">
        <v>30</v>
      </c>
      <c r="C84" s="135" t="s">
        <v>13</v>
      </c>
      <c r="D84" s="135">
        <f t="shared" si="2"/>
        <v>15042.39</v>
      </c>
      <c r="E84" s="135">
        <v>15042.39</v>
      </c>
    </row>
    <row r="85" spans="1:5" s="95" customFormat="1" ht="14.25" x14ac:dyDescent="0.2">
      <c r="A85" s="101" t="s">
        <v>10</v>
      </c>
      <c r="B85" s="93"/>
      <c r="C85" s="93"/>
      <c r="D85" s="94"/>
      <c r="E85" s="94"/>
    </row>
    <row r="86" spans="1:5" s="95" customFormat="1" x14ac:dyDescent="0.2">
      <c r="A86" s="102" t="s">
        <v>112</v>
      </c>
      <c r="B86" s="39" t="s">
        <v>28</v>
      </c>
      <c r="C86" s="38" t="s">
        <v>11</v>
      </c>
      <c r="D86" s="45">
        <f>E86</f>
        <v>42015.143000000004</v>
      </c>
      <c r="E86" s="45">
        <f>SUM(E16:E85)*10%</f>
        <v>42015.143000000004</v>
      </c>
    </row>
    <row r="87" spans="1:5" s="92" customFormat="1" ht="14.25" x14ac:dyDescent="0.2">
      <c r="A87" s="134" t="s">
        <v>32</v>
      </c>
      <c r="B87" s="136"/>
      <c r="C87" s="136"/>
      <c r="D87" s="140"/>
      <c r="E87" s="136">
        <f>SUM(E16:E86)</f>
        <v>462166.57299999997</v>
      </c>
    </row>
    <row r="90" spans="1:5" ht="39.75" customHeight="1" x14ac:dyDescent="0.25">
      <c r="A90" s="210" t="s">
        <v>303</v>
      </c>
      <c r="B90" s="210"/>
      <c r="C90" s="210"/>
      <c r="D90" s="210"/>
      <c r="E90" s="210"/>
    </row>
    <row r="91" spans="1:5" ht="27.75" customHeight="1" x14ac:dyDescent="0.25">
      <c r="A91" s="210" t="s">
        <v>295</v>
      </c>
      <c r="B91" s="210"/>
      <c r="C91" s="210"/>
      <c r="D91" s="210"/>
      <c r="E91" s="210"/>
    </row>
    <row r="92" spans="1:5" ht="24" customHeight="1" x14ac:dyDescent="0.25">
      <c r="A92" s="210" t="s">
        <v>296</v>
      </c>
      <c r="B92" s="210"/>
      <c r="C92" s="210"/>
      <c r="D92" s="210"/>
      <c r="E92" s="210"/>
    </row>
    <row r="93" spans="1:5" ht="30.75" customHeight="1" x14ac:dyDescent="0.25">
      <c r="A93" s="210" t="s">
        <v>297</v>
      </c>
      <c r="B93" s="210"/>
      <c r="C93" s="210"/>
      <c r="D93" s="210"/>
      <c r="E93" s="210"/>
    </row>
    <row r="95" spans="1:5" ht="24.75" customHeight="1" x14ac:dyDescent="0.25"/>
    <row r="96" spans="1:5" ht="18.75" customHeight="1" x14ac:dyDescent="0.25">
      <c r="A96" s="128" t="s">
        <v>298</v>
      </c>
    </row>
    <row r="97" spans="1:4" ht="15.75" customHeight="1" x14ac:dyDescent="0.25">
      <c r="A97" s="129" t="s">
        <v>304</v>
      </c>
    </row>
    <row r="98" spans="1:4" ht="10.5" customHeight="1" x14ac:dyDescent="0.25">
      <c r="B98" s="127"/>
      <c r="D98" s="127" t="s">
        <v>35</v>
      </c>
    </row>
    <row r="100" spans="1:4" x14ac:dyDescent="0.25">
      <c r="A100" s="128" t="s">
        <v>299</v>
      </c>
    </row>
    <row r="101" spans="1:4" ht="10.5" customHeight="1" x14ac:dyDescent="0.25">
      <c r="B101" s="127"/>
      <c r="D101" s="127" t="s">
        <v>35</v>
      </c>
    </row>
    <row r="102" spans="1:4" ht="11.25" customHeight="1" x14ac:dyDescent="0.25"/>
  </sheetData>
  <mergeCells count="10">
    <mergeCell ref="A90:E90"/>
    <mergeCell ref="A91:E91"/>
    <mergeCell ref="A92:E92"/>
    <mergeCell ref="A93:E93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workbookViewId="0">
      <selection activeCell="F25" sqref="F2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8" t="s">
        <v>307</v>
      </c>
      <c r="B1" s="198"/>
      <c r="C1" s="198"/>
      <c r="D1" s="198"/>
      <c r="E1" s="198"/>
      <c r="F1" s="198"/>
    </row>
    <row r="2" spans="1:19" s="2" customFormat="1" x14ac:dyDescent="0.25">
      <c r="A2" s="56"/>
      <c r="B2" s="56"/>
      <c r="C2" s="56"/>
      <c r="D2" s="56"/>
      <c r="E2" s="56"/>
      <c r="F2" s="56"/>
    </row>
    <row r="3" spans="1:19" s="2" customFormat="1" ht="19.5" customHeight="1" x14ac:dyDescent="0.25">
      <c r="A3" s="57" t="s">
        <v>308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2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2" customFormat="1" ht="36.75" customHeight="1" x14ac:dyDescent="0.25">
      <c r="A5" s="199" t="s">
        <v>141</v>
      </c>
      <c r="B5" s="199"/>
      <c r="C5" s="199"/>
      <c r="D5" s="199"/>
      <c r="E5" s="199"/>
      <c r="F5" s="199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16" t="s">
        <v>142</v>
      </c>
      <c r="B6" s="117">
        <v>4</v>
      </c>
      <c r="C6" s="116" t="s">
        <v>143</v>
      </c>
      <c r="D6" s="141">
        <v>2460</v>
      </c>
      <c r="E6" s="116" t="s">
        <v>144</v>
      </c>
      <c r="F6" s="119">
        <v>1501.9</v>
      </c>
      <c r="G6" s="60"/>
      <c r="H6" s="62"/>
      <c r="I6" s="63"/>
      <c r="J6" s="64"/>
      <c r="K6" s="65"/>
      <c r="L6" s="66"/>
      <c r="M6" s="66"/>
      <c r="N6" s="66"/>
      <c r="O6" s="66"/>
      <c r="P6" s="67"/>
      <c r="Q6" s="200"/>
      <c r="R6" s="201"/>
      <c r="S6" s="68"/>
    </row>
    <row r="7" spans="1:19" s="71" customFormat="1" ht="32.25" customHeight="1" x14ac:dyDescent="0.25">
      <c r="A7" s="116" t="s">
        <v>145</v>
      </c>
      <c r="B7" s="117">
        <v>4</v>
      </c>
      <c r="C7" s="116" t="s">
        <v>146</v>
      </c>
      <c r="D7" s="141">
        <f>852.4+613.4</f>
        <v>1465.8</v>
      </c>
      <c r="E7" s="116" t="s">
        <v>147</v>
      </c>
      <c r="F7" s="119">
        <v>969</v>
      </c>
      <c r="G7" s="60"/>
      <c r="H7" s="62"/>
      <c r="I7" s="63"/>
      <c r="J7" s="64"/>
      <c r="K7" s="65"/>
      <c r="L7" s="66"/>
      <c r="M7" s="66"/>
      <c r="N7" s="66"/>
      <c r="O7" s="66"/>
      <c r="P7" s="67"/>
      <c r="Q7" s="200"/>
      <c r="R7" s="202"/>
      <c r="S7" s="70"/>
    </row>
    <row r="8" spans="1:19" s="71" customFormat="1" ht="48" customHeight="1" x14ac:dyDescent="0.25">
      <c r="A8" s="124" t="s">
        <v>148</v>
      </c>
      <c r="B8" s="117">
        <v>35</v>
      </c>
      <c r="C8" s="116" t="s">
        <v>149</v>
      </c>
      <c r="D8" s="119">
        <v>308.3</v>
      </c>
      <c r="E8" s="116" t="s">
        <v>150</v>
      </c>
      <c r="F8" s="119">
        <v>137.69999999999999</v>
      </c>
      <c r="G8" s="60"/>
      <c r="H8" s="62"/>
      <c r="I8" s="63"/>
      <c r="J8" s="64"/>
      <c r="K8" s="123"/>
      <c r="L8" s="66"/>
      <c r="M8" s="66"/>
      <c r="N8" s="66"/>
      <c r="O8" s="66"/>
      <c r="P8" s="67"/>
      <c r="Q8" s="200"/>
      <c r="R8" s="201"/>
      <c r="S8" s="70"/>
    </row>
    <row r="9" spans="1:19" s="71" customFormat="1" ht="33.75" customHeight="1" x14ac:dyDescent="0.25">
      <c r="A9" s="72"/>
      <c r="B9" s="64"/>
      <c r="C9" s="61"/>
      <c r="D9" s="74"/>
      <c r="E9" s="75"/>
      <c r="F9" s="76"/>
      <c r="G9" s="60"/>
      <c r="H9" s="62"/>
      <c r="I9" s="63"/>
      <c r="J9" s="64"/>
      <c r="K9" s="123"/>
      <c r="L9" s="66"/>
      <c r="M9" s="66"/>
      <c r="N9" s="66"/>
      <c r="O9" s="66"/>
      <c r="P9" s="60"/>
      <c r="Q9" s="123"/>
      <c r="R9" s="124"/>
      <c r="S9" s="78"/>
    </row>
    <row r="10" spans="1:19" s="81" customFormat="1" ht="15" customHeight="1" thickBot="1" x14ac:dyDescent="0.3">
      <c r="A10" s="79"/>
      <c r="B10" s="79"/>
      <c r="C10" s="79"/>
      <c r="D10" s="79"/>
      <c r="E10" s="79"/>
      <c r="F10" s="12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81" customFormat="1" ht="30" customHeight="1" x14ac:dyDescent="0.25">
      <c r="A11" s="203" t="s">
        <v>151</v>
      </c>
      <c r="B11" s="204"/>
      <c r="C11" s="204"/>
      <c r="D11" s="204"/>
      <c r="E11" s="205"/>
      <c r="F11" s="82" t="s">
        <v>152</v>
      </c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</row>
    <row r="12" spans="1:19" s="113" customFormat="1" ht="30" customHeight="1" x14ac:dyDescent="0.25">
      <c r="A12" s="191" t="s">
        <v>153</v>
      </c>
      <c r="B12" s="192"/>
      <c r="C12" s="192"/>
      <c r="D12" s="192"/>
      <c r="E12" s="193"/>
      <c r="F12" s="111">
        <v>306163.4840000004</v>
      </c>
      <c r="G12" s="112"/>
    </row>
    <row r="13" spans="1:19" s="113" customFormat="1" ht="30" customHeight="1" x14ac:dyDescent="0.25">
      <c r="A13" s="191" t="s">
        <v>154</v>
      </c>
      <c r="B13" s="192"/>
      <c r="C13" s="192"/>
      <c r="D13" s="192"/>
      <c r="E13" s="193"/>
      <c r="F13" s="111">
        <v>76899.92</v>
      </c>
    </row>
    <row r="14" spans="1:19" s="113" customFormat="1" ht="30" customHeight="1" x14ac:dyDescent="0.25">
      <c r="A14" s="191" t="s">
        <v>155</v>
      </c>
      <c r="B14" s="192"/>
      <c r="C14" s="192"/>
      <c r="D14" s="192"/>
      <c r="E14" s="193"/>
      <c r="F14" s="114">
        <f>SUM(F15:F17)</f>
        <v>650594.32000000007</v>
      </c>
    </row>
    <row r="15" spans="1:19" s="81" customFormat="1" ht="28.5" customHeight="1" x14ac:dyDescent="0.25">
      <c r="A15" s="194" t="s">
        <v>156</v>
      </c>
      <c r="B15" s="195"/>
      <c r="C15" s="195"/>
      <c r="D15" s="195"/>
      <c r="E15" s="196"/>
      <c r="F15" s="110">
        <f>343105.14-1816.32+427.38</f>
        <v>341716.2</v>
      </c>
    </row>
    <row r="16" spans="1:19" s="81" customFormat="1" ht="24.75" customHeight="1" x14ac:dyDescent="0.25">
      <c r="A16" s="194" t="s">
        <v>157</v>
      </c>
      <c r="B16" s="195"/>
      <c r="C16" s="195"/>
      <c r="D16" s="195"/>
      <c r="E16" s="196"/>
      <c r="F16" s="110">
        <v>202498.12</v>
      </c>
    </row>
    <row r="17" spans="1:19" s="81" customFormat="1" ht="30" customHeight="1" x14ac:dyDescent="0.25">
      <c r="A17" s="194" t="s">
        <v>158</v>
      </c>
      <c r="B17" s="195"/>
      <c r="C17" s="195"/>
      <c r="D17" s="195"/>
      <c r="E17" s="196"/>
      <c r="F17" s="110">
        <v>106380</v>
      </c>
    </row>
    <row r="18" spans="1:19" s="113" customFormat="1" ht="30" customHeight="1" x14ac:dyDescent="0.25">
      <c r="A18" s="191" t="s">
        <v>159</v>
      </c>
      <c r="B18" s="192"/>
      <c r="C18" s="192"/>
      <c r="D18" s="192"/>
      <c r="E18" s="193"/>
      <c r="F18" s="114">
        <f>SUM(F19:F21)</f>
        <v>653898.63</v>
      </c>
    </row>
    <row r="19" spans="1:19" s="81" customFormat="1" ht="30" customHeight="1" x14ac:dyDescent="0.25">
      <c r="A19" s="194" t="s">
        <v>156</v>
      </c>
      <c r="B19" s="195"/>
      <c r="C19" s="195"/>
      <c r="D19" s="195"/>
      <c r="E19" s="196"/>
      <c r="F19" s="110">
        <f>355588.24+427.38</f>
        <v>356015.62</v>
      </c>
    </row>
    <row r="20" spans="1:19" s="81" customFormat="1" ht="30" customHeight="1" x14ac:dyDescent="0.25">
      <c r="A20" s="194" t="s">
        <v>157</v>
      </c>
      <c r="B20" s="195"/>
      <c r="C20" s="195"/>
      <c r="D20" s="195"/>
      <c r="E20" s="196"/>
      <c r="F20" s="110">
        <v>192247.01</v>
      </c>
    </row>
    <row r="21" spans="1:19" s="84" customFormat="1" ht="30" customHeight="1" x14ac:dyDescent="0.2">
      <c r="A21" s="194" t="s">
        <v>158</v>
      </c>
      <c r="B21" s="195"/>
      <c r="C21" s="195"/>
      <c r="D21" s="195"/>
      <c r="E21" s="196"/>
      <c r="F21" s="110">
        <v>105636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</row>
    <row r="22" spans="1:19" s="115" customFormat="1" ht="30" customHeight="1" x14ac:dyDescent="0.25">
      <c r="A22" s="191" t="s">
        <v>160</v>
      </c>
      <c r="B22" s="192"/>
      <c r="C22" s="192"/>
      <c r="D22" s="192"/>
      <c r="E22" s="193"/>
      <c r="F22" s="114">
        <f>F12+F18</f>
        <v>960062.11400000041</v>
      </c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</row>
    <row r="23" spans="1:19" s="115" customFormat="1" ht="30" customHeight="1" x14ac:dyDescent="0.25">
      <c r="A23" s="191" t="s">
        <v>161</v>
      </c>
      <c r="B23" s="192"/>
      <c r="C23" s="192"/>
      <c r="D23" s="192"/>
      <c r="E23" s="193"/>
      <c r="F23" s="114">
        <f>Лист1!E84</f>
        <v>455020.47799999977</v>
      </c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</row>
    <row r="24" spans="1:19" s="115" customFormat="1" ht="30" customHeight="1" x14ac:dyDescent="0.25">
      <c r="A24" s="191" t="s">
        <v>309</v>
      </c>
      <c r="B24" s="192"/>
      <c r="C24" s="192"/>
      <c r="D24" s="192"/>
      <c r="E24" s="193"/>
      <c r="F24" s="114">
        <f>F22-F23</f>
        <v>505041.63600000064</v>
      </c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</row>
    <row r="25" spans="1:19" s="115" customFormat="1" ht="30" customHeight="1" x14ac:dyDescent="0.25">
      <c r="A25" s="191" t="s">
        <v>163</v>
      </c>
      <c r="B25" s="192"/>
      <c r="C25" s="192"/>
      <c r="D25" s="192"/>
      <c r="E25" s="193"/>
      <c r="F25" s="111">
        <f>F13+F14-F18</f>
        <v>73595.610000000102</v>
      </c>
      <c r="G25" s="113"/>
      <c r="H25" s="113"/>
      <c r="I25" s="113">
        <f>52524.02+21071.59</f>
        <v>73595.61</v>
      </c>
      <c r="J25" s="113"/>
      <c r="K25" s="113"/>
      <c r="L25" s="113"/>
      <c r="M25" s="113"/>
      <c r="N25" s="113"/>
      <c r="O25" s="113"/>
      <c r="P25" s="113"/>
      <c r="Q25" s="113"/>
      <c r="R25" s="113"/>
      <c r="S25" s="113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48" customHeight="1" x14ac:dyDescent="0.2">
      <c r="A27" s="190" t="s">
        <v>164</v>
      </c>
      <c r="B27" s="190"/>
      <c r="C27" s="190"/>
      <c r="D27" s="190"/>
    </row>
    <row r="28" spans="1:19" s="2" customFormat="1" ht="21.75" customHeight="1" x14ac:dyDescent="0.25">
      <c r="A28" s="197" t="s">
        <v>165</v>
      </c>
      <c r="B28" s="197"/>
      <c r="C28" s="197"/>
      <c r="D28" s="197"/>
    </row>
    <row r="29" spans="1:19" s="2" customFormat="1" ht="22.5" customHeight="1" x14ac:dyDescent="0.25">
      <c r="A29" s="190" t="s">
        <v>55</v>
      </c>
      <c r="B29" s="190"/>
      <c r="C29" s="190"/>
      <c r="D29" s="190"/>
    </row>
    <row r="30" spans="1:19" s="2" customFormat="1" ht="22.5" customHeight="1" x14ac:dyDescent="0.25">
      <c r="A30" s="190" t="s">
        <v>56</v>
      </c>
      <c r="B30" s="190"/>
      <c r="C30" s="190"/>
      <c r="D30" s="5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9"/>
  <sheetViews>
    <sheetView view="pageBreakPreview" topLeftCell="A13" zoomScaleSheetLayoutView="100" workbookViewId="0">
      <selection activeCell="B17" sqref="B17:C17"/>
    </sheetView>
  </sheetViews>
  <sheetFormatPr defaultRowHeight="15" x14ac:dyDescent="0.25"/>
  <cols>
    <col min="1" max="1" width="56.28515625" style="142" customWidth="1"/>
    <col min="2" max="2" width="13.85546875" style="142" customWidth="1"/>
    <col min="3" max="3" width="12" style="142" customWidth="1"/>
    <col min="4" max="4" width="14.140625" style="142" customWidth="1"/>
    <col min="5" max="5" width="14.7109375" style="142" customWidth="1"/>
    <col min="6" max="255" width="8.140625" style="142" customWidth="1"/>
    <col min="256" max="256" width="8.7109375" style="12" customWidth="1"/>
    <col min="257" max="257" width="31.5703125" style="12" customWidth="1"/>
    <col min="258" max="258" width="13.85546875" style="12" customWidth="1"/>
    <col min="259" max="259" width="19.140625" style="12" customWidth="1"/>
    <col min="260" max="260" width="17.5703125" style="12" customWidth="1"/>
    <col min="261" max="261" width="14.7109375" style="12" customWidth="1"/>
    <col min="262" max="511" width="8.140625" style="12" customWidth="1"/>
    <col min="512" max="512" width="8.7109375" style="12" customWidth="1"/>
    <col min="513" max="513" width="31.5703125" style="12" customWidth="1"/>
    <col min="514" max="514" width="13.85546875" style="12" customWidth="1"/>
    <col min="515" max="515" width="19.140625" style="12" customWidth="1"/>
    <col min="516" max="516" width="17.5703125" style="12" customWidth="1"/>
    <col min="517" max="517" width="14.7109375" style="12" customWidth="1"/>
    <col min="518" max="767" width="8.140625" style="12" customWidth="1"/>
    <col min="768" max="768" width="8.7109375" style="12" customWidth="1"/>
    <col min="769" max="769" width="31.5703125" style="12" customWidth="1"/>
    <col min="770" max="770" width="13.85546875" style="12" customWidth="1"/>
    <col min="771" max="771" width="19.140625" style="12" customWidth="1"/>
    <col min="772" max="772" width="17.5703125" style="12" customWidth="1"/>
    <col min="773" max="773" width="14.7109375" style="12" customWidth="1"/>
    <col min="774" max="1023" width="8.140625" style="12" customWidth="1"/>
    <col min="1024" max="1024" width="8.7109375" style="12" customWidth="1"/>
    <col min="1025" max="1025" width="31.5703125" style="12" customWidth="1"/>
    <col min="1026" max="1026" width="13.85546875" style="12" customWidth="1"/>
    <col min="1027" max="1027" width="19.140625" style="12" customWidth="1"/>
    <col min="1028" max="1028" width="17.5703125" style="12" customWidth="1"/>
    <col min="1029" max="1029" width="14.7109375" style="12" customWidth="1"/>
    <col min="1030" max="1279" width="8.140625" style="12" customWidth="1"/>
    <col min="1280" max="1280" width="8.7109375" style="12" customWidth="1"/>
    <col min="1281" max="1281" width="31.5703125" style="12" customWidth="1"/>
    <col min="1282" max="1282" width="13.85546875" style="12" customWidth="1"/>
    <col min="1283" max="1283" width="19.140625" style="12" customWidth="1"/>
    <col min="1284" max="1284" width="17.5703125" style="12" customWidth="1"/>
    <col min="1285" max="1285" width="14.7109375" style="12" customWidth="1"/>
    <col min="1286" max="1535" width="8.140625" style="12" customWidth="1"/>
    <col min="1536" max="1536" width="8.7109375" style="12" customWidth="1"/>
    <col min="1537" max="1537" width="31.5703125" style="12" customWidth="1"/>
    <col min="1538" max="1538" width="13.85546875" style="12" customWidth="1"/>
    <col min="1539" max="1539" width="19.140625" style="12" customWidth="1"/>
    <col min="1540" max="1540" width="17.5703125" style="12" customWidth="1"/>
    <col min="1541" max="1541" width="14.7109375" style="12" customWidth="1"/>
    <col min="1542" max="1791" width="8.140625" style="12" customWidth="1"/>
    <col min="1792" max="1792" width="8.7109375" style="12" customWidth="1"/>
    <col min="1793" max="1793" width="31.5703125" style="12" customWidth="1"/>
    <col min="1794" max="1794" width="13.85546875" style="12" customWidth="1"/>
    <col min="1795" max="1795" width="19.140625" style="12" customWidth="1"/>
    <col min="1796" max="1796" width="17.5703125" style="12" customWidth="1"/>
    <col min="1797" max="1797" width="14.7109375" style="12" customWidth="1"/>
    <col min="1798" max="2047" width="8.140625" style="12" customWidth="1"/>
    <col min="2048" max="2048" width="8.7109375" style="12" customWidth="1"/>
    <col min="2049" max="2049" width="31.5703125" style="12" customWidth="1"/>
    <col min="2050" max="2050" width="13.85546875" style="12" customWidth="1"/>
    <col min="2051" max="2051" width="19.140625" style="12" customWidth="1"/>
    <col min="2052" max="2052" width="17.5703125" style="12" customWidth="1"/>
    <col min="2053" max="2053" width="14.7109375" style="12" customWidth="1"/>
    <col min="2054" max="2303" width="8.140625" style="12" customWidth="1"/>
    <col min="2304" max="2304" width="8.7109375" style="12" customWidth="1"/>
    <col min="2305" max="2305" width="31.5703125" style="12" customWidth="1"/>
    <col min="2306" max="2306" width="13.85546875" style="12" customWidth="1"/>
    <col min="2307" max="2307" width="19.140625" style="12" customWidth="1"/>
    <col min="2308" max="2308" width="17.5703125" style="12" customWidth="1"/>
    <col min="2309" max="2309" width="14.7109375" style="12" customWidth="1"/>
    <col min="2310" max="2559" width="8.140625" style="12" customWidth="1"/>
    <col min="2560" max="2560" width="8.7109375" style="12" customWidth="1"/>
    <col min="2561" max="2561" width="31.5703125" style="12" customWidth="1"/>
    <col min="2562" max="2562" width="13.85546875" style="12" customWidth="1"/>
    <col min="2563" max="2563" width="19.140625" style="12" customWidth="1"/>
    <col min="2564" max="2564" width="17.5703125" style="12" customWidth="1"/>
    <col min="2565" max="2565" width="14.7109375" style="12" customWidth="1"/>
    <col min="2566" max="2815" width="8.140625" style="12" customWidth="1"/>
    <col min="2816" max="2816" width="8.7109375" style="12" customWidth="1"/>
    <col min="2817" max="2817" width="31.5703125" style="12" customWidth="1"/>
    <col min="2818" max="2818" width="13.85546875" style="12" customWidth="1"/>
    <col min="2819" max="2819" width="19.140625" style="12" customWidth="1"/>
    <col min="2820" max="2820" width="17.5703125" style="12" customWidth="1"/>
    <col min="2821" max="2821" width="14.7109375" style="12" customWidth="1"/>
    <col min="2822" max="3071" width="8.140625" style="12" customWidth="1"/>
    <col min="3072" max="3072" width="8.7109375" style="12" customWidth="1"/>
    <col min="3073" max="3073" width="31.5703125" style="12" customWidth="1"/>
    <col min="3074" max="3074" width="13.85546875" style="12" customWidth="1"/>
    <col min="3075" max="3075" width="19.140625" style="12" customWidth="1"/>
    <col min="3076" max="3076" width="17.5703125" style="12" customWidth="1"/>
    <col min="3077" max="3077" width="14.7109375" style="12" customWidth="1"/>
    <col min="3078" max="3327" width="8.140625" style="12" customWidth="1"/>
    <col min="3328" max="3328" width="8.7109375" style="12" customWidth="1"/>
    <col min="3329" max="3329" width="31.5703125" style="12" customWidth="1"/>
    <col min="3330" max="3330" width="13.85546875" style="12" customWidth="1"/>
    <col min="3331" max="3331" width="19.140625" style="12" customWidth="1"/>
    <col min="3332" max="3332" width="17.5703125" style="12" customWidth="1"/>
    <col min="3333" max="3333" width="14.7109375" style="12" customWidth="1"/>
    <col min="3334" max="3583" width="8.140625" style="12" customWidth="1"/>
    <col min="3584" max="3584" width="8.7109375" style="12" customWidth="1"/>
    <col min="3585" max="3585" width="31.5703125" style="12" customWidth="1"/>
    <col min="3586" max="3586" width="13.85546875" style="12" customWidth="1"/>
    <col min="3587" max="3587" width="19.140625" style="12" customWidth="1"/>
    <col min="3588" max="3588" width="17.5703125" style="12" customWidth="1"/>
    <col min="3589" max="3589" width="14.7109375" style="12" customWidth="1"/>
    <col min="3590" max="3839" width="8.140625" style="12" customWidth="1"/>
    <col min="3840" max="3840" width="8.7109375" style="12" customWidth="1"/>
    <col min="3841" max="3841" width="31.5703125" style="12" customWidth="1"/>
    <col min="3842" max="3842" width="13.85546875" style="12" customWidth="1"/>
    <col min="3843" max="3843" width="19.140625" style="12" customWidth="1"/>
    <col min="3844" max="3844" width="17.5703125" style="12" customWidth="1"/>
    <col min="3845" max="3845" width="14.7109375" style="12" customWidth="1"/>
    <col min="3846" max="4095" width="8.140625" style="12" customWidth="1"/>
    <col min="4096" max="4096" width="8.7109375" style="12" customWidth="1"/>
    <col min="4097" max="4097" width="31.5703125" style="12" customWidth="1"/>
    <col min="4098" max="4098" width="13.85546875" style="12" customWidth="1"/>
    <col min="4099" max="4099" width="19.140625" style="12" customWidth="1"/>
    <col min="4100" max="4100" width="17.5703125" style="12" customWidth="1"/>
    <col min="4101" max="4101" width="14.7109375" style="12" customWidth="1"/>
    <col min="4102" max="4351" width="8.140625" style="12" customWidth="1"/>
    <col min="4352" max="4352" width="8.7109375" style="12" customWidth="1"/>
    <col min="4353" max="4353" width="31.5703125" style="12" customWidth="1"/>
    <col min="4354" max="4354" width="13.85546875" style="12" customWidth="1"/>
    <col min="4355" max="4355" width="19.140625" style="12" customWidth="1"/>
    <col min="4356" max="4356" width="17.5703125" style="12" customWidth="1"/>
    <col min="4357" max="4357" width="14.7109375" style="12" customWidth="1"/>
    <col min="4358" max="4607" width="8.140625" style="12" customWidth="1"/>
    <col min="4608" max="4608" width="8.7109375" style="12" customWidth="1"/>
    <col min="4609" max="4609" width="31.5703125" style="12" customWidth="1"/>
    <col min="4610" max="4610" width="13.85546875" style="12" customWidth="1"/>
    <col min="4611" max="4611" width="19.140625" style="12" customWidth="1"/>
    <col min="4612" max="4612" width="17.5703125" style="12" customWidth="1"/>
    <col min="4613" max="4613" width="14.7109375" style="12" customWidth="1"/>
    <col min="4614" max="4863" width="8.140625" style="12" customWidth="1"/>
    <col min="4864" max="4864" width="8.7109375" style="12" customWidth="1"/>
    <col min="4865" max="4865" width="31.5703125" style="12" customWidth="1"/>
    <col min="4866" max="4866" width="13.85546875" style="12" customWidth="1"/>
    <col min="4867" max="4867" width="19.140625" style="12" customWidth="1"/>
    <col min="4868" max="4868" width="17.5703125" style="12" customWidth="1"/>
    <col min="4869" max="4869" width="14.7109375" style="12" customWidth="1"/>
    <col min="4870" max="5119" width="8.140625" style="12" customWidth="1"/>
    <col min="5120" max="5120" width="8.7109375" style="12" customWidth="1"/>
    <col min="5121" max="5121" width="31.5703125" style="12" customWidth="1"/>
    <col min="5122" max="5122" width="13.85546875" style="12" customWidth="1"/>
    <col min="5123" max="5123" width="19.140625" style="12" customWidth="1"/>
    <col min="5124" max="5124" width="17.5703125" style="12" customWidth="1"/>
    <col min="5125" max="5125" width="14.7109375" style="12" customWidth="1"/>
    <col min="5126" max="5375" width="8.140625" style="12" customWidth="1"/>
    <col min="5376" max="5376" width="8.7109375" style="12" customWidth="1"/>
    <col min="5377" max="5377" width="31.5703125" style="12" customWidth="1"/>
    <col min="5378" max="5378" width="13.85546875" style="12" customWidth="1"/>
    <col min="5379" max="5379" width="19.140625" style="12" customWidth="1"/>
    <col min="5380" max="5380" width="17.5703125" style="12" customWidth="1"/>
    <col min="5381" max="5381" width="14.7109375" style="12" customWidth="1"/>
    <col min="5382" max="5631" width="8.140625" style="12" customWidth="1"/>
    <col min="5632" max="5632" width="8.7109375" style="12" customWidth="1"/>
    <col min="5633" max="5633" width="31.5703125" style="12" customWidth="1"/>
    <col min="5634" max="5634" width="13.85546875" style="12" customWidth="1"/>
    <col min="5635" max="5635" width="19.140625" style="12" customWidth="1"/>
    <col min="5636" max="5636" width="17.5703125" style="12" customWidth="1"/>
    <col min="5637" max="5637" width="14.7109375" style="12" customWidth="1"/>
    <col min="5638" max="5887" width="8.140625" style="12" customWidth="1"/>
    <col min="5888" max="5888" width="8.7109375" style="12" customWidth="1"/>
    <col min="5889" max="5889" width="31.5703125" style="12" customWidth="1"/>
    <col min="5890" max="5890" width="13.85546875" style="12" customWidth="1"/>
    <col min="5891" max="5891" width="19.140625" style="12" customWidth="1"/>
    <col min="5892" max="5892" width="17.5703125" style="12" customWidth="1"/>
    <col min="5893" max="5893" width="14.7109375" style="12" customWidth="1"/>
    <col min="5894" max="6143" width="8.140625" style="12" customWidth="1"/>
    <col min="6144" max="6144" width="8.7109375" style="12" customWidth="1"/>
    <col min="6145" max="6145" width="31.5703125" style="12" customWidth="1"/>
    <col min="6146" max="6146" width="13.85546875" style="12" customWidth="1"/>
    <col min="6147" max="6147" width="19.140625" style="12" customWidth="1"/>
    <col min="6148" max="6148" width="17.5703125" style="12" customWidth="1"/>
    <col min="6149" max="6149" width="14.7109375" style="12" customWidth="1"/>
    <col min="6150" max="6399" width="8.140625" style="12" customWidth="1"/>
    <col min="6400" max="6400" width="8.7109375" style="12" customWidth="1"/>
    <col min="6401" max="6401" width="31.5703125" style="12" customWidth="1"/>
    <col min="6402" max="6402" width="13.85546875" style="12" customWidth="1"/>
    <col min="6403" max="6403" width="19.140625" style="12" customWidth="1"/>
    <col min="6404" max="6404" width="17.5703125" style="12" customWidth="1"/>
    <col min="6405" max="6405" width="14.7109375" style="12" customWidth="1"/>
    <col min="6406" max="6655" width="8.140625" style="12" customWidth="1"/>
    <col min="6656" max="6656" width="8.7109375" style="12" customWidth="1"/>
    <col min="6657" max="6657" width="31.5703125" style="12" customWidth="1"/>
    <col min="6658" max="6658" width="13.85546875" style="12" customWidth="1"/>
    <col min="6659" max="6659" width="19.140625" style="12" customWidth="1"/>
    <col min="6660" max="6660" width="17.5703125" style="12" customWidth="1"/>
    <col min="6661" max="6661" width="14.7109375" style="12" customWidth="1"/>
    <col min="6662" max="6911" width="8.140625" style="12" customWidth="1"/>
    <col min="6912" max="6912" width="8.7109375" style="12" customWidth="1"/>
    <col min="6913" max="6913" width="31.5703125" style="12" customWidth="1"/>
    <col min="6914" max="6914" width="13.85546875" style="12" customWidth="1"/>
    <col min="6915" max="6915" width="19.140625" style="12" customWidth="1"/>
    <col min="6916" max="6916" width="17.5703125" style="12" customWidth="1"/>
    <col min="6917" max="6917" width="14.7109375" style="12" customWidth="1"/>
    <col min="6918" max="7167" width="8.140625" style="12" customWidth="1"/>
    <col min="7168" max="7168" width="8.7109375" style="12" customWidth="1"/>
    <col min="7169" max="7169" width="31.5703125" style="12" customWidth="1"/>
    <col min="7170" max="7170" width="13.85546875" style="12" customWidth="1"/>
    <col min="7171" max="7171" width="19.140625" style="12" customWidth="1"/>
    <col min="7172" max="7172" width="17.5703125" style="12" customWidth="1"/>
    <col min="7173" max="7173" width="14.7109375" style="12" customWidth="1"/>
    <col min="7174" max="7423" width="8.140625" style="12" customWidth="1"/>
    <col min="7424" max="7424" width="8.7109375" style="12" customWidth="1"/>
    <col min="7425" max="7425" width="31.5703125" style="12" customWidth="1"/>
    <col min="7426" max="7426" width="13.85546875" style="12" customWidth="1"/>
    <col min="7427" max="7427" width="19.140625" style="12" customWidth="1"/>
    <col min="7428" max="7428" width="17.5703125" style="12" customWidth="1"/>
    <col min="7429" max="7429" width="14.7109375" style="12" customWidth="1"/>
    <col min="7430" max="7679" width="8.140625" style="12" customWidth="1"/>
    <col min="7680" max="7680" width="8.7109375" style="12" customWidth="1"/>
    <col min="7681" max="7681" width="31.5703125" style="12" customWidth="1"/>
    <col min="7682" max="7682" width="13.85546875" style="12" customWidth="1"/>
    <col min="7683" max="7683" width="19.140625" style="12" customWidth="1"/>
    <col min="7684" max="7684" width="17.5703125" style="12" customWidth="1"/>
    <col min="7685" max="7685" width="14.7109375" style="12" customWidth="1"/>
    <col min="7686" max="7935" width="8.140625" style="12" customWidth="1"/>
    <col min="7936" max="7936" width="8.7109375" style="12" customWidth="1"/>
    <col min="7937" max="7937" width="31.5703125" style="12" customWidth="1"/>
    <col min="7938" max="7938" width="13.85546875" style="12" customWidth="1"/>
    <col min="7939" max="7939" width="19.140625" style="12" customWidth="1"/>
    <col min="7940" max="7940" width="17.5703125" style="12" customWidth="1"/>
    <col min="7941" max="7941" width="14.7109375" style="12" customWidth="1"/>
    <col min="7942" max="8191" width="8.140625" style="12" customWidth="1"/>
    <col min="8192" max="8192" width="8.7109375" style="12" customWidth="1"/>
    <col min="8193" max="8193" width="31.5703125" style="12" customWidth="1"/>
    <col min="8194" max="8194" width="13.85546875" style="12" customWidth="1"/>
    <col min="8195" max="8195" width="19.140625" style="12" customWidth="1"/>
    <col min="8196" max="8196" width="17.5703125" style="12" customWidth="1"/>
    <col min="8197" max="8197" width="14.7109375" style="12" customWidth="1"/>
    <col min="8198" max="8447" width="8.140625" style="12" customWidth="1"/>
    <col min="8448" max="8448" width="8.7109375" style="12" customWidth="1"/>
    <col min="8449" max="8449" width="31.5703125" style="12" customWidth="1"/>
    <col min="8450" max="8450" width="13.85546875" style="12" customWidth="1"/>
    <col min="8451" max="8451" width="19.140625" style="12" customWidth="1"/>
    <col min="8452" max="8452" width="17.5703125" style="12" customWidth="1"/>
    <col min="8453" max="8453" width="14.7109375" style="12" customWidth="1"/>
    <col min="8454" max="8703" width="8.140625" style="12" customWidth="1"/>
    <col min="8704" max="8704" width="8.7109375" style="12" customWidth="1"/>
    <col min="8705" max="8705" width="31.5703125" style="12" customWidth="1"/>
    <col min="8706" max="8706" width="13.85546875" style="12" customWidth="1"/>
    <col min="8707" max="8707" width="19.140625" style="12" customWidth="1"/>
    <col min="8708" max="8708" width="17.5703125" style="12" customWidth="1"/>
    <col min="8709" max="8709" width="14.7109375" style="12" customWidth="1"/>
    <col min="8710" max="8959" width="8.140625" style="12" customWidth="1"/>
    <col min="8960" max="8960" width="8.7109375" style="12" customWidth="1"/>
    <col min="8961" max="8961" width="31.5703125" style="12" customWidth="1"/>
    <col min="8962" max="8962" width="13.85546875" style="12" customWidth="1"/>
    <col min="8963" max="8963" width="19.140625" style="12" customWidth="1"/>
    <col min="8964" max="8964" width="17.5703125" style="12" customWidth="1"/>
    <col min="8965" max="8965" width="14.7109375" style="12" customWidth="1"/>
    <col min="8966" max="9215" width="8.140625" style="12" customWidth="1"/>
    <col min="9216" max="9216" width="8.7109375" style="12" customWidth="1"/>
    <col min="9217" max="9217" width="31.5703125" style="12" customWidth="1"/>
    <col min="9218" max="9218" width="13.85546875" style="12" customWidth="1"/>
    <col min="9219" max="9219" width="19.140625" style="12" customWidth="1"/>
    <col min="9220" max="9220" width="17.5703125" style="12" customWidth="1"/>
    <col min="9221" max="9221" width="14.7109375" style="12" customWidth="1"/>
    <col min="9222" max="9471" width="8.140625" style="12" customWidth="1"/>
    <col min="9472" max="9472" width="8.7109375" style="12" customWidth="1"/>
    <col min="9473" max="9473" width="31.5703125" style="12" customWidth="1"/>
    <col min="9474" max="9474" width="13.85546875" style="12" customWidth="1"/>
    <col min="9475" max="9475" width="19.140625" style="12" customWidth="1"/>
    <col min="9476" max="9476" width="17.5703125" style="12" customWidth="1"/>
    <col min="9477" max="9477" width="14.7109375" style="12" customWidth="1"/>
    <col min="9478" max="9727" width="8.140625" style="12" customWidth="1"/>
    <col min="9728" max="9728" width="8.7109375" style="12" customWidth="1"/>
    <col min="9729" max="9729" width="31.5703125" style="12" customWidth="1"/>
    <col min="9730" max="9730" width="13.85546875" style="12" customWidth="1"/>
    <col min="9731" max="9731" width="19.140625" style="12" customWidth="1"/>
    <col min="9732" max="9732" width="17.5703125" style="12" customWidth="1"/>
    <col min="9733" max="9733" width="14.7109375" style="12" customWidth="1"/>
    <col min="9734" max="9983" width="8.140625" style="12" customWidth="1"/>
    <col min="9984" max="9984" width="8.7109375" style="12" customWidth="1"/>
    <col min="9985" max="9985" width="31.5703125" style="12" customWidth="1"/>
    <col min="9986" max="9986" width="13.85546875" style="12" customWidth="1"/>
    <col min="9987" max="9987" width="19.140625" style="12" customWidth="1"/>
    <col min="9988" max="9988" width="17.5703125" style="12" customWidth="1"/>
    <col min="9989" max="9989" width="14.7109375" style="12" customWidth="1"/>
    <col min="9990" max="10239" width="8.140625" style="12" customWidth="1"/>
    <col min="10240" max="10240" width="8.7109375" style="12" customWidth="1"/>
    <col min="10241" max="10241" width="31.5703125" style="12" customWidth="1"/>
    <col min="10242" max="10242" width="13.85546875" style="12" customWidth="1"/>
    <col min="10243" max="10243" width="19.140625" style="12" customWidth="1"/>
    <col min="10244" max="10244" width="17.5703125" style="12" customWidth="1"/>
    <col min="10245" max="10245" width="14.7109375" style="12" customWidth="1"/>
    <col min="10246" max="10495" width="8.140625" style="12" customWidth="1"/>
    <col min="10496" max="10496" width="8.7109375" style="12" customWidth="1"/>
    <col min="10497" max="10497" width="31.5703125" style="12" customWidth="1"/>
    <col min="10498" max="10498" width="13.85546875" style="12" customWidth="1"/>
    <col min="10499" max="10499" width="19.140625" style="12" customWidth="1"/>
    <col min="10500" max="10500" width="17.5703125" style="12" customWidth="1"/>
    <col min="10501" max="10501" width="14.7109375" style="12" customWidth="1"/>
    <col min="10502" max="10751" width="8.140625" style="12" customWidth="1"/>
    <col min="10752" max="10752" width="8.7109375" style="12" customWidth="1"/>
    <col min="10753" max="10753" width="31.5703125" style="12" customWidth="1"/>
    <col min="10754" max="10754" width="13.85546875" style="12" customWidth="1"/>
    <col min="10755" max="10755" width="19.140625" style="12" customWidth="1"/>
    <col min="10756" max="10756" width="17.5703125" style="12" customWidth="1"/>
    <col min="10757" max="10757" width="14.7109375" style="12" customWidth="1"/>
    <col min="10758" max="11007" width="8.140625" style="12" customWidth="1"/>
    <col min="11008" max="11008" width="8.7109375" style="12" customWidth="1"/>
    <col min="11009" max="11009" width="31.5703125" style="12" customWidth="1"/>
    <col min="11010" max="11010" width="13.85546875" style="12" customWidth="1"/>
    <col min="11011" max="11011" width="19.140625" style="12" customWidth="1"/>
    <col min="11012" max="11012" width="17.5703125" style="12" customWidth="1"/>
    <col min="11013" max="11013" width="14.7109375" style="12" customWidth="1"/>
    <col min="11014" max="11263" width="8.140625" style="12" customWidth="1"/>
    <col min="11264" max="11264" width="8.7109375" style="12" customWidth="1"/>
    <col min="11265" max="11265" width="31.5703125" style="12" customWidth="1"/>
    <col min="11266" max="11266" width="13.85546875" style="12" customWidth="1"/>
    <col min="11267" max="11267" width="19.140625" style="12" customWidth="1"/>
    <col min="11268" max="11268" width="17.5703125" style="12" customWidth="1"/>
    <col min="11269" max="11269" width="14.7109375" style="12" customWidth="1"/>
    <col min="11270" max="11519" width="8.140625" style="12" customWidth="1"/>
    <col min="11520" max="11520" width="8.7109375" style="12" customWidth="1"/>
    <col min="11521" max="11521" width="31.5703125" style="12" customWidth="1"/>
    <col min="11522" max="11522" width="13.85546875" style="12" customWidth="1"/>
    <col min="11523" max="11523" width="19.140625" style="12" customWidth="1"/>
    <col min="11524" max="11524" width="17.5703125" style="12" customWidth="1"/>
    <col min="11525" max="11525" width="14.7109375" style="12" customWidth="1"/>
    <col min="11526" max="11775" width="8.140625" style="12" customWidth="1"/>
    <col min="11776" max="11776" width="8.7109375" style="12" customWidth="1"/>
    <col min="11777" max="11777" width="31.5703125" style="12" customWidth="1"/>
    <col min="11778" max="11778" width="13.85546875" style="12" customWidth="1"/>
    <col min="11779" max="11779" width="19.140625" style="12" customWidth="1"/>
    <col min="11780" max="11780" width="17.5703125" style="12" customWidth="1"/>
    <col min="11781" max="11781" width="14.7109375" style="12" customWidth="1"/>
    <col min="11782" max="12031" width="8.140625" style="12" customWidth="1"/>
    <col min="12032" max="12032" width="8.7109375" style="12" customWidth="1"/>
    <col min="12033" max="12033" width="31.5703125" style="12" customWidth="1"/>
    <col min="12034" max="12034" width="13.85546875" style="12" customWidth="1"/>
    <col min="12035" max="12035" width="19.140625" style="12" customWidth="1"/>
    <col min="12036" max="12036" width="17.5703125" style="12" customWidth="1"/>
    <col min="12037" max="12037" width="14.7109375" style="12" customWidth="1"/>
    <col min="12038" max="12287" width="8.140625" style="12" customWidth="1"/>
    <col min="12288" max="12288" width="8.7109375" style="12" customWidth="1"/>
    <col min="12289" max="12289" width="31.5703125" style="12" customWidth="1"/>
    <col min="12290" max="12290" width="13.85546875" style="12" customWidth="1"/>
    <col min="12291" max="12291" width="19.140625" style="12" customWidth="1"/>
    <col min="12292" max="12292" width="17.5703125" style="12" customWidth="1"/>
    <col min="12293" max="12293" width="14.7109375" style="12" customWidth="1"/>
    <col min="12294" max="12543" width="8.140625" style="12" customWidth="1"/>
    <col min="12544" max="12544" width="8.7109375" style="12" customWidth="1"/>
    <col min="12545" max="12545" width="31.5703125" style="12" customWidth="1"/>
    <col min="12546" max="12546" width="13.85546875" style="12" customWidth="1"/>
    <col min="12547" max="12547" width="19.140625" style="12" customWidth="1"/>
    <col min="12548" max="12548" width="17.5703125" style="12" customWidth="1"/>
    <col min="12549" max="12549" width="14.7109375" style="12" customWidth="1"/>
    <col min="12550" max="12799" width="8.140625" style="12" customWidth="1"/>
    <col min="12800" max="12800" width="8.7109375" style="12" customWidth="1"/>
    <col min="12801" max="12801" width="31.5703125" style="12" customWidth="1"/>
    <col min="12802" max="12802" width="13.85546875" style="12" customWidth="1"/>
    <col min="12803" max="12803" width="19.140625" style="12" customWidth="1"/>
    <col min="12804" max="12804" width="17.5703125" style="12" customWidth="1"/>
    <col min="12805" max="12805" width="14.7109375" style="12" customWidth="1"/>
    <col min="12806" max="13055" width="8.140625" style="12" customWidth="1"/>
    <col min="13056" max="13056" width="8.7109375" style="12" customWidth="1"/>
    <col min="13057" max="13057" width="31.5703125" style="12" customWidth="1"/>
    <col min="13058" max="13058" width="13.85546875" style="12" customWidth="1"/>
    <col min="13059" max="13059" width="19.140625" style="12" customWidth="1"/>
    <col min="13060" max="13060" width="17.5703125" style="12" customWidth="1"/>
    <col min="13061" max="13061" width="14.7109375" style="12" customWidth="1"/>
    <col min="13062" max="13311" width="8.140625" style="12" customWidth="1"/>
    <col min="13312" max="13312" width="8.7109375" style="12" customWidth="1"/>
    <col min="13313" max="13313" width="31.5703125" style="12" customWidth="1"/>
    <col min="13314" max="13314" width="13.85546875" style="12" customWidth="1"/>
    <col min="13315" max="13315" width="19.140625" style="12" customWidth="1"/>
    <col min="13316" max="13316" width="17.5703125" style="12" customWidth="1"/>
    <col min="13317" max="13317" width="14.7109375" style="12" customWidth="1"/>
    <col min="13318" max="13567" width="8.140625" style="12" customWidth="1"/>
    <col min="13568" max="13568" width="8.7109375" style="12" customWidth="1"/>
    <col min="13569" max="13569" width="31.5703125" style="12" customWidth="1"/>
    <col min="13570" max="13570" width="13.85546875" style="12" customWidth="1"/>
    <col min="13571" max="13571" width="19.140625" style="12" customWidth="1"/>
    <col min="13572" max="13572" width="17.5703125" style="12" customWidth="1"/>
    <col min="13573" max="13573" width="14.7109375" style="12" customWidth="1"/>
    <col min="13574" max="13823" width="8.140625" style="12" customWidth="1"/>
    <col min="13824" max="13824" width="8.7109375" style="12" customWidth="1"/>
    <col min="13825" max="13825" width="31.5703125" style="12" customWidth="1"/>
    <col min="13826" max="13826" width="13.85546875" style="12" customWidth="1"/>
    <col min="13827" max="13827" width="19.140625" style="12" customWidth="1"/>
    <col min="13828" max="13828" width="17.5703125" style="12" customWidth="1"/>
    <col min="13829" max="13829" width="14.7109375" style="12" customWidth="1"/>
    <col min="13830" max="14079" width="8.140625" style="12" customWidth="1"/>
    <col min="14080" max="14080" width="8.7109375" style="12" customWidth="1"/>
    <col min="14081" max="14081" width="31.5703125" style="12" customWidth="1"/>
    <col min="14082" max="14082" width="13.85546875" style="12" customWidth="1"/>
    <col min="14083" max="14083" width="19.140625" style="12" customWidth="1"/>
    <col min="14084" max="14084" width="17.5703125" style="12" customWidth="1"/>
    <col min="14085" max="14085" width="14.7109375" style="12" customWidth="1"/>
    <col min="14086" max="14335" width="8.140625" style="12" customWidth="1"/>
    <col min="14336" max="14336" width="8.7109375" style="12" customWidth="1"/>
    <col min="14337" max="14337" width="31.5703125" style="12" customWidth="1"/>
    <col min="14338" max="14338" width="13.85546875" style="12" customWidth="1"/>
    <col min="14339" max="14339" width="19.140625" style="12" customWidth="1"/>
    <col min="14340" max="14340" width="17.5703125" style="12" customWidth="1"/>
    <col min="14341" max="14341" width="14.7109375" style="12" customWidth="1"/>
    <col min="14342" max="14591" width="8.140625" style="12" customWidth="1"/>
    <col min="14592" max="14592" width="8.7109375" style="12" customWidth="1"/>
    <col min="14593" max="14593" width="31.5703125" style="12" customWidth="1"/>
    <col min="14594" max="14594" width="13.85546875" style="12" customWidth="1"/>
    <col min="14595" max="14595" width="19.140625" style="12" customWidth="1"/>
    <col min="14596" max="14596" width="17.5703125" style="12" customWidth="1"/>
    <col min="14597" max="14597" width="14.7109375" style="12" customWidth="1"/>
    <col min="14598" max="14847" width="8.140625" style="12" customWidth="1"/>
    <col min="14848" max="14848" width="8.7109375" style="12" customWidth="1"/>
    <col min="14849" max="14849" width="31.5703125" style="12" customWidth="1"/>
    <col min="14850" max="14850" width="13.85546875" style="12" customWidth="1"/>
    <col min="14851" max="14851" width="19.140625" style="12" customWidth="1"/>
    <col min="14852" max="14852" width="17.5703125" style="12" customWidth="1"/>
    <col min="14853" max="14853" width="14.7109375" style="12" customWidth="1"/>
    <col min="14854" max="15103" width="8.140625" style="12" customWidth="1"/>
    <col min="15104" max="15104" width="8.7109375" style="12" customWidth="1"/>
    <col min="15105" max="15105" width="31.5703125" style="12" customWidth="1"/>
    <col min="15106" max="15106" width="13.85546875" style="12" customWidth="1"/>
    <col min="15107" max="15107" width="19.140625" style="12" customWidth="1"/>
    <col min="15108" max="15108" width="17.5703125" style="12" customWidth="1"/>
    <col min="15109" max="15109" width="14.7109375" style="12" customWidth="1"/>
    <col min="15110" max="15359" width="8.140625" style="12" customWidth="1"/>
    <col min="15360" max="15360" width="8.7109375" style="12" customWidth="1"/>
    <col min="15361" max="15361" width="31.5703125" style="12" customWidth="1"/>
    <col min="15362" max="15362" width="13.85546875" style="12" customWidth="1"/>
    <col min="15363" max="15363" width="19.140625" style="12" customWidth="1"/>
    <col min="15364" max="15364" width="17.5703125" style="12" customWidth="1"/>
    <col min="15365" max="15365" width="14.7109375" style="12" customWidth="1"/>
    <col min="15366" max="15615" width="8.140625" style="12" customWidth="1"/>
    <col min="15616" max="15616" width="8.7109375" style="12" customWidth="1"/>
    <col min="15617" max="15617" width="31.5703125" style="12" customWidth="1"/>
    <col min="15618" max="15618" width="13.85546875" style="12" customWidth="1"/>
    <col min="15619" max="15619" width="19.140625" style="12" customWidth="1"/>
    <col min="15620" max="15620" width="17.5703125" style="12" customWidth="1"/>
    <col min="15621" max="15621" width="14.7109375" style="12" customWidth="1"/>
    <col min="15622" max="15871" width="8.140625" style="12" customWidth="1"/>
    <col min="15872" max="15872" width="8.7109375" style="12" customWidth="1"/>
    <col min="15873" max="15873" width="31.5703125" style="12" customWidth="1"/>
    <col min="15874" max="15874" width="13.85546875" style="12" customWidth="1"/>
    <col min="15875" max="15875" width="19.140625" style="12" customWidth="1"/>
    <col min="15876" max="15876" width="17.5703125" style="12" customWidth="1"/>
    <col min="15877" max="15877" width="14.7109375" style="12" customWidth="1"/>
    <col min="15878" max="16127" width="8.140625" style="12" customWidth="1"/>
    <col min="16128" max="16128" width="8.7109375" style="12" customWidth="1"/>
    <col min="16129" max="16129" width="31.5703125" style="12" customWidth="1"/>
    <col min="16130" max="16130" width="13.85546875" style="12" customWidth="1"/>
    <col min="16131" max="16131" width="19.140625" style="12" customWidth="1"/>
    <col min="16132" max="16132" width="17.5703125" style="12" customWidth="1"/>
    <col min="16133" max="16133" width="14.7109375" style="12" customWidth="1"/>
    <col min="16134" max="16384" width="8.140625" style="12" customWidth="1"/>
  </cols>
  <sheetData>
    <row r="1" spans="1:5" s="142" customFormat="1" ht="23.25" customHeight="1" x14ac:dyDescent="0.25">
      <c r="A1" s="211"/>
      <c r="B1" s="211"/>
      <c r="C1" s="211"/>
      <c r="D1" s="211"/>
      <c r="E1" s="211"/>
    </row>
    <row r="2" spans="1:5" s="142" customFormat="1" x14ac:dyDescent="0.25">
      <c r="A2" s="211" t="s">
        <v>247</v>
      </c>
      <c r="B2" s="211"/>
      <c r="C2" s="211"/>
      <c r="D2" s="211"/>
      <c r="E2" s="211"/>
    </row>
    <row r="3" spans="1:5" s="142" customFormat="1" ht="15.75" customHeight="1" x14ac:dyDescent="0.25">
      <c r="B3" s="211" t="s">
        <v>300</v>
      </c>
      <c r="C3" s="211"/>
      <c r="D3" s="211"/>
      <c r="E3" s="211"/>
    </row>
    <row r="4" spans="1:5" s="142" customFormat="1" x14ac:dyDescent="0.25">
      <c r="A4" s="213" t="s">
        <v>248</v>
      </c>
      <c r="B4" s="213"/>
      <c r="C4" s="213"/>
      <c r="D4" s="213"/>
      <c r="E4" s="213"/>
    </row>
    <row r="5" spans="1:5" s="142" customFormat="1" x14ac:dyDescent="0.25">
      <c r="A5" s="213" t="s">
        <v>249</v>
      </c>
      <c r="B5" s="213"/>
      <c r="C5" s="213"/>
      <c r="D5" s="213"/>
      <c r="E5" s="213"/>
    </row>
    <row r="6" spans="1:5" s="142" customFormat="1" ht="26.25" customHeight="1" x14ac:dyDescent="0.25">
      <c r="A6" s="211" t="s">
        <v>250</v>
      </c>
      <c r="B6" s="211"/>
      <c r="C6" s="211"/>
      <c r="D6" s="211"/>
      <c r="E6" s="142" t="s">
        <v>310</v>
      </c>
    </row>
    <row r="7" spans="1:5" s="142" customFormat="1" x14ac:dyDescent="0.25">
      <c r="A7" s="211"/>
      <c r="B7" s="211"/>
      <c r="C7" s="211"/>
      <c r="D7" s="211"/>
      <c r="E7" s="211"/>
    </row>
    <row r="8" spans="1:5" s="142" customFormat="1" ht="28.5" customHeight="1" x14ac:dyDescent="0.25">
      <c r="A8" s="212" t="s">
        <v>301</v>
      </c>
      <c r="B8" s="212"/>
      <c r="C8" s="212"/>
      <c r="D8" s="212"/>
      <c r="E8" s="212"/>
    </row>
    <row r="9" spans="1:5" s="142" customFormat="1" ht="29.25" customHeight="1" x14ac:dyDescent="0.25">
      <c r="A9" s="212" t="s">
        <v>252</v>
      </c>
      <c r="B9" s="212"/>
      <c r="C9" s="212"/>
      <c r="D9" s="212"/>
      <c r="E9" s="212"/>
    </row>
    <row r="10" spans="1:5" s="142" customFormat="1" ht="30" customHeight="1" x14ac:dyDescent="0.25">
      <c r="A10" s="212" t="s">
        <v>253</v>
      </c>
      <c r="B10" s="212"/>
      <c r="C10" s="212"/>
      <c r="D10" s="212"/>
      <c r="E10" s="212"/>
    </row>
    <row r="11" spans="1:5" s="142" customFormat="1" ht="30" customHeight="1" x14ac:dyDescent="0.25">
      <c r="A11" s="212" t="s">
        <v>254</v>
      </c>
      <c r="B11" s="212"/>
      <c r="C11" s="212"/>
      <c r="D11" s="212"/>
      <c r="E11" s="212"/>
    </row>
    <row r="12" spans="1:5" s="142" customFormat="1" ht="29.25" customHeight="1" x14ac:dyDescent="0.25">
      <c r="A12" s="212" t="s">
        <v>255</v>
      </c>
      <c r="B12" s="212"/>
      <c r="C12" s="212"/>
      <c r="D12" s="212"/>
      <c r="E12" s="212"/>
    </row>
    <row r="13" spans="1:5" s="142" customFormat="1" ht="28.5" customHeight="1" x14ac:dyDescent="0.25">
      <c r="A13" s="212" t="s">
        <v>256</v>
      </c>
      <c r="B13" s="212"/>
      <c r="C13" s="212"/>
      <c r="D13" s="212"/>
      <c r="E13" s="212"/>
    </row>
    <row r="14" spans="1:5" s="142" customFormat="1" ht="15.75" customHeight="1" x14ac:dyDescent="0.25">
      <c r="A14" s="211"/>
      <c r="B14" s="211"/>
      <c r="C14" s="211"/>
      <c r="D14" s="211"/>
      <c r="E14" s="211"/>
    </row>
    <row r="15" spans="1:5" s="142" customFormat="1" ht="135" x14ac:dyDescent="0.25">
      <c r="A15" s="37" t="s">
        <v>2</v>
      </c>
      <c r="B15" s="143" t="s">
        <v>258</v>
      </c>
      <c r="C15" s="143" t="s">
        <v>0</v>
      </c>
      <c r="D15" s="143" t="s">
        <v>257</v>
      </c>
      <c r="E15" s="143" t="s">
        <v>1</v>
      </c>
    </row>
    <row r="16" spans="1:5" s="142" customFormat="1" x14ac:dyDescent="0.25">
      <c r="A16" s="146" t="s">
        <v>8</v>
      </c>
      <c r="B16" s="145"/>
      <c r="C16" s="145"/>
      <c r="D16" s="145"/>
      <c r="E16" s="145"/>
    </row>
    <row r="17" spans="1:5" s="142" customFormat="1" x14ac:dyDescent="0.25">
      <c r="A17" s="37" t="s">
        <v>74</v>
      </c>
      <c r="B17" s="45" t="s">
        <v>28</v>
      </c>
      <c r="C17" s="45" t="s">
        <v>11</v>
      </c>
      <c r="D17" s="45">
        <v>0.13</v>
      </c>
      <c r="E17" s="45">
        <v>6124.25</v>
      </c>
    </row>
    <row r="18" spans="1:5" s="142" customFormat="1" ht="28.5" x14ac:dyDescent="0.25">
      <c r="A18" s="146" t="s">
        <v>259</v>
      </c>
      <c r="B18" s="145"/>
      <c r="C18" s="145"/>
      <c r="D18" s="145"/>
      <c r="E18" s="145"/>
    </row>
    <row r="19" spans="1:5" s="142" customFormat="1" x14ac:dyDescent="0.25">
      <c r="A19" s="37" t="s">
        <v>311</v>
      </c>
      <c r="B19" s="45" t="s">
        <v>29</v>
      </c>
      <c r="C19" s="45" t="s">
        <v>12</v>
      </c>
      <c r="D19" s="45">
        <f>E19</f>
        <v>311.45999999999998</v>
      </c>
      <c r="E19" s="45">
        <v>311.45999999999998</v>
      </c>
    </row>
    <row r="20" spans="1:5" s="142" customFormat="1" x14ac:dyDescent="0.25">
      <c r="A20" s="37" t="s">
        <v>312</v>
      </c>
      <c r="B20" s="45" t="s">
        <v>29</v>
      </c>
      <c r="C20" s="45" t="s">
        <v>12</v>
      </c>
      <c r="D20" s="45">
        <f t="shared" ref="D20:D25" si="0">E20</f>
        <v>7399.2</v>
      </c>
      <c r="E20" s="45">
        <v>7399.2</v>
      </c>
    </row>
    <row r="21" spans="1:5" s="142" customFormat="1" ht="30" x14ac:dyDescent="0.25">
      <c r="A21" s="37" t="s">
        <v>172</v>
      </c>
      <c r="B21" s="45" t="s">
        <v>29</v>
      </c>
      <c r="C21" s="45" t="s">
        <v>22</v>
      </c>
      <c r="D21" s="45">
        <f t="shared" si="0"/>
        <v>1264.9100000000001</v>
      </c>
      <c r="E21" s="45">
        <v>1264.9100000000001</v>
      </c>
    </row>
    <row r="22" spans="1:5" s="142" customFormat="1" x14ac:dyDescent="0.25">
      <c r="A22" s="37" t="s">
        <v>260</v>
      </c>
      <c r="B22" s="45" t="s">
        <v>243</v>
      </c>
      <c r="C22" s="45" t="s">
        <v>12</v>
      </c>
      <c r="D22" s="45">
        <f t="shared" si="0"/>
        <v>228481.56</v>
      </c>
      <c r="E22" s="45">
        <v>228481.56</v>
      </c>
    </row>
    <row r="23" spans="1:5" s="142" customFormat="1" x14ac:dyDescent="0.25">
      <c r="A23" s="37" t="s">
        <v>261</v>
      </c>
      <c r="B23" s="45" t="s">
        <v>243</v>
      </c>
      <c r="C23" s="45" t="s">
        <v>12</v>
      </c>
      <c r="D23" s="45">
        <f t="shared" si="0"/>
        <v>937.73</v>
      </c>
      <c r="E23" s="45">
        <v>937.73</v>
      </c>
    </row>
    <row r="24" spans="1:5" s="142" customFormat="1" ht="28.5" x14ac:dyDescent="0.25">
      <c r="A24" s="146" t="s">
        <v>72</v>
      </c>
      <c r="B24" s="145"/>
      <c r="C24" s="145"/>
      <c r="D24" s="45">
        <f t="shared" si="0"/>
        <v>0</v>
      </c>
      <c r="E24" s="145"/>
    </row>
    <row r="25" spans="1:5" s="142" customFormat="1" ht="30" x14ac:dyDescent="0.25">
      <c r="A25" s="37" t="s">
        <v>177</v>
      </c>
      <c r="B25" s="45" t="s">
        <v>81</v>
      </c>
      <c r="C25" s="45" t="s">
        <v>11</v>
      </c>
      <c r="D25" s="45">
        <f t="shared" si="0"/>
        <v>27055.26</v>
      </c>
      <c r="E25" s="45">
        <v>27055.26</v>
      </c>
    </row>
    <row r="26" spans="1:5" s="142" customFormat="1" ht="28.5" x14ac:dyDescent="0.25">
      <c r="A26" s="146" t="s">
        <v>263</v>
      </c>
      <c r="B26" s="145"/>
      <c r="C26" s="145"/>
      <c r="D26" s="145"/>
      <c r="E26" s="145"/>
    </row>
    <row r="27" spans="1:5" s="142" customFormat="1" x14ac:dyDescent="0.25">
      <c r="A27" s="37" t="s">
        <v>313</v>
      </c>
      <c r="B27" s="45">
        <v>1</v>
      </c>
      <c r="C27" s="45" t="s">
        <v>18</v>
      </c>
      <c r="D27" s="45">
        <f>E27/B27</f>
        <v>724.61</v>
      </c>
      <c r="E27" s="45">
        <v>724.61</v>
      </c>
    </row>
    <row r="28" spans="1:5" s="142" customFormat="1" ht="30" x14ac:dyDescent="0.25">
      <c r="A28" s="37" t="s">
        <v>314</v>
      </c>
      <c r="B28" s="45" t="s">
        <v>29</v>
      </c>
      <c r="C28" s="45" t="s">
        <v>19</v>
      </c>
      <c r="D28" s="45">
        <f>E28</f>
        <v>2807.75</v>
      </c>
      <c r="E28" s="45">
        <v>2807.75</v>
      </c>
    </row>
    <row r="29" spans="1:5" s="142" customFormat="1" ht="30" x14ac:dyDescent="0.25">
      <c r="A29" s="37" t="s">
        <v>315</v>
      </c>
      <c r="B29" s="45">
        <v>0.01</v>
      </c>
      <c r="C29" s="45" t="s">
        <v>21</v>
      </c>
      <c r="D29" s="45">
        <f t="shared" ref="D29:D74" si="1">E29/B29</f>
        <v>30407</v>
      </c>
      <c r="E29" s="45">
        <v>304.07</v>
      </c>
    </row>
    <row r="30" spans="1:5" s="142" customFormat="1" x14ac:dyDescent="0.25">
      <c r="A30" s="37" t="s">
        <v>206</v>
      </c>
      <c r="B30" s="45">
        <v>1</v>
      </c>
      <c r="C30" s="45" t="s">
        <v>13</v>
      </c>
      <c r="D30" s="45">
        <f t="shared" si="1"/>
        <v>986.86</v>
      </c>
      <c r="E30" s="45">
        <v>986.86</v>
      </c>
    </row>
    <row r="31" spans="1:5" s="142" customFormat="1" x14ac:dyDescent="0.25">
      <c r="A31" s="37" t="s">
        <v>316</v>
      </c>
      <c r="B31" s="45">
        <v>3</v>
      </c>
      <c r="C31" s="45" t="s">
        <v>14</v>
      </c>
      <c r="D31" s="45">
        <f t="shared" si="1"/>
        <v>101.33</v>
      </c>
      <c r="E31" s="45">
        <v>303.99</v>
      </c>
    </row>
    <row r="32" spans="1:5" s="142" customFormat="1" x14ac:dyDescent="0.25">
      <c r="A32" s="37" t="s">
        <v>86</v>
      </c>
      <c r="B32" s="45">
        <v>1</v>
      </c>
      <c r="C32" s="45" t="s">
        <v>15</v>
      </c>
      <c r="D32" s="45">
        <f t="shared" si="1"/>
        <v>1012.36</v>
      </c>
      <c r="E32" s="45">
        <v>1012.36</v>
      </c>
    </row>
    <row r="33" spans="1:5" s="142" customFormat="1" ht="30" x14ac:dyDescent="0.25">
      <c r="A33" s="37" t="s">
        <v>121</v>
      </c>
      <c r="B33" s="45">
        <v>1</v>
      </c>
      <c r="C33" s="45" t="s">
        <v>17</v>
      </c>
      <c r="D33" s="45">
        <f t="shared" si="1"/>
        <v>671.03</v>
      </c>
      <c r="E33" s="45">
        <v>671.03</v>
      </c>
    </row>
    <row r="34" spans="1:5" s="142" customFormat="1" x14ac:dyDescent="0.25">
      <c r="A34" s="37" t="s">
        <v>317</v>
      </c>
      <c r="B34" s="45">
        <v>0.17</v>
      </c>
      <c r="C34" s="45" t="s">
        <v>19</v>
      </c>
      <c r="D34" s="45">
        <f t="shared" si="1"/>
        <v>1813.705882352941</v>
      </c>
      <c r="E34" s="45">
        <v>308.33</v>
      </c>
    </row>
    <row r="35" spans="1:5" s="142" customFormat="1" x14ac:dyDescent="0.25">
      <c r="A35" s="37" t="s">
        <v>269</v>
      </c>
      <c r="B35" s="45">
        <v>1</v>
      </c>
      <c r="C35" s="45" t="s">
        <v>270</v>
      </c>
      <c r="D35" s="45">
        <f t="shared" si="1"/>
        <v>1113.18</v>
      </c>
      <c r="E35" s="45">
        <v>1113.18</v>
      </c>
    </row>
    <row r="36" spans="1:5" s="142" customFormat="1" ht="30" x14ac:dyDescent="0.25">
      <c r="A36" s="37" t="s">
        <v>318</v>
      </c>
      <c r="B36" s="45">
        <v>0.1</v>
      </c>
      <c r="C36" s="45" t="s">
        <v>19</v>
      </c>
      <c r="D36" s="45">
        <f t="shared" si="1"/>
        <v>3628.7</v>
      </c>
      <c r="E36" s="45">
        <v>362.87</v>
      </c>
    </row>
    <row r="37" spans="1:5" s="142" customFormat="1" ht="30" x14ac:dyDescent="0.25">
      <c r="A37" s="37" t="s">
        <v>319</v>
      </c>
      <c r="B37" s="45">
        <v>0.1</v>
      </c>
      <c r="C37" s="45" t="s">
        <v>19</v>
      </c>
      <c r="D37" s="45">
        <f t="shared" si="1"/>
        <v>4018.8999999999996</v>
      </c>
      <c r="E37" s="45">
        <v>401.89</v>
      </c>
    </row>
    <row r="38" spans="1:5" s="142" customFormat="1" x14ac:dyDescent="0.25">
      <c r="A38" s="37" t="s">
        <v>88</v>
      </c>
      <c r="B38" s="45">
        <v>7.0000000000000007E-2</v>
      </c>
      <c r="C38" s="45" t="s">
        <v>20</v>
      </c>
      <c r="D38" s="45">
        <f t="shared" si="1"/>
        <v>30732.999999999996</v>
      </c>
      <c r="E38" s="45">
        <v>2151.31</v>
      </c>
    </row>
    <row r="39" spans="1:5" s="142" customFormat="1" ht="30" x14ac:dyDescent="0.25">
      <c r="A39" s="37" t="s">
        <v>89</v>
      </c>
      <c r="B39" s="45">
        <v>2.8290000000000002</v>
      </c>
      <c r="C39" s="45" t="s">
        <v>19</v>
      </c>
      <c r="D39" s="45">
        <f t="shared" si="1"/>
        <v>2019.4980558501236</v>
      </c>
      <c r="E39" s="45">
        <v>5713.16</v>
      </c>
    </row>
    <row r="40" spans="1:5" s="142" customFormat="1" ht="30" x14ac:dyDescent="0.25">
      <c r="A40" s="37" t="s">
        <v>320</v>
      </c>
      <c r="B40" s="45">
        <v>0.3</v>
      </c>
      <c r="C40" s="45" t="s">
        <v>19</v>
      </c>
      <c r="D40" s="45">
        <f t="shared" si="1"/>
        <v>2003.5333333333333</v>
      </c>
      <c r="E40" s="45">
        <v>601.05999999999995</v>
      </c>
    </row>
    <row r="41" spans="1:5" s="142" customFormat="1" x14ac:dyDescent="0.25">
      <c r="A41" s="37" t="s">
        <v>122</v>
      </c>
      <c r="B41" s="45">
        <v>0.15</v>
      </c>
      <c r="C41" s="45" t="s">
        <v>18</v>
      </c>
      <c r="D41" s="45">
        <f t="shared" si="1"/>
        <v>17424.266666666666</v>
      </c>
      <c r="E41" s="45">
        <v>2613.64</v>
      </c>
    </row>
    <row r="42" spans="1:5" s="142" customFormat="1" ht="30" x14ac:dyDescent="0.25">
      <c r="A42" s="37" t="s">
        <v>92</v>
      </c>
      <c r="B42" s="45">
        <v>5</v>
      </c>
      <c r="C42" s="45" t="s">
        <v>23</v>
      </c>
      <c r="D42" s="45">
        <f t="shared" si="1"/>
        <v>251.82600000000002</v>
      </c>
      <c r="E42" s="45">
        <v>1259.1300000000001</v>
      </c>
    </row>
    <row r="43" spans="1:5" s="142" customFormat="1" x14ac:dyDescent="0.25">
      <c r="A43" s="37" t="s">
        <v>321</v>
      </c>
      <c r="B43" s="45">
        <v>3</v>
      </c>
      <c r="C43" s="45" t="s">
        <v>14</v>
      </c>
      <c r="D43" s="45">
        <f t="shared" si="1"/>
        <v>81.37</v>
      </c>
      <c r="E43" s="45">
        <v>244.11</v>
      </c>
    </row>
    <row r="44" spans="1:5" s="142" customFormat="1" x14ac:dyDescent="0.25">
      <c r="A44" s="37" t="s">
        <v>273</v>
      </c>
      <c r="B44" s="45">
        <v>1</v>
      </c>
      <c r="C44" s="45" t="s">
        <v>13</v>
      </c>
      <c r="D44" s="45">
        <f t="shared" si="1"/>
        <v>7235.04</v>
      </c>
      <c r="E44" s="45">
        <v>7235.04</v>
      </c>
    </row>
    <row r="45" spans="1:5" s="142" customFormat="1" x14ac:dyDescent="0.25">
      <c r="A45" s="37" t="s">
        <v>123</v>
      </c>
      <c r="B45" s="45">
        <v>1</v>
      </c>
      <c r="C45" s="45" t="s">
        <v>15</v>
      </c>
      <c r="D45" s="45">
        <f>E45</f>
        <v>20680.259999999998</v>
      </c>
      <c r="E45" s="135">
        <v>20680.259999999998</v>
      </c>
    </row>
    <row r="46" spans="1:5" s="142" customFormat="1" ht="30" x14ac:dyDescent="0.25">
      <c r="A46" s="37" t="s">
        <v>185</v>
      </c>
      <c r="B46" s="45">
        <v>1</v>
      </c>
      <c r="C46" s="45" t="s">
        <v>26</v>
      </c>
      <c r="D46" s="45">
        <f t="shared" si="1"/>
        <v>868.12</v>
      </c>
      <c r="E46" s="45">
        <v>868.12</v>
      </c>
    </row>
    <row r="47" spans="1:5" s="142" customFormat="1" ht="30" x14ac:dyDescent="0.25">
      <c r="A47" s="37" t="s">
        <v>275</v>
      </c>
      <c r="B47" s="45">
        <v>0.01</v>
      </c>
      <c r="C47" s="45" t="s">
        <v>26</v>
      </c>
      <c r="D47" s="45">
        <f t="shared" si="1"/>
        <v>30424</v>
      </c>
      <c r="E47" s="45">
        <v>304.24</v>
      </c>
    </row>
    <row r="48" spans="1:5" s="142" customFormat="1" x14ac:dyDescent="0.25">
      <c r="A48" s="37" t="s">
        <v>98</v>
      </c>
      <c r="B48" s="45">
        <v>32</v>
      </c>
      <c r="C48" s="45" t="s">
        <v>26</v>
      </c>
      <c r="D48" s="45">
        <f t="shared" si="1"/>
        <v>299.73</v>
      </c>
      <c r="E48" s="45">
        <v>9591.36</v>
      </c>
    </row>
    <row r="49" spans="1:5" s="142" customFormat="1" ht="28.5" x14ac:dyDescent="0.25">
      <c r="A49" s="146" t="s">
        <v>278</v>
      </c>
      <c r="B49" s="145"/>
      <c r="C49" s="145"/>
      <c r="D49" s="45"/>
      <c r="E49" s="145"/>
    </row>
    <row r="50" spans="1:5" s="142" customFormat="1" x14ac:dyDescent="0.25">
      <c r="A50" s="37" t="s">
        <v>322</v>
      </c>
      <c r="B50" s="45">
        <v>1.0999999999999999E-2</v>
      </c>
      <c r="C50" s="45" t="s">
        <v>18</v>
      </c>
      <c r="D50" s="45">
        <f t="shared" si="1"/>
        <v>17440</v>
      </c>
      <c r="E50" s="45">
        <v>191.84</v>
      </c>
    </row>
    <row r="51" spans="1:5" s="142" customFormat="1" x14ac:dyDescent="0.25">
      <c r="A51" s="37" t="s">
        <v>323</v>
      </c>
      <c r="B51" s="45">
        <v>3.6999999999999998E-2</v>
      </c>
      <c r="C51" s="45" t="s">
        <v>18</v>
      </c>
      <c r="D51" s="45">
        <f t="shared" si="1"/>
        <v>17439.72972972973</v>
      </c>
      <c r="E51" s="45">
        <v>645.27</v>
      </c>
    </row>
    <row r="52" spans="1:5" s="142" customFormat="1" x14ac:dyDescent="0.25">
      <c r="A52" s="37" t="s">
        <v>324</v>
      </c>
      <c r="B52" s="45">
        <v>7.0000000000000001E-3</v>
      </c>
      <c r="C52" s="45" t="s">
        <v>22</v>
      </c>
      <c r="D52" s="45">
        <f t="shared" si="1"/>
        <v>22112.857142857141</v>
      </c>
      <c r="E52" s="45">
        <v>154.79</v>
      </c>
    </row>
    <row r="53" spans="1:5" s="142" customFormat="1" ht="30" x14ac:dyDescent="0.25">
      <c r="A53" s="37" t="s">
        <v>325</v>
      </c>
      <c r="B53" s="45">
        <v>5.0000000000000001E-3</v>
      </c>
      <c r="C53" s="45" t="s">
        <v>22</v>
      </c>
      <c r="D53" s="45">
        <f t="shared" si="1"/>
        <v>32600</v>
      </c>
      <c r="E53" s="45">
        <v>163</v>
      </c>
    </row>
    <row r="54" spans="1:5" s="142" customFormat="1" ht="30" x14ac:dyDescent="0.25">
      <c r="A54" s="37" t="s">
        <v>314</v>
      </c>
      <c r="B54" s="45" t="s">
        <v>29</v>
      </c>
      <c r="C54" s="45" t="s">
        <v>19</v>
      </c>
      <c r="D54" s="45">
        <f>E54</f>
        <v>3630.03</v>
      </c>
      <c r="E54" s="45">
        <v>3630.03</v>
      </c>
    </row>
    <row r="55" spans="1:5" s="142" customFormat="1" x14ac:dyDescent="0.25">
      <c r="A55" s="37" t="s">
        <v>212</v>
      </c>
      <c r="B55" s="45">
        <v>0.2</v>
      </c>
      <c r="C55" s="45" t="s">
        <v>21</v>
      </c>
      <c r="D55" s="45">
        <f t="shared" si="1"/>
        <v>4570.2</v>
      </c>
      <c r="E55" s="45">
        <v>914.04</v>
      </c>
    </row>
    <row r="56" spans="1:5" s="142" customFormat="1" ht="30" x14ac:dyDescent="0.25">
      <c r="A56" s="37" t="s">
        <v>326</v>
      </c>
      <c r="B56" s="45">
        <v>4.8000000000000001E-2</v>
      </c>
      <c r="C56" s="45" t="s">
        <v>18</v>
      </c>
      <c r="D56" s="45">
        <f t="shared" si="1"/>
        <v>74872.291666666657</v>
      </c>
      <c r="E56" s="45">
        <v>3593.87</v>
      </c>
    </row>
    <row r="57" spans="1:5" s="142" customFormat="1" ht="30" x14ac:dyDescent="0.25">
      <c r="A57" s="37" t="s">
        <v>108</v>
      </c>
      <c r="B57" s="45">
        <v>1.97</v>
      </c>
      <c r="C57" s="45" t="s">
        <v>12</v>
      </c>
      <c r="D57" s="45">
        <f t="shared" si="1"/>
        <v>310.52791878172587</v>
      </c>
      <c r="E57" s="45">
        <v>611.74</v>
      </c>
    </row>
    <row r="58" spans="1:5" s="142" customFormat="1" x14ac:dyDescent="0.25">
      <c r="A58" s="37" t="s">
        <v>327</v>
      </c>
      <c r="B58" s="45">
        <v>5.0000000000000001E-3</v>
      </c>
      <c r="C58" s="45" t="s">
        <v>22</v>
      </c>
      <c r="D58" s="45">
        <f t="shared" si="1"/>
        <v>22358</v>
      </c>
      <c r="E58" s="45">
        <v>111.79</v>
      </c>
    </row>
    <row r="59" spans="1:5" s="142" customFormat="1" ht="30" x14ac:dyDescent="0.25">
      <c r="A59" s="37" t="s">
        <v>136</v>
      </c>
      <c r="B59" s="45">
        <v>0.1</v>
      </c>
      <c r="C59" s="45" t="s">
        <v>25</v>
      </c>
      <c r="D59" s="45">
        <f t="shared" si="1"/>
        <v>1280.5</v>
      </c>
      <c r="E59" s="45">
        <v>128.05000000000001</v>
      </c>
    </row>
    <row r="60" spans="1:5" s="142" customFormat="1" x14ac:dyDescent="0.25">
      <c r="A60" s="37" t="s">
        <v>223</v>
      </c>
      <c r="B60" s="45">
        <v>0.03</v>
      </c>
      <c r="C60" s="45" t="s">
        <v>21</v>
      </c>
      <c r="D60" s="45">
        <f t="shared" si="1"/>
        <v>57030.333333333336</v>
      </c>
      <c r="E60" s="45">
        <v>1710.91</v>
      </c>
    </row>
    <row r="61" spans="1:5" s="142" customFormat="1" x14ac:dyDescent="0.25">
      <c r="A61" s="37" t="s">
        <v>224</v>
      </c>
      <c r="B61" s="45">
        <v>0.02</v>
      </c>
      <c r="C61" s="45" t="s">
        <v>21</v>
      </c>
      <c r="D61" s="45">
        <f t="shared" si="1"/>
        <v>62447</v>
      </c>
      <c r="E61" s="45">
        <v>1248.94</v>
      </c>
    </row>
    <row r="62" spans="1:5" s="142" customFormat="1" x14ac:dyDescent="0.25">
      <c r="A62" s="37" t="s">
        <v>328</v>
      </c>
      <c r="B62" s="45">
        <v>3.3000000000000002E-2</v>
      </c>
      <c r="C62" s="45" t="s">
        <v>18</v>
      </c>
      <c r="D62" s="45">
        <f t="shared" si="1"/>
        <v>51549.090909090904</v>
      </c>
      <c r="E62" s="45">
        <v>1701.12</v>
      </c>
    </row>
    <row r="63" spans="1:5" s="142" customFormat="1" x14ac:dyDescent="0.25">
      <c r="A63" s="37" t="s">
        <v>329</v>
      </c>
      <c r="B63" s="45">
        <v>0.01</v>
      </c>
      <c r="C63" s="45" t="s">
        <v>21</v>
      </c>
      <c r="D63" s="45">
        <f t="shared" si="1"/>
        <v>52973</v>
      </c>
      <c r="E63" s="45">
        <v>529.73</v>
      </c>
    </row>
    <row r="64" spans="1:5" s="142" customFormat="1" x14ac:dyDescent="0.25">
      <c r="A64" s="37" t="s">
        <v>283</v>
      </c>
      <c r="B64" s="45">
        <v>0.02</v>
      </c>
      <c r="C64" s="45" t="s">
        <v>20</v>
      </c>
      <c r="D64" s="45">
        <f t="shared" si="1"/>
        <v>30326.999999999996</v>
      </c>
      <c r="E64" s="45">
        <v>606.54</v>
      </c>
    </row>
    <row r="65" spans="1:5" s="142" customFormat="1" ht="30" x14ac:dyDescent="0.25">
      <c r="A65" s="37" t="s">
        <v>99</v>
      </c>
      <c r="B65" s="45">
        <v>1.42</v>
      </c>
      <c r="C65" s="45" t="s">
        <v>19</v>
      </c>
      <c r="D65" s="45">
        <f t="shared" si="1"/>
        <v>2021.8732394366198</v>
      </c>
      <c r="E65" s="45">
        <v>2871.06</v>
      </c>
    </row>
    <row r="66" spans="1:5" s="142" customFormat="1" ht="30" x14ac:dyDescent="0.25">
      <c r="A66" s="37" t="s">
        <v>100</v>
      </c>
      <c r="B66" s="45">
        <v>1.4139999999999999</v>
      </c>
      <c r="C66" s="45" t="s">
        <v>19</v>
      </c>
      <c r="D66" s="45">
        <f t="shared" si="1"/>
        <v>2007.970297029703</v>
      </c>
      <c r="E66" s="45">
        <v>2839.27</v>
      </c>
    </row>
    <row r="67" spans="1:5" s="142" customFormat="1" x14ac:dyDescent="0.25">
      <c r="A67" s="37" t="s">
        <v>330</v>
      </c>
      <c r="B67" s="45">
        <v>9.6000000000000002E-2</v>
      </c>
      <c r="C67" s="45" t="s">
        <v>331</v>
      </c>
      <c r="D67" s="45">
        <f t="shared" si="1"/>
        <v>695.72916666666674</v>
      </c>
      <c r="E67" s="45">
        <v>66.790000000000006</v>
      </c>
    </row>
    <row r="68" spans="1:5" s="142" customFormat="1" x14ac:dyDescent="0.25">
      <c r="A68" s="37" t="s">
        <v>332</v>
      </c>
      <c r="B68" s="45">
        <v>65</v>
      </c>
      <c r="C68" s="45" t="s">
        <v>101</v>
      </c>
      <c r="D68" s="45">
        <f t="shared" si="1"/>
        <v>80.764769230769232</v>
      </c>
      <c r="E68" s="45">
        <v>5249.71</v>
      </c>
    </row>
    <row r="69" spans="1:5" s="142" customFormat="1" x14ac:dyDescent="0.25">
      <c r="A69" s="37" t="s">
        <v>190</v>
      </c>
      <c r="B69" s="45">
        <v>16.3</v>
      </c>
      <c r="C69" s="45" t="s">
        <v>101</v>
      </c>
      <c r="D69" s="45">
        <f t="shared" si="1"/>
        <v>84.968711656441712</v>
      </c>
      <c r="E69" s="45">
        <v>1384.99</v>
      </c>
    </row>
    <row r="70" spans="1:5" s="142" customFormat="1" ht="30" x14ac:dyDescent="0.25">
      <c r="A70" s="37" t="s">
        <v>333</v>
      </c>
      <c r="B70" s="45">
        <v>34</v>
      </c>
      <c r="C70" s="45" t="s">
        <v>286</v>
      </c>
      <c r="D70" s="45">
        <f t="shared" si="1"/>
        <v>58.293529411764709</v>
      </c>
      <c r="E70" s="45">
        <v>1981.98</v>
      </c>
    </row>
    <row r="71" spans="1:5" s="142" customFormat="1" ht="30" x14ac:dyDescent="0.25">
      <c r="A71" s="37" t="s">
        <v>334</v>
      </c>
      <c r="B71" s="45">
        <v>7</v>
      </c>
      <c r="C71" s="45" t="s">
        <v>233</v>
      </c>
      <c r="D71" s="45">
        <f t="shared" si="1"/>
        <v>56.778571428571425</v>
      </c>
      <c r="E71" s="45">
        <v>397.45</v>
      </c>
    </row>
    <row r="72" spans="1:5" s="142" customFormat="1" ht="30" x14ac:dyDescent="0.25">
      <c r="A72" s="37" t="s">
        <v>192</v>
      </c>
      <c r="B72" s="45" t="s">
        <v>29</v>
      </c>
      <c r="C72" s="45" t="s">
        <v>19</v>
      </c>
      <c r="D72" s="45">
        <f>E72</f>
        <v>15955.35</v>
      </c>
      <c r="E72" s="45">
        <v>15955.35</v>
      </c>
    </row>
    <row r="73" spans="1:5" s="142" customFormat="1" ht="30" x14ac:dyDescent="0.25">
      <c r="A73" s="37" t="s">
        <v>193</v>
      </c>
      <c r="B73" s="45">
        <v>0.2</v>
      </c>
      <c r="C73" s="45" t="s">
        <v>19</v>
      </c>
      <c r="D73" s="45">
        <f t="shared" si="1"/>
        <v>1972.45</v>
      </c>
      <c r="E73" s="45">
        <v>394.49</v>
      </c>
    </row>
    <row r="74" spans="1:5" s="142" customFormat="1" x14ac:dyDescent="0.25">
      <c r="A74" s="37" t="s">
        <v>335</v>
      </c>
      <c r="B74" s="45">
        <v>7.0000000000000001E-3</v>
      </c>
      <c r="C74" s="45" t="s">
        <v>22</v>
      </c>
      <c r="D74" s="45">
        <f t="shared" si="1"/>
        <v>15259.999999999998</v>
      </c>
      <c r="E74" s="45">
        <v>106.82</v>
      </c>
    </row>
    <row r="75" spans="1:5" s="142" customFormat="1" ht="28.5" x14ac:dyDescent="0.25">
      <c r="A75" s="146" t="s">
        <v>47</v>
      </c>
      <c r="B75" s="145"/>
      <c r="C75" s="145"/>
      <c r="D75" s="145"/>
      <c r="E75" s="145"/>
    </row>
    <row r="76" spans="1:5" s="142" customFormat="1" ht="30" x14ac:dyDescent="0.25">
      <c r="A76" s="37" t="s">
        <v>84</v>
      </c>
      <c r="B76" s="45" t="s">
        <v>242</v>
      </c>
      <c r="C76" s="45" t="s">
        <v>11</v>
      </c>
      <c r="D76" s="45">
        <f>E76</f>
        <v>10712.74</v>
      </c>
      <c r="E76" s="45">
        <v>10712.74</v>
      </c>
    </row>
    <row r="77" spans="1:5" s="142" customFormat="1" x14ac:dyDescent="0.25">
      <c r="A77" s="146" t="s">
        <v>50</v>
      </c>
      <c r="B77" s="145"/>
      <c r="C77" s="145"/>
      <c r="D77" s="45"/>
      <c r="E77" s="145"/>
    </row>
    <row r="78" spans="1:5" s="142" customFormat="1" x14ac:dyDescent="0.25">
      <c r="A78" s="37" t="s">
        <v>104</v>
      </c>
      <c r="B78" s="45" t="s">
        <v>242</v>
      </c>
      <c r="C78" s="45" t="s">
        <v>11</v>
      </c>
      <c r="D78" s="45">
        <f t="shared" ref="D78:D81" si="2">E78</f>
        <v>21600</v>
      </c>
      <c r="E78" s="45">
        <v>21600</v>
      </c>
    </row>
    <row r="79" spans="1:5" s="142" customFormat="1" ht="42.75" x14ac:dyDescent="0.25">
      <c r="A79" s="146" t="s">
        <v>336</v>
      </c>
      <c r="B79" s="145"/>
      <c r="C79" s="145"/>
      <c r="D79" s="45"/>
      <c r="E79" s="145"/>
    </row>
    <row r="80" spans="1:5" s="142" customFormat="1" x14ac:dyDescent="0.25">
      <c r="A80" s="37" t="s">
        <v>106</v>
      </c>
      <c r="B80" s="45" t="s">
        <v>29</v>
      </c>
      <c r="C80" s="45" t="s">
        <v>11</v>
      </c>
      <c r="D80" s="45">
        <f t="shared" si="2"/>
        <v>200</v>
      </c>
      <c r="E80" s="45">
        <v>200</v>
      </c>
    </row>
    <row r="81" spans="1:5" s="142" customFormat="1" ht="30" x14ac:dyDescent="0.25">
      <c r="A81" s="37" t="s">
        <v>337</v>
      </c>
      <c r="B81" s="45" t="s">
        <v>29</v>
      </c>
      <c r="C81" s="45" t="s">
        <v>11</v>
      </c>
      <c r="D81" s="45">
        <f t="shared" si="2"/>
        <v>2119.9299999999998</v>
      </c>
      <c r="E81" s="45">
        <v>2119.9299999999998</v>
      </c>
    </row>
    <row r="82" spans="1:5" s="95" customFormat="1" ht="14.25" x14ac:dyDescent="0.2">
      <c r="A82" s="101" t="s">
        <v>10</v>
      </c>
      <c r="B82" s="94"/>
      <c r="C82" s="94"/>
      <c r="D82" s="94"/>
      <c r="E82" s="94"/>
    </row>
    <row r="83" spans="1:5" s="95" customFormat="1" x14ac:dyDescent="0.2">
      <c r="A83" s="102" t="s">
        <v>112</v>
      </c>
      <c r="B83" s="45" t="s">
        <v>28</v>
      </c>
      <c r="C83" s="45" t="s">
        <v>11</v>
      </c>
      <c r="D83" s="45">
        <f>E83</f>
        <v>41365.497999999985</v>
      </c>
      <c r="E83" s="45">
        <f>SUM(E16:E82)*10%</f>
        <v>41365.497999999985</v>
      </c>
    </row>
    <row r="84" spans="1:5" s="142" customFormat="1" x14ac:dyDescent="0.25">
      <c r="A84" s="144" t="s">
        <v>32</v>
      </c>
      <c r="B84" s="144"/>
      <c r="C84" s="144"/>
      <c r="D84" s="144"/>
      <c r="E84" s="45">
        <f>SUM(E16:E83)</f>
        <v>455020.47799999977</v>
      </c>
    </row>
    <row r="85" spans="1:5" s="142" customFormat="1" x14ac:dyDescent="0.25">
      <c r="A85" s="211"/>
      <c r="B85" s="211"/>
      <c r="C85" s="211"/>
      <c r="D85" s="211"/>
      <c r="E85" s="211"/>
    </row>
    <row r="86" spans="1:5" s="142" customFormat="1" x14ac:dyDescent="0.25">
      <c r="A86" s="211"/>
      <c r="B86" s="211"/>
      <c r="C86" s="211"/>
      <c r="D86" s="211"/>
      <c r="E86" s="211"/>
    </row>
    <row r="87" spans="1:5" s="142" customFormat="1" ht="39.75" customHeight="1" x14ac:dyDescent="0.25">
      <c r="A87" s="212" t="s">
        <v>338</v>
      </c>
      <c r="B87" s="212"/>
      <c r="C87" s="212"/>
      <c r="D87" s="212"/>
      <c r="E87" s="212"/>
    </row>
    <row r="88" spans="1:5" s="142" customFormat="1" ht="27.75" customHeight="1" x14ac:dyDescent="0.25">
      <c r="A88" s="212" t="s">
        <v>295</v>
      </c>
      <c r="B88" s="212"/>
      <c r="C88" s="212"/>
      <c r="D88" s="212"/>
      <c r="E88" s="212"/>
    </row>
    <row r="89" spans="1:5" s="142" customFormat="1" ht="24" customHeight="1" x14ac:dyDescent="0.25">
      <c r="A89" s="212" t="s">
        <v>296</v>
      </c>
      <c r="B89" s="212"/>
      <c r="C89" s="212"/>
      <c r="D89" s="212"/>
      <c r="E89" s="212"/>
    </row>
    <row r="90" spans="1:5" s="142" customFormat="1" ht="30.75" customHeight="1" x14ac:dyDescent="0.25">
      <c r="A90" s="212" t="s">
        <v>297</v>
      </c>
      <c r="B90" s="212"/>
      <c r="C90" s="212"/>
      <c r="D90" s="212"/>
      <c r="E90" s="212"/>
    </row>
    <row r="91" spans="1:5" s="142" customFormat="1" x14ac:dyDescent="0.25">
      <c r="A91" s="211"/>
      <c r="B91" s="211"/>
      <c r="C91" s="211"/>
      <c r="D91" s="211"/>
      <c r="E91" s="211"/>
    </row>
    <row r="92" spans="1:5" s="142" customFormat="1" ht="24.75" customHeight="1" x14ac:dyDescent="0.25">
      <c r="B92" s="212"/>
      <c r="C92" s="212"/>
      <c r="D92" s="212"/>
      <c r="E92" s="212"/>
    </row>
    <row r="93" spans="1:5" s="142" customFormat="1" ht="18.75" customHeight="1" x14ac:dyDescent="0.25">
      <c r="A93" s="211" t="s">
        <v>298</v>
      </c>
      <c r="B93" s="211"/>
      <c r="C93" s="211"/>
      <c r="D93" s="211"/>
      <c r="E93" s="211"/>
    </row>
    <row r="94" spans="1:5" s="142" customFormat="1" ht="15.75" customHeight="1" x14ac:dyDescent="0.25">
      <c r="A94" s="211" t="s">
        <v>339</v>
      </c>
      <c r="B94" s="211"/>
      <c r="C94" s="211"/>
      <c r="D94" s="211"/>
      <c r="E94" s="211"/>
    </row>
    <row r="95" spans="1:5" s="142" customFormat="1" ht="10.5" customHeight="1" x14ac:dyDescent="0.25">
      <c r="B95" s="211"/>
      <c r="C95" s="211"/>
      <c r="D95" s="211" t="s">
        <v>35</v>
      </c>
      <c r="E95" s="211"/>
    </row>
    <row r="96" spans="1:5" s="142" customFormat="1" x14ac:dyDescent="0.25">
      <c r="A96" s="211"/>
      <c r="B96" s="211"/>
      <c r="C96" s="211"/>
      <c r="D96" s="211"/>
      <c r="E96" s="211"/>
    </row>
    <row r="97" spans="1:5" s="142" customFormat="1" x14ac:dyDescent="0.25">
      <c r="A97" s="211" t="s">
        <v>299</v>
      </c>
      <c r="B97" s="211"/>
      <c r="C97" s="211"/>
      <c r="D97" s="211"/>
      <c r="E97" s="211"/>
    </row>
    <row r="98" spans="1:5" s="142" customFormat="1" ht="10.5" customHeight="1" x14ac:dyDescent="0.25">
      <c r="B98" s="211"/>
      <c r="C98" s="211"/>
      <c r="D98" s="211" t="s">
        <v>35</v>
      </c>
      <c r="E98" s="211"/>
    </row>
    <row r="99" spans="1:5" s="142" customFormat="1" ht="11.25" customHeight="1" x14ac:dyDescent="0.25">
      <c r="A99" s="211"/>
      <c r="B99" s="211"/>
      <c r="C99" s="211"/>
      <c r="D99" s="211"/>
      <c r="E99" s="211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90:E90"/>
    <mergeCell ref="A10:E10"/>
    <mergeCell ref="A11:E11"/>
    <mergeCell ref="A12:E12"/>
    <mergeCell ref="A13:E13"/>
    <mergeCell ref="A14:E14"/>
    <mergeCell ref="A85:E85"/>
    <mergeCell ref="A86:E86"/>
    <mergeCell ref="A87:E87"/>
    <mergeCell ref="A88:E88"/>
    <mergeCell ref="A89:E89"/>
    <mergeCell ref="A91:E91"/>
    <mergeCell ref="B92:E92"/>
    <mergeCell ref="A93:E93"/>
    <mergeCell ref="A94:E94"/>
    <mergeCell ref="B95:C95"/>
    <mergeCell ref="D95:E95"/>
    <mergeCell ref="A96:E96"/>
    <mergeCell ref="A97:E97"/>
    <mergeCell ref="B98:C98"/>
    <mergeCell ref="D98:E98"/>
    <mergeCell ref="A99:E99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opLeftCell="A16" workbookViewId="0">
      <selection activeCell="E28" sqref="E28"/>
    </sheetView>
  </sheetViews>
  <sheetFormatPr defaultRowHeight="15" x14ac:dyDescent="0.25"/>
  <cols>
    <col min="1" max="1" width="12.5703125" customWidth="1"/>
    <col min="2" max="2" width="14.5703125" customWidth="1"/>
    <col min="3" max="3" width="23.7109375" customWidth="1"/>
    <col min="4" max="4" width="13" customWidth="1"/>
    <col min="5" max="5" width="21.28515625" customWidth="1"/>
    <col min="6" max="6" width="16.28515625" customWidth="1"/>
  </cols>
  <sheetData>
    <row r="1" spans="1:19" s="2" customFormat="1" ht="35.25" customHeight="1" x14ac:dyDescent="0.3">
      <c r="A1" s="198" t="s">
        <v>357</v>
      </c>
      <c r="B1" s="198"/>
      <c r="C1" s="198"/>
      <c r="D1" s="198"/>
      <c r="E1" s="198"/>
      <c r="F1" s="198"/>
    </row>
    <row r="2" spans="1:19" s="2" customFormat="1" x14ac:dyDescent="0.25">
      <c r="A2" s="56"/>
      <c r="B2" s="56"/>
      <c r="C2" s="56"/>
      <c r="D2" s="56"/>
      <c r="E2" s="56"/>
      <c r="F2" s="56"/>
    </row>
    <row r="3" spans="1:19" s="2" customFormat="1" ht="19.5" customHeight="1" x14ac:dyDescent="0.25">
      <c r="A3" s="57" t="s">
        <v>358</v>
      </c>
      <c r="B3" s="57"/>
      <c r="C3" s="57"/>
      <c r="D3" s="57"/>
      <c r="E3" s="57"/>
      <c r="F3" s="58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</row>
    <row r="4" spans="1:19" s="2" customFormat="1" ht="19.5" customHeight="1" x14ac:dyDescent="0.25">
      <c r="A4" s="57"/>
      <c r="B4" s="57"/>
      <c r="C4" s="57"/>
      <c r="D4" s="57"/>
      <c r="E4" s="57"/>
      <c r="F4" s="58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</row>
    <row r="5" spans="1:19" s="2" customFormat="1" ht="36.75" customHeight="1" x14ac:dyDescent="0.25">
      <c r="A5" s="199" t="s">
        <v>141</v>
      </c>
      <c r="B5" s="199"/>
      <c r="C5" s="199"/>
      <c r="D5" s="199"/>
      <c r="E5" s="199"/>
      <c r="F5" s="199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</row>
    <row r="6" spans="1:19" s="69" customFormat="1" ht="27.75" customHeight="1" x14ac:dyDescent="0.25">
      <c r="A6" s="116" t="s">
        <v>142</v>
      </c>
      <c r="B6" s="117">
        <v>4</v>
      </c>
      <c r="C6" s="116" t="s">
        <v>143</v>
      </c>
      <c r="D6" s="141">
        <v>2460</v>
      </c>
      <c r="E6" s="116" t="s">
        <v>144</v>
      </c>
      <c r="F6" s="119">
        <v>1501.9</v>
      </c>
      <c r="G6" s="60"/>
      <c r="H6" s="62"/>
      <c r="I6" s="63"/>
      <c r="J6" s="64"/>
      <c r="K6" s="65"/>
      <c r="L6" s="66"/>
      <c r="M6" s="66"/>
      <c r="N6" s="66"/>
      <c r="O6" s="66"/>
      <c r="P6" s="67"/>
      <c r="Q6" s="200"/>
      <c r="R6" s="201"/>
      <c r="S6" s="68"/>
    </row>
    <row r="7" spans="1:19" s="71" customFormat="1" ht="32.25" customHeight="1" x14ac:dyDescent="0.25">
      <c r="A7" s="116" t="s">
        <v>145</v>
      </c>
      <c r="B7" s="117">
        <v>4</v>
      </c>
      <c r="C7" s="116" t="s">
        <v>146</v>
      </c>
      <c r="D7" s="141">
        <f>852.4+613.4</f>
        <v>1465.8</v>
      </c>
      <c r="E7" s="116" t="s">
        <v>147</v>
      </c>
      <c r="F7" s="119">
        <v>969</v>
      </c>
      <c r="G7" s="60"/>
      <c r="H7" s="62"/>
      <c r="I7" s="63"/>
      <c r="J7" s="64"/>
      <c r="K7" s="65"/>
      <c r="L7" s="66"/>
      <c r="M7" s="66"/>
      <c r="N7" s="66"/>
      <c r="O7" s="66"/>
      <c r="P7" s="67"/>
      <c r="Q7" s="200"/>
      <c r="R7" s="202"/>
      <c r="S7" s="70"/>
    </row>
    <row r="8" spans="1:19" s="71" customFormat="1" ht="48" customHeight="1" x14ac:dyDescent="0.25">
      <c r="A8" s="148" t="s">
        <v>148</v>
      </c>
      <c r="B8" s="117">
        <v>35</v>
      </c>
      <c r="C8" s="116" t="s">
        <v>149</v>
      </c>
      <c r="D8" s="119">
        <v>308.3</v>
      </c>
      <c r="E8" s="116" t="s">
        <v>150</v>
      </c>
      <c r="F8" s="119">
        <v>137.69999999999999</v>
      </c>
      <c r="G8" s="60"/>
      <c r="H8" s="62"/>
      <c r="I8" s="63"/>
      <c r="J8" s="64"/>
      <c r="K8" s="147"/>
      <c r="L8" s="66"/>
      <c r="M8" s="66"/>
      <c r="N8" s="66"/>
      <c r="O8" s="66"/>
      <c r="P8" s="67"/>
      <c r="Q8" s="200"/>
      <c r="R8" s="201"/>
      <c r="S8" s="70"/>
    </row>
    <row r="9" spans="1:19" s="71" customFormat="1" ht="18" hidden="1" customHeight="1" x14ac:dyDescent="0.25">
      <c r="A9" s="72"/>
      <c r="B9" s="64"/>
      <c r="C9" s="61"/>
      <c r="D9" s="74"/>
      <c r="E9" s="75"/>
      <c r="F9" s="76"/>
      <c r="G9" s="60"/>
      <c r="H9" s="62"/>
      <c r="I9" s="63"/>
      <c r="J9" s="64"/>
      <c r="K9" s="147"/>
      <c r="L9" s="66"/>
      <c r="M9" s="66"/>
      <c r="N9" s="66"/>
      <c r="O9" s="66"/>
      <c r="P9" s="60"/>
      <c r="Q9" s="147"/>
      <c r="R9" s="148"/>
      <c r="S9" s="78"/>
    </row>
    <row r="10" spans="1:19" s="81" customFormat="1" ht="15" customHeight="1" thickBot="1" x14ac:dyDescent="0.3">
      <c r="A10" s="79"/>
      <c r="B10" s="79"/>
      <c r="C10" s="79"/>
      <c r="D10" s="79"/>
      <c r="E10" s="79"/>
      <c r="F10" s="14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81" customFormat="1" ht="30" customHeight="1" x14ac:dyDescent="0.25">
      <c r="A11" s="203" t="s">
        <v>151</v>
      </c>
      <c r="B11" s="204"/>
      <c r="C11" s="204"/>
      <c r="D11" s="204"/>
      <c r="E11" s="205"/>
      <c r="F11" s="82" t="s">
        <v>152</v>
      </c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</row>
    <row r="12" spans="1:19" s="113" customFormat="1" ht="30" customHeight="1" x14ac:dyDescent="0.25">
      <c r="A12" s="191" t="s">
        <v>153</v>
      </c>
      <c r="B12" s="192"/>
      <c r="C12" s="192"/>
      <c r="D12" s="192"/>
      <c r="E12" s="193"/>
      <c r="F12" s="111">
        <v>505041.64</v>
      </c>
      <c r="G12" s="112"/>
    </row>
    <row r="13" spans="1:19" s="113" customFormat="1" ht="30" customHeight="1" x14ac:dyDescent="0.25">
      <c r="A13" s="191" t="s">
        <v>154</v>
      </c>
      <c r="B13" s="192"/>
      <c r="C13" s="192"/>
      <c r="D13" s="192"/>
      <c r="E13" s="193"/>
      <c r="F13" s="111">
        <v>73595.61</v>
      </c>
    </row>
    <row r="14" spans="1:19" s="113" customFormat="1" ht="30" customHeight="1" x14ac:dyDescent="0.25">
      <c r="A14" s="191" t="s">
        <v>155</v>
      </c>
      <c r="B14" s="192"/>
      <c r="C14" s="192"/>
      <c r="D14" s="192"/>
      <c r="E14" s="193"/>
      <c r="F14" s="114">
        <f>SUM(F15:F17)</f>
        <v>661308.91</v>
      </c>
    </row>
    <row r="15" spans="1:19" s="81" customFormat="1" ht="28.5" customHeight="1" x14ac:dyDescent="0.25">
      <c r="A15" s="194" t="s">
        <v>156</v>
      </c>
      <c r="B15" s="195"/>
      <c r="C15" s="195"/>
      <c r="D15" s="195"/>
      <c r="E15" s="196"/>
      <c r="F15" s="110">
        <v>345865.45</v>
      </c>
    </row>
    <row r="16" spans="1:19" s="81" customFormat="1" ht="24.75" customHeight="1" x14ac:dyDescent="0.25">
      <c r="A16" s="194" t="s">
        <v>157</v>
      </c>
      <c r="B16" s="195"/>
      <c r="C16" s="195"/>
      <c r="D16" s="195"/>
      <c r="E16" s="196"/>
      <c r="F16" s="110">
        <v>209063.46</v>
      </c>
    </row>
    <row r="17" spans="1:19" s="81" customFormat="1" ht="30" customHeight="1" x14ac:dyDescent="0.25">
      <c r="A17" s="194" t="s">
        <v>158</v>
      </c>
      <c r="B17" s="195"/>
      <c r="C17" s="195"/>
      <c r="D17" s="195"/>
      <c r="E17" s="196"/>
      <c r="F17" s="110">
        <v>106380</v>
      </c>
    </row>
    <row r="18" spans="1:19" s="113" customFormat="1" ht="30" customHeight="1" x14ac:dyDescent="0.25">
      <c r="A18" s="191" t="s">
        <v>159</v>
      </c>
      <c r="B18" s="192"/>
      <c r="C18" s="192"/>
      <c r="D18" s="192"/>
      <c r="E18" s="193"/>
      <c r="F18" s="114">
        <f>SUM(F19:F21)</f>
        <v>658923.41</v>
      </c>
    </row>
    <row r="19" spans="1:19" s="81" customFormat="1" ht="30" customHeight="1" x14ac:dyDescent="0.25">
      <c r="A19" s="194" t="s">
        <v>156</v>
      </c>
      <c r="B19" s="195"/>
      <c r="C19" s="195"/>
      <c r="D19" s="195"/>
      <c r="E19" s="196"/>
      <c r="F19" s="110">
        <v>349229.44</v>
      </c>
    </row>
    <row r="20" spans="1:19" s="81" customFormat="1" ht="30" customHeight="1" x14ac:dyDescent="0.25">
      <c r="A20" s="194" t="s">
        <v>157</v>
      </c>
      <c r="B20" s="195"/>
      <c r="C20" s="195"/>
      <c r="D20" s="195"/>
      <c r="E20" s="196"/>
      <c r="F20" s="110">
        <v>199614.97</v>
      </c>
    </row>
    <row r="21" spans="1:19" s="84" customFormat="1" ht="30" customHeight="1" x14ac:dyDescent="0.2">
      <c r="A21" s="194" t="s">
        <v>158</v>
      </c>
      <c r="B21" s="195"/>
      <c r="C21" s="195"/>
      <c r="D21" s="195"/>
      <c r="E21" s="196"/>
      <c r="F21" s="110">
        <v>110079</v>
      </c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</row>
    <row r="22" spans="1:19" s="115" customFormat="1" ht="30" customHeight="1" x14ac:dyDescent="0.25">
      <c r="A22" s="191" t="s">
        <v>160</v>
      </c>
      <c r="B22" s="192"/>
      <c r="C22" s="192"/>
      <c r="D22" s="192"/>
      <c r="E22" s="193"/>
      <c r="F22" s="114">
        <f>F12+F18</f>
        <v>1163965.05</v>
      </c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</row>
    <row r="23" spans="1:19" s="115" customFormat="1" ht="30" customHeight="1" x14ac:dyDescent="0.25">
      <c r="A23" s="191" t="s">
        <v>161</v>
      </c>
      <c r="B23" s="192"/>
      <c r="C23" s="192"/>
      <c r="D23" s="192"/>
      <c r="E23" s="193"/>
      <c r="F23" s="114">
        <v>553701.23</v>
      </c>
      <c r="G23" s="113"/>
      <c r="H23" s="113"/>
      <c r="I23" s="113"/>
      <c r="J23" s="113"/>
      <c r="K23" s="113"/>
      <c r="L23" s="113"/>
      <c r="M23" s="113"/>
      <c r="N23" s="113"/>
      <c r="O23" s="113"/>
      <c r="P23" s="113"/>
      <c r="Q23" s="113"/>
      <c r="R23" s="113"/>
      <c r="S23" s="113"/>
    </row>
    <row r="24" spans="1:19" s="115" customFormat="1" ht="30" customHeight="1" x14ac:dyDescent="0.25">
      <c r="A24" s="191" t="s">
        <v>309</v>
      </c>
      <c r="B24" s="192"/>
      <c r="C24" s="192"/>
      <c r="D24" s="192"/>
      <c r="E24" s="193"/>
      <c r="F24" s="114">
        <f>F22-F23</f>
        <v>610263.82000000007</v>
      </c>
      <c r="G24" s="113"/>
      <c r="H24" s="113"/>
      <c r="I24" s="113"/>
      <c r="J24" s="113"/>
      <c r="K24" s="113"/>
      <c r="L24" s="113"/>
      <c r="M24" s="113"/>
      <c r="N24" s="113"/>
      <c r="O24" s="113"/>
      <c r="P24" s="113"/>
      <c r="Q24" s="113"/>
      <c r="R24" s="113"/>
      <c r="S24" s="113"/>
    </row>
    <row r="25" spans="1:19" s="115" customFormat="1" ht="30" customHeight="1" x14ac:dyDescent="0.25">
      <c r="A25" s="191" t="s">
        <v>163</v>
      </c>
      <c r="B25" s="192"/>
      <c r="C25" s="192"/>
      <c r="D25" s="192"/>
      <c r="E25" s="193"/>
      <c r="F25" s="111">
        <f>F13+F14-F18</f>
        <v>75981.109999999986</v>
      </c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  <c r="R25" s="113"/>
      <c r="S25" s="113"/>
    </row>
    <row r="26" spans="1:19" s="84" customFormat="1" ht="11.45" customHeight="1" x14ac:dyDescent="0.25">
      <c r="A26" s="85"/>
      <c r="B26" s="85"/>
      <c r="C26" s="85"/>
      <c r="D26" s="85"/>
      <c r="E26" s="85"/>
      <c r="F26" s="85"/>
    </row>
    <row r="27" spans="1:19" s="86" customFormat="1" ht="48" customHeight="1" x14ac:dyDescent="0.2">
      <c r="A27" s="190" t="s">
        <v>164</v>
      </c>
      <c r="B27" s="190"/>
      <c r="C27" s="190"/>
      <c r="D27" s="190"/>
    </row>
    <row r="28" spans="1:19" s="2" customFormat="1" ht="21.75" customHeight="1" x14ac:dyDescent="0.25">
      <c r="A28" s="197" t="s">
        <v>362</v>
      </c>
      <c r="B28" s="197"/>
      <c r="C28" s="197"/>
      <c r="D28" s="197"/>
    </row>
    <row r="29" spans="1:19" s="2" customFormat="1" ht="22.5" customHeight="1" x14ac:dyDescent="0.25">
      <c r="A29" s="190" t="s">
        <v>55</v>
      </c>
      <c r="B29" s="190"/>
      <c r="C29" s="190"/>
      <c r="D29" s="190"/>
    </row>
    <row r="30" spans="1:19" s="2" customFormat="1" ht="22.5" customHeight="1" x14ac:dyDescent="0.25">
      <c r="A30" s="190" t="s">
        <v>56</v>
      </c>
      <c r="B30" s="190"/>
      <c r="C30" s="190"/>
      <c r="D30" s="5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55118110236220474" header="0.31496062992125984" footer="0.31496062992125984"/>
  <pageSetup paperSize="9" scale="86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93"/>
  <sheetViews>
    <sheetView tabSelected="1" topLeftCell="C73" workbookViewId="0">
      <selection activeCell="I81" sqref="I81"/>
    </sheetView>
  </sheetViews>
  <sheetFormatPr defaultRowHeight="15" x14ac:dyDescent="0.25"/>
  <cols>
    <col min="1" max="1" width="8.7109375" style="151" customWidth="1"/>
    <col min="2" max="2" width="54.28515625" style="151" customWidth="1"/>
    <col min="3" max="3" width="16" style="151" customWidth="1"/>
    <col min="4" max="4" width="19.140625" style="151" customWidth="1"/>
    <col min="5" max="5" width="17.5703125" style="151" customWidth="1"/>
    <col min="6" max="6" width="16" style="151" customWidth="1"/>
    <col min="7" max="7" width="11.140625" style="151" customWidth="1"/>
    <col min="8" max="256" width="8.140625" style="151" customWidth="1"/>
    <col min="257" max="257" width="8.7109375" style="154" customWidth="1"/>
    <col min="258" max="258" width="31.5703125" style="154" customWidth="1"/>
    <col min="259" max="259" width="13.85546875" style="154" customWidth="1"/>
    <col min="260" max="260" width="19.140625" style="154" customWidth="1"/>
    <col min="261" max="261" width="17.5703125" style="154" customWidth="1"/>
    <col min="262" max="262" width="16" style="154" customWidth="1"/>
    <col min="263" max="512" width="8.140625" style="154" customWidth="1"/>
    <col min="513" max="513" width="8.7109375" style="154" customWidth="1"/>
    <col min="514" max="514" width="31.5703125" style="154" customWidth="1"/>
    <col min="515" max="515" width="13.85546875" style="154" customWidth="1"/>
    <col min="516" max="516" width="19.140625" style="154" customWidth="1"/>
    <col min="517" max="517" width="17.5703125" style="154" customWidth="1"/>
    <col min="518" max="518" width="16" style="154" customWidth="1"/>
    <col min="519" max="768" width="8.140625" style="154" customWidth="1"/>
    <col min="769" max="769" width="8.7109375" style="154" customWidth="1"/>
    <col min="770" max="770" width="31.5703125" style="154" customWidth="1"/>
    <col min="771" max="771" width="13.85546875" style="154" customWidth="1"/>
    <col min="772" max="772" width="19.140625" style="154" customWidth="1"/>
    <col min="773" max="773" width="17.5703125" style="154" customWidth="1"/>
    <col min="774" max="774" width="16" style="154" customWidth="1"/>
    <col min="775" max="1024" width="8.140625" style="154" customWidth="1"/>
    <col min="1025" max="1025" width="8.7109375" style="154" customWidth="1"/>
    <col min="1026" max="1026" width="31.5703125" style="154" customWidth="1"/>
    <col min="1027" max="1027" width="13.85546875" style="154" customWidth="1"/>
    <col min="1028" max="1028" width="19.140625" style="154" customWidth="1"/>
    <col min="1029" max="1029" width="17.5703125" style="154" customWidth="1"/>
    <col min="1030" max="1030" width="16" style="154" customWidth="1"/>
    <col min="1031" max="1280" width="8.140625" style="154" customWidth="1"/>
    <col min="1281" max="1281" width="8.7109375" style="154" customWidth="1"/>
    <col min="1282" max="1282" width="31.5703125" style="154" customWidth="1"/>
    <col min="1283" max="1283" width="13.85546875" style="154" customWidth="1"/>
    <col min="1284" max="1284" width="19.140625" style="154" customWidth="1"/>
    <col min="1285" max="1285" width="17.5703125" style="154" customWidth="1"/>
    <col min="1286" max="1286" width="16" style="154" customWidth="1"/>
    <col min="1287" max="1536" width="8.140625" style="154" customWidth="1"/>
    <col min="1537" max="1537" width="8.7109375" style="154" customWidth="1"/>
    <col min="1538" max="1538" width="31.5703125" style="154" customWidth="1"/>
    <col min="1539" max="1539" width="13.85546875" style="154" customWidth="1"/>
    <col min="1540" max="1540" width="19.140625" style="154" customWidth="1"/>
    <col min="1541" max="1541" width="17.5703125" style="154" customWidth="1"/>
    <col min="1542" max="1542" width="16" style="154" customWidth="1"/>
    <col min="1543" max="1792" width="8.140625" style="154" customWidth="1"/>
    <col min="1793" max="1793" width="8.7109375" style="154" customWidth="1"/>
    <col min="1794" max="1794" width="31.5703125" style="154" customWidth="1"/>
    <col min="1795" max="1795" width="13.85546875" style="154" customWidth="1"/>
    <col min="1796" max="1796" width="19.140625" style="154" customWidth="1"/>
    <col min="1797" max="1797" width="17.5703125" style="154" customWidth="1"/>
    <col min="1798" max="1798" width="16" style="154" customWidth="1"/>
    <col min="1799" max="2048" width="8.140625" style="154" customWidth="1"/>
    <col min="2049" max="2049" width="8.7109375" style="154" customWidth="1"/>
    <col min="2050" max="2050" width="31.5703125" style="154" customWidth="1"/>
    <col min="2051" max="2051" width="13.85546875" style="154" customWidth="1"/>
    <col min="2052" max="2052" width="19.140625" style="154" customWidth="1"/>
    <col min="2053" max="2053" width="17.5703125" style="154" customWidth="1"/>
    <col min="2054" max="2054" width="16" style="154" customWidth="1"/>
    <col min="2055" max="2304" width="8.140625" style="154" customWidth="1"/>
    <col min="2305" max="2305" width="8.7109375" style="154" customWidth="1"/>
    <col min="2306" max="2306" width="31.5703125" style="154" customWidth="1"/>
    <col min="2307" max="2307" width="13.85546875" style="154" customWidth="1"/>
    <col min="2308" max="2308" width="19.140625" style="154" customWidth="1"/>
    <col min="2309" max="2309" width="17.5703125" style="154" customWidth="1"/>
    <col min="2310" max="2310" width="16" style="154" customWidth="1"/>
    <col min="2311" max="2560" width="8.140625" style="154" customWidth="1"/>
    <col min="2561" max="2561" width="8.7109375" style="154" customWidth="1"/>
    <col min="2562" max="2562" width="31.5703125" style="154" customWidth="1"/>
    <col min="2563" max="2563" width="13.85546875" style="154" customWidth="1"/>
    <col min="2564" max="2564" width="19.140625" style="154" customWidth="1"/>
    <col min="2565" max="2565" width="17.5703125" style="154" customWidth="1"/>
    <col min="2566" max="2566" width="16" style="154" customWidth="1"/>
    <col min="2567" max="2816" width="8.140625" style="154" customWidth="1"/>
    <col min="2817" max="2817" width="8.7109375" style="154" customWidth="1"/>
    <col min="2818" max="2818" width="31.5703125" style="154" customWidth="1"/>
    <col min="2819" max="2819" width="13.85546875" style="154" customWidth="1"/>
    <col min="2820" max="2820" width="19.140625" style="154" customWidth="1"/>
    <col min="2821" max="2821" width="17.5703125" style="154" customWidth="1"/>
    <col min="2822" max="2822" width="16" style="154" customWidth="1"/>
    <col min="2823" max="3072" width="8.140625" style="154" customWidth="1"/>
    <col min="3073" max="3073" width="8.7109375" style="154" customWidth="1"/>
    <col min="3074" max="3074" width="31.5703125" style="154" customWidth="1"/>
    <col min="3075" max="3075" width="13.85546875" style="154" customWidth="1"/>
    <col min="3076" max="3076" width="19.140625" style="154" customWidth="1"/>
    <col min="3077" max="3077" width="17.5703125" style="154" customWidth="1"/>
    <col min="3078" max="3078" width="16" style="154" customWidth="1"/>
    <col min="3079" max="3328" width="8.140625" style="154" customWidth="1"/>
    <col min="3329" max="3329" width="8.7109375" style="154" customWidth="1"/>
    <col min="3330" max="3330" width="31.5703125" style="154" customWidth="1"/>
    <col min="3331" max="3331" width="13.85546875" style="154" customWidth="1"/>
    <col min="3332" max="3332" width="19.140625" style="154" customWidth="1"/>
    <col min="3333" max="3333" width="17.5703125" style="154" customWidth="1"/>
    <col min="3334" max="3334" width="16" style="154" customWidth="1"/>
    <col min="3335" max="3584" width="8.140625" style="154" customWidth="1"/>
    <col min="3585" max="3585" width="8.7109375" style="154" customWidth="1"/>
    <col min="3586" max="3586" width="31.5703125" style="154" customWidth="1"/>
    <col min="3587" max="3587" width="13.85546875" style="154" customWidth="1"/>
    <col min="3588" max="3588" width="19.140625" style="154" customWidth="1"/>
    <col min="3589" max="3589" width="17.5703125" style="154" customWidth="1"/>
    <col min="3590" max="3590" width="16" style="154" customWidth="1"/>
    <col min="3591" max="3840" width="8.140625" style="154" customWidth="1"/>
    <col min="3841" max="3841" width="8.7109375" style="154" customWidth="1"/>
    <col min="3842" max="3842" width="31.5703125" style="154" customWidth="1"/>
    <col min="3843" max="3843" width="13.85546875" style="154" customWidth="1"/>
    <col min="3844" max="3844" width="19.140625" style="154" customWidth="1"/>
    <col min="3845" max="3845" width="17.5703125" style="154" customWidth="1"/>
    <col min="3846" max="3846" width="16" style="154" customWidth="1"/>
    <col min="3847" max="4096" width="8.140625" style="154" customWidth="1"/>
    <col min="4097" max="4097" width="8.7109375" style="154" customWidth="1"/>
    <col min="4098" max="4098" width="31.5703125" style="154" customWidth="1"/>
    <col min="4099" max="4099" width="13.85546875" style="154" customWidth="1"/>
    <col min="4100" max="4100" width="19.140625" style="154" customWidth="1"/>
    <col min="4101" max="4101" width="17.5703125" style="154" customWidth="1"/>
    <col min="4102" max="4102" width="16" style="154" customWidth="1"/>
    <col min="4103" max="4352" width="8.140625" style="154" customWidth="1"/>
    <col min="4353" max="4353" width="8.7109375" style="154" customWidth="1"/>
    <col min="4354" max="4354" width="31.5703125" style="154" customWidth="1"/>
    <col min="4355" max="4355" width="13.85546875" style="154" customWidth="1"/>
    <col min="4356" max="4356" width="19.140625" style="154" customWidth="1"/>
    <col min="4357" max="4357" width="17.5703125" style="154" customWidth="1"/>
    <col min="4358" max="4358" width="16" style="154" customWidth="1"/>
    <col min="4359" max="4608" width="8.140625" style="154" customWidth="1"/>
    <col min="4609" max="4609" width="8.7109375" style="154" customWidth="1"/>
    <col min="4610" max="4610" width="31.5703125" style="154" customWidth="1"/>
    <col min="4611" max="4611" width="13.85546875" style="154" customWidth="1"/>
    <col min="4612" max="4612" width="19.140625" style="154" customWidth="1"/>
    <col min="4613" max="4613" width="17.5703125" style="154" customWidth="1"/>
    <col min="4614" max="4614" width="16" style="154" customWidth="1"/>
    <col min="4615" max="4864" width="8.140625" style="154" customWidth="1"/>
    <col min="4865" max="4865" width="8.7109375" style="154" customWidth="1"/>
    <col min="4866" max="4866" width="31.5703125" style="154" customWidth="1"/>
    <col min="4867" max="4867" width="13.85546875" style="154" customWidth="1"/>
    <col min="4868" max="4868" width="19.140625" style="154" customWidth="1"/>
    <col min="4869" max="4869" width="17.5703125" style="154" customWidth="1"/>
    <col min="4870" max="4870" width="16" style="154" customWidth="1"/>
    <col min="4871" max="5120" width="8.140625" style="154" customWidth="1"/>
    <col min="5121" max="5121" width="8.7109375" style="154" customWidth="1"/>
    <col min="5122" max="5122" width="31.5703125" style="154" customWidth="1"/>
    <col min="5123" max="5123" width="13.85546875" style="154" customWidth="1"/>
    <col min="5124" max="5124" width="19.140625" style="154" customWidth="1"/>
    <col min="5125" max="5125" width="17.5703125" style="154" customWidth="1"/>
    <col min="5126" max="5126" width="16" style="154" customWidth="1"/>
    <col min="5127" max="5376" width="8.140625" style="154" customWidth="1"/>
    <col min="5377" max="5377" width="8.7109375" style="154" customWidth="1"/>
    <col min="5378" max="5378" width="31.5703125" style="154" customWidth="1"/>
    <col min="5379" max="5379" width="13.85546875" style="154" customWidth="1"/>
    <col min="5380" max="5380" width="19.140625" style="154" customWidth="1"/>
    <col min="5381" max="5381" width="17.5703125" style="154" customWidth="1"/>
    <col min="5382" max="5382" width="16" style="154" customWidth="1"/>
    <col min="5383" max="5632" width="8.140625" style="154" customWidth="1"/>
    <col min="5633" max="5633" width="8.7109375" style="154" customWidth="1"/>
    <col min="5634" max="5634" width="31.5703125" style="154" customWidth="1"/>
    <col min="5635" max="5635" width="13.85546875" style="154" customWidth="1"/>
    <col min="5636" max="5636" width="19.140625" style="154" customWidth="1"/>
    <col min="5637" max="5637" width="17.5703125" style="154" customWidth="1"/>
    <col min="5638" max="5638" width="16" style="154" customWidth="1"/>
    <col min="5639" max="5888" width="8.140625" style="154" customWidth="1"/>
    <col min="5889" max="5889" width="8.7109375" style="154" customWidth="1"/>
    <col min="5890" max="5890" width="31.5703125" style="154" customWidth="1"/>
    <col min="5891" max="5891" width="13.85546875" style="154" customWidth="1"/>
    <col min="5892" max="5892" width="19.140625" style="154" customWidth="1"/>
    <col min="5893" max="5893" width="17.5703125" style="154" customWidth="1"/>
    <col min="5894" max="5894" width="16" style="154" customWidth="1"/>
    <col min="5895" max="6144" width="8.140625" style="154" customWidth="1"/>
    <col min="6145" max="6145" width="8.7109375" style="154" customWidth="1"/>
    <col min="6146" max="6146" width="31.5703125" style="154" customWidth="1"/>
    <col min="6147" max="6147" width="13.85546875" style="154" customWidth="1"/>
    <col min="6148" max="6148" width="19.140625" style="154" customWidth="1"/>
    <col min="6149" max="6149" width="17.5703125" style="154" customWidth="1"/>
    <col min="6150" max="6150" width="16" style="154" customWidth="1"/>
    <col min="6151" max="6400" width="8.140625" style="154" customWidth="1"/>
    <col min="6401" max="6401" width="8.7109375" style="154" customWidth="1"/>
    <col min="6402" max="6402" width="31.5703125" style="154" customWidth="1"/>
    <col min="6403" max="6403" width="13.85546875" style="154" customWidth="1"/>
    <col min="6404" max="6404" width="19.140625" style="154" customWidth="1"/>
    <col min="6405" max="6405" width="17.5703125" style="154" customWidth="1"/>
    <col min="6406" max="6406" width="16" style="154" customWidth="1"/>
    <col min="6407" max="6656" width="8.140625" style="154" customWidth="1"/>
    <col min="6657" max="6657" width="8.7109375" style="154" customWidth="1"/>
    <col min="6658" max="6658" width="31.5703125" style="154" customWidth="1"/>
    <col min="6659" max="6659" width="13.85546875" style="154" customWidth="1"/>
    <col min="6660" max="6660" width="19.140625" style="154" customWidth="1"/>
    <col min="6661" max="6661" width="17.5703125" style="154" customWidth="1"/>
    <col min="6662" max="6662" width="16" style="154" customWidth="1"/>
    <col min="6663" max="6912" width="8.140625" style="154" customWidth="1"/>
    <col min="6913" max="6913" width="8.7109375" style="154" customWidth="1"/>
    <col min="6914" max="6914" width="31.5703125" style="154" customWidth="1"/>
    <col min="6915" max="6915" width="13.85546875" style="154" customWidth="1"/>
    <col min="6916" max="6916" width="19.140625" style="154" customWidth="1"/>
    <col min="6917" max="6917" width="17.5703125" style="154" customWidth="1"/>
    <col min="6918" max="6918" width="16" style="154" customWidth="1"/>
    <col min="6919" max="7168" width="8.140625" style="154" customWidth="1"/>
    <col min="7169" max="7169" width="8.7109375" style="154" customWidth="1"/>
    <col min="7170" max="7170" width="31.5703125" style="154" customWidth="1"/>
    <col min="7171" max="7171" width="13.85546875" style="154" customWidth="1"/>
    <col min="7172" max="7172" width="19.140625" style="154" customWidth="1"/>
    <col min="7173" max="7173" width="17.5703125" style="154" customWidth="1"/>
    <col min="7174" max="7174" width="16" style="154" customWidth="1"/>
    <col min="7175" max="7424" width="8.140625" style="154" customWidth="1"/>
    <col min="7425" max="7425" width="8.7109375" style="154" customWidth="1"/>
    <col min="7426" max="7426" width="31.5703125" style="154" customWidth="1"/>
    <col min="7427" max="7427" width="13.85546875" style="154" customWidth="1"/>
    <col min="7428" max="7428" width="19.140625" style="154" customWidth="1"/>
    <col min="7429" max="7429" width="17.5703125" style="154" customWidth="1"/>
    <col min="7430" max="7430" width="16" style="154" customWidth="1"/>
    <col min="7431" max="7680" width="8.140625" style="154" customWidth="1"/>
    <col min="7681" max="7681" width="8.7109375" style="154" customWidth="1"/>
    <col min="7682" max="7682" width="31.5703125" style="154" customWidth="1"/>
    <col min="7683" max="7683" width="13.85546875" style="154" customWidth="1"/>
    <col min="7684" max="7684" width="19.140625" style="154" customWidth="1"/>
    <col min="7685" max="7685" width="17.5703125" style="154" customWidth="1"/>
    <col min="7686" max="7686" width="16" style="154" customWidth="1"/>
    <col min="7687" max="7936" width="8.140625" style="154" customWidth="1"/>
    <col min="7937" max="7937" width="8.7109375" style="154" customWidth="1"/>
    <col min="7938" max="7938" width="31.5703125" style="154" customWidth="1"/>
    <col min="7939" max="7939" width="13.85546875" style="154" customWidth="1"/>
    <col min="7940" max="7940" width="19.140625" style="154" customWidth="1"/>
    <col min="7941" max="7941" width="17.5703125" style="154" customWidth="1"/>
    <col min="7942" max="7942" width="16" style="154" customWidth="1"/>
    <col min="7943" max="8192" width="8.140625" style="154" customWidth="1"/>
    <col min="8193" max="8193" width="8.7109375" style="154" customWidth="1"/>
    <col min="8194" max="8194" width="31.5703125" style="154" customWidth="1"/>
    <col min="8195" max="8195" width="13.85546875" style="154" customWidth="1"/>
    <col min="8196" max="8196" width="19.140625" style="154" customWidth="1"/>
    <col min="8197" max="8197" width="17.5703125" style="154" customWidth="1"/>
    <col min="8198" max="8198" width="16" style="154" customWidth="1"/>
    <col min="8199" max="8448" width="8.140625" style="154" customWidth="1"/>
    <col min="8449" max="8449" width="8.7109375" style="154" customWidth="1"/>
    <col min="8450" max="8450" width="31.5703125" style="154" customWidth="1"/>
    <col min="8451" max="8451" width="13.85546875" style="154" customWidth="1"/>
    <col min="8452" max="8452" width="19.140625" style="154" customWidth="1"/>
    <col min="8453" max="8453" width="17.5703125" style="154" customWidth="1"/>
    <col min="8454" max="8454" width="16" style="154" customWidth="1"/>
    <col min="8455" max="8704" width="8.140625" style="154" customWidth="1"/>
    <col min="8705" max="8705" width="8.7109375" style="154" customWidth="1"/>
    <col min="8706" max="8706" width="31.5703125" style="154" customWidth="1"/>
    <col min="8707" max="8707" width="13.85546875" style="154" customWidth="1"/>
    <col min="8708" max="8708" width="19.140625" style="154" customWidth="1"/>
    <col min="8709" max="8709" width="17.5703125" style="154" customWidth="1"/>
    <col min="8710" max="8710" width="16" style="154" customWidth="1"/>
    <col min="8711" max="8960" width="8.140625" style="154" customWidth="1"/>
    <col min="8961" max="8961" width="8.7109375" style="154" customWidth="1"/>
    <col min="8962" max="8962" width="31.5703125" style="154" customWidth="1"/>
    <col min="8963" max="8963" width="13.85546875" style="154" customWidth="1"/>
    <col min="8964" max="8964" width="19.140625" style="154" customWidth="1"/>
    <col min="8965" max="8965" width="17.5703125" style="154" customWidth="1"/>
    <col min="8966" max="8966" width="16" style="154" customWidth="1"/>
    <col min="8967" max="9216" width="8.140625" style="154" customWidth="1"/>
    <col min="9217" max="9217" width="8.7109375" style="154" customWidth="1"/>
    <col min="9218" max="9218" width="31.5703125" style="154" customWidth="1"/>
    <col min="9219" max="9219" width="13.85546875" style="154" customWidth="1"/>
    <col min="9220" max="9220" width="19.140625" style="154" customWidth="1"/>
    <col min="9221" max="9221" width="17.5703125" style="154" customWidth="1"/>
    <col min="9222" max="9222" width="16" style="154" customWidth="1"/>
    <col min="9223" max="9472" width="8.140625" style="154" customWidth="1"/>
    <col min="9473" max="9473" width="8.7109375" style="154" customWidth="1"/>
    <col min="9474" max="9474" width="31.5703125" style="154" customWidth="1"/>
    <col min="9475" max="9475" width="13.85546875" style="154" customWidth="1"/>
    <col min="9476" max="9476" width="19.140625" style="154" customWidth="1"/>
    <col min="9477" max="9477" width="17.5703125" style="154" customWidth="1"/>
    <col min="9478" max="9478" width="16" style="154" customWidth="1"/>
    <col min="9479" max="9728" width="8.140625" style="154" customWidth="1"/>
    <col min="9729" max="9729" width="8.7109375" style="154" customWidth="1"/>
    <col min="9730" max="9730" width="31.5703125" style="154" customWidth="1"/>
    <col min="9731" max="9731" width="13.85546875" style="154" customWidth="1"/>
    <col min="9732" max="9732" width="19.140625" style="154" customWidth="1"/>
    <col min="9733" max="9733" width="17.5703125" style="154" customWidth="1"/>
    <col min="9734" max="9734" width="16" style="154" customWidth="1"/>
    <col min="9735" max="9984" width="8.140625" style="154" customWidth="1"/>
    <col min="9985" max="9985" width="8.7109375" style="154" customWidth="1"/>
    <col min="9986" max="9986" width="31.5703125" style="154" customWidth="1"/>
    <col min="9987" max="9987" width="13.85546875" style="154" customWidth="1"/>
    <col min="9988" max="9988" width="19.140625" style="154" customWidth="1"/>
    <col min="9989" max="9989" width="17.5703125" style="154" customWidth="1"/>
    <col min="9990" max="9990" width="16" style="154" customWidth="1"/>
    <col min="9991" max="10240" width="8.140625" style="154" customWidth="1"/>
    <col min="10241" max="10241" width="8.7109375" style="154" customWidth="1"/>
    <col min="10242" max="10242" width="31.5703125" style="154" customWidth="1"/>
    <col min="10243" max="10243" width="13.85546875" style="154" customWidth="1"/>
    <col min="10244" max="10244" width="19.140625" style="154" customWidth="1"/>
    <col min="10245" max="10245" width="17.5703125" style="154" customWidth="1"/>
    <col min="10246" max="10246" width="16" style="154" customWidth="1"/>
    <col min="10247" max="10496" width="8.140625" style="154" customWidth="1"/>
    <col min="10497" max="10497" width="8.7109375" style="154" customWidth="1"/>
    <col min="10498" max="10498" width="31.5703125" style="154" customWidth="1"/>
    <col min="10499" max="10499" width="13.85546875" style="154" customWidth="1"/>
    <col min="10500" max="10500" width="19.140625" style="154" customWidth="1"/>
    <col min="10501" max="10501" width="17.5703125" style="154" customWidth="1"/>
    <col min="10502" max="10502" width="16" style="154" customWidth="1"/>
    <col min="10503" max="10752" width="8.140625" style="154" customWidth="1"/>
    <col min="10753" max="10753" width="8.7109375" style="154" customWidth="1"/>
    <col min="10754" max="10754" width="31.5703125" style="154" customWidth="1"/>
    <col min="10755" max="10755" width="13.85546875" style="154" customWidth="1"/>
    <col min="10756" max="10756" width="19.140625" style="154" customWidth="1"/>
    <col min="10757" max="10757" width="17.5703125" style="154" customWidth="1"/>
    <col min="10758" max="10758" width="16" style="154" customWidth="1"/>
    <col min="10759" max="11008" width="8.140625" style="154" customWidth="1"/>
    <col min="11009" max="11009" width="8.7109375" style="154" customWidth="1"/>
    <col min="11010" max="11010" width="31.5703125" style="154" customWidth="1"/>
    <col min="11011" max="11011" width="13.85546875" style="154" customWidth="1"/>
    <col min="11012" max="11012" width="19.140625" style="154" customWidth="1"/>
    <col min="11013" max="11013" width="17.5703125" style="154" customWidth="1"/>
    <col min="11014" max="11014" width="16" style="154" customWidth="1"/>
    <col min="11015" max="11264" width="8.140625" style="154" customWidth="1"/>
    <col min="11265" max="11265" width="8.7109375" style="154" customWidth="1"/>
    <col min="11266" max="11266" width="31.5703125" style="154" customWidth="1"/>
    <col min="11267" max="11267" width="13.85546875" style="154" customWidth="1"/>
    <col min="11268" max="11268" width="19.140625" style="154" customWidth="1"/>
    <col min="11269" max="11269" width="17.5703125" style="154" customWidth="1"/>
    <col min="11270" max="11270" width="16" style="154" customWidth="1"/>
    <col min="11271" max="11520" width="8.140625" style="154" customWidth="1"/>
    <col min="11521" max="11521" width="8.7109375" style="154" customWidth="1"/>
    <col min="11522" max="11522" width="31.5703125" style="154" customWidth="1"/>
    <col min="11523" max="11523" width="13.85546875" style="154" customWidth="1"/>
    <col min="11524" max="11524" width="19.140625" style="154" customWidth="1"/>
    <col min="11525" max="11525" width="17.5703125" style="154" customWidth="1"/>
    <col min="11526" max="11526" width="16" style="154" customWidth="1"/>
    <col min="11527" max="11776" width="8.140625" style="154" customWidth="1"/>
    <col min="11777" max="11777" width="8.7109375" style="154" customWidth="1"/>
    <col min="11778" max="11778" width="31.5703125" style="154" customWidth="1"/>
    <col min="11779" max="11779" width="13.85546875" style="154" customWidth="1"/>
    <col min="11780" max="11780" width="19.140625" style="154" customWidth="1"/>
    <col min="11781" max="11781" width="17.5703125" style="154" customWidth="1"/>
    <col min="11782" max="11782" width="16" style="154" customWidth="1"/>
    <col min="11783" max="12032" width="8.140625" style="154" customWidth="1"/>
    <col min="12033" max="12033" width="8.7109375" style="154" customWidth="1"/>
    <col min="12034" max="12034" width="31.5703125" style="154" customWidth="1"/>
    <col min="12035" max="12035" width="13.85546875" style="154" customWidth="1"/>
    <col min="12036" max="12036" width="19.140625" style="154" customWidth="1"/>
    <col min="12037" max="12037" width="17.5703125" style="154" customWidth="1"/>
    <col min="12038" max="12038" width="16" style="154" customWidth="1"/>
    <col min="12039" max="12288" width="8.140625" style="154" customWidth="1"/>
    <col min="12289" max="12289" width="8.7109375" style="154" customWidth="1"/>
    <col min="12290" max="12290" width="31.5703125" style="154" customWidth="1"/>
    <col min="12291" max="12291" width="13.85546875" style="154" customWidth="1"/>
    <col min="12292" max="12292" width="19.140625" style="154" customWidth="1"/>
    <col min="12293" max="12293" width="17.5703125" style="154" customWidth="1"/>
    <col min="12294" max="12294" width="16" style="154" customWidth="1"/>
    <col min="12295" max="12544" width="8.140625" style="154" customWidth="1"/>
    <col min="12545" max="12545" width="8.7109375" style="154" customWidth="1"/>
    <col min="12546" max="12546" width="31.5703125" style="154" customWidth="1"/>
    <col min="12547" max="12547" width="13.85546875" style="154" customWidth="1"/>
    <col min="12548" max="12548" width="19.140625" style="154" customWidth="1"/>
    <col min="12549" max="12549" width="17.5703125" style="154" customWidth="1"/>
    <col min="12550" max="12550" width="16" style="154" customWidth="1"/>
    <col min="12551" max="12800" width="8.140625" style="154" customWidth="1"/>
    <col min="12801" max="12801" width="8.7109375" style="154" customWidth="1"/>
    <col min="12802" max="12802" width="31.5703125" style="154" customWidth="1"/>
    <col min="12803" max="12803" width="13.85546875" style="154" customWidth="1"/>
    <col min="12804" max="12804" width="19.140625" style="154" customWidth="1"/>
    <col min="12805" max="12805" width="17.5703125" style="154" customWidth="1"/>
    <col min="12806" max="12806" width="16" style="154" customWidth="1"/>
    <col min="12807" max="13056" width="8.140625" style="154" customWidth="1"/>
    <col min="13057" max="13057" width="8.7109375" style="154" customWidth="1"/>
    <col min="13058" max="13058" width="31.5703125" style="154" customWidth="1"/>
    <col min="13059" max="13059" width="13.85546875" style="154" customWidth="1"/>
    <col min="13060" max="13060" width="19.140625" style="154" customWidth="1"/>
    <col min="13061" max="13061" width="17.5703125" style="154" customWidth="1"/>
    <col min="13062" max="13062" width="16" style="154" customWidth="1"/>
    <col min="13063" max="13312" width="8.140625" style="154" customWidth="1"/>
    <col min="13313" max="13313" width="8.7109375" style="154" customWidth="1"/>
    <col min="13314" max="13314" width="31.5703125" style="154" customWidth="1"/>
    <col min="13315" max="13315" width="13.85546875" style="154" customWidth="1"/>
    <col min="13316" max="13316" width="19.140625" style="154" customWidth="1"/>
    <col min="13317" max="13317" width="17.5703125" style="154" customWidth="1"/>
    <col min="13318" max="13318" width="16" style="154" customWidth="1"/>
    <col min="13319" max="13568" width="8.140625" style="154" customWidth="1"/>
    <col min="13569" max="13569" width="8.7109375" style="154" customWidth="1"/>
    <col min="13570" max="13570" width="31.5703125" style="154" customWidth="1"/>
    <col min="13571" max="13571" width="13.85546875" style="154" customWidth="1"/>
    <col min="13572" max="13572" width="19.140625" style="154" customWidth="1"/>
    <col min="13573" max="13573" width="17.5703125" style="154" customWidth="1"/>
    <col min="13574" max="13574" width="16" style="154" customWidth="1"/>
    <col min="13575" max="13824" width="8.140625" style="154" customWidth="1"/>
    <col min="13825" max="13825" width="8.7109375" style="154" customWidth="1"/>
    <col min="13826" max="13826" width="31.5703125" style="154" customWidth="1"/>
    <col min="13827" max="13827" width="13.85546875" style="154" customWidth="1"/>
    <col min="13828" max="13828" width="19.140625" style="154" customWidth="1"/>
    <col min="13829" max="13829" width="17.5703125" style="154" customWidth="1"/>
    <col min="13830" max="13830" width="16" style="154" customWidth="1"/>
    <col min="13831" max="14080" width="8.140625" style="154" customWidth="1"/>
    <col min="14081" max="14081" width="8.7109375" style="154" customWidth="1"/>
    <col min="14082" max="14082" width="31.5703125" style="154" customWidth="1"/>
    <col min="14083" max="14083" width="13.85546875" style="154" customWidth="1"/>
    <col min="14084" max="14084" width="19.140625" style="154" customWidth="1"/>
    <col min="14085" max="14085" width="17.5703125" style="154" customWidth="1"/>
    <col min="14086" max="14086" width="16" style="154" customWidth="1"/>
    <col min="14087" max="14336" width="8.140625" style="154" customWidth="1"/>
    <col min="14337" max="14337" width="8.7109375" style="154" customWidth="1"/>
    <col min="14338" max="14338" width="31.5703125" style="154" customWidth="1"/>
    <col min="14339" max="14339" width="13.85546875" style="154" customWidth="1"/>
    <col min="14340" max="14340" width="19.140625" style="154" customWidth="1"/>
    <col min="14341" max="14341" width="17.5703125" style="154" customWidth="1"/>
    <col min="14342" max="14342" width="16" style="154" customWidth="1"/>
    <col min="14343" max="14592" width="8.140625" style="154" customWidth="1"/>
    <col min="14593" max="14593" width="8.7109375" style="154" customWidth="1"/>
    <col min="14594" max="14594" width="31.5703125" style="154" customWidth="1"/>
    <col min="14595" max="14595" width="13.85546875" style="154" customWidth="1"/>
    <col min="14596" max="14596" width="19.140625" style="154" customWidth="1"/>
    <col min="14597" max="14597" width="17.5703125" style="154" customWidth="1"/>
    <col min="14598" max="14598" width="16" style="154" customWidth="1"/>
    <col min="14599" max="14848" width="8.140625" style="154" customWidth="1"/>
    <col min="14849" max="14849" width="8.7109375" style="154" customWidth="1"/>
    <col min="14850" max="14850" width="31.5703125" style="154" customWidth="1"/>
    <col min="14851" max="14851" width="13.85546875" style="154" customWidth="1"/>
    <col min="14852" max="14852" width="19.140625" style="154" customWidth="1"/>
    <col min="14853" max="14853" width="17.5703125" style="154" customWidth="1"/>
    <col min="14854" max="14854" width="16" style="154" customWidth="1"/>
    <col min="14855" max="15104" width="8.140625" style="154" customWidth="1"/>
    <col min="15105" max="15105" width="8.7109375" style="154" customWidth="1"/>
    <col min="15106" max="15106" width="31.5703125" style="154" customWidth="1"/>
    <col min="15107" max="15107" width="13.85546875" style="154" customWidth="1"/>
    <col min="15108" max="15108" width="19.140625" style="154" customWidth="1"/>
    <col min="15109" max="15109" width="17.5703125" style="154" customWidth="1"/>
    <col min="15110" max="15110" width="16" style="154" customWidth="1"/>
    <col min="15111" max="15360" width="8.140625" style="154" customWidth="1"/>
    <col min="15361" max="15361" width="8.7109375" style="154" customWidth="1"/>
    <col min="15362" max="15362" width="31.5703125" style="154" customWidth="1"/>
    <col min="15363" max="15363" width="13.85546875" style="154" customWidth="1"/>
    <col min="15364" max="15364" width="19.140625" style="154" customWidth="1"/>
    <col min="15365" max="15365" width="17.5703125" style="154" customWidth="1"/>
    <col min="15366" max="15366" width="16" style="154" customWidth="1"/>
    <col min="15367" max="15616" width="8.140625" style="154" customWidth="1"/>
    <col min="15617" max="15617" width="8.7109375" style="154" customWidth="1"/>
    <col min="15618" max="15618" width="31.5703125" style="154" customWidth="1"/>
    <col min="15619" max="15619" width="13.85546875" style="154" customWidth="1"/>
    <col min="15620" max="15620" width="19.140625" style="154" customWidth="1"/>
    <col min="15621" max="15621" width="17.5703125" style="154" customWidth="1"/>
    <col min="15622" max="15622" width="16" style="154" customWidth="1"/>
    <col min="15623" max="15872" width="8.140625" style="154" customWidth="1"/>
    <col min="15873" max="15873" width="8.7109375" style="154" customWidth="1"/>
    <col min="15874" max="15874" width="31.5703125" style="154" customWidth="1"/>
    <col min="15875" max="15875" width="13.85546875" style="154" customWidth="1"/>
    <col min="15876" max="15876" width="19.140625" style="154" customWidth="1"/>
    <col min="15877" max="15877" width="17.5703125" style="154" customWidth="1"/>
    <col min="15878" max="15878" width="16" style="154" customWidth="1"/>
    <col min="15879" max="16128" width="8.140625" style="154" customWidth="1"/>
    <col min="16129" max="16129" width="8.7109375" style="154" customWidth="1"/>
    <col min="16130" max="16130" width="31.5703125" style="154" customWidth="1"/>
    <col min="16131" max="16131" width="13.85546875" style="154" customWidth="1"/>
    <col min="16132" max="16132" width="19.140625" style="154" customWidth="1"/>
    <col min="16133" max="16133" width="17.5703125" style="154" customWidth="1"/>
    <col min="16134" max="16134" width="16" style="154" customWidth="1"/>
    <col min="16135" max="16384" width="8.140625" style="154" customWidth="1"/>
  </cols>
  <sheetData>
    <row r="1" spans="1:6" s="150" customFormat="1" ht="15.75" customHeight="1" x14ac:dyDescent="0.25">
      <c r="B1" s="213" t="s">
        <v>300</v>
      </c>
      <c r="C1" s="213"/>
      <c r="D1" s="213"/>
      <c r="E1" s="213"/>
    </row>
    <row r="2" spans="1:6" s="150" customFormat="1" x14ac:dyDescent="0.25">
      <c r="A2" s="213" t="s">
        <v>248</v>
      </c>
      <c r="B2" s="213"/>
      <c r="C2" s="213"/>
      <c r="D2" s="213"/>
      <c r="E2" s="213"/>
      <c r="F2" s="213"/>
    </row>
    <row r="3" spans="1:6" s="150" customFormat="1" x14ac:dyDescent="0.25">
      <c r="A3" s="213" t="s">
        <v>249</v>
      </c>
      <c r="B3" s="213"/>
      <c r="C3" s="213"/>
      <c r="D3" s="213"/>
      <c r="E3" s="213"/>
      <c r="F3" s="213"/>
    </row>
    <row r="4" spans="1:6" s="151" customFormat="1" ht="26.25" customHeight="1" x14ac:dyDescent="0.25">
      <c r="A4" s="218" t="s">
        <v>250</v>
      </c>
      <c r="B4" s="218"/>
      <c r="C4" s="218"/>
      <c r="D4" s="218"/>
      <c r="E4" s="218"/>
      <c r="F4" s="151" t="s">
        <v>340</v>
      </c>
    </row>
    <row r="5" spans="1:6" s="151" customFormat="1" x14ac:dyDescent="0.25">
      <c r="A5" s="218"/>
      <c r="B5" s="218"/>
      <c r="C5" s="218"/>
      <c r="D5" s="218"/>
      <c r="E5" s="218"/>
      <c r="F5" s="218"/>
    </row>
    <row r="6" spans="1:6" s="151" customFormat="1" ht="28.5" customHeight="1" x14ac:dyDescent="0.25">
      <c r="A6" s="217" t="s">
        <v>301</v>
      </c>
      <c r="B6" s="217"/>
      <c r="C6" s="217"/>
      <c r="D6" s="217"/>
      <c r="E6" s="217"/>
      <c r="F6" s="217"/>
    </row>
    <row r="7" spans="1:6" s="151" customFormat="1" ht="29.25" customHeight="1" x14ac:dyDescent="0.25">
      <c r="A7" s="217" t="s">
        <v>252</v>
      </c>
      <c r="B7" s="217"/>
      <c r="C7" s="217"/>
      <c r="D7" s="217"/>
      <c r="E7" s="217"/>
      <c r="F7" s="217"/>
    </row>
    <row r="8" spans="1:6" s="151" customFormat="1" ht="30" customHeight="1" x14ac:dyDescent="0.25">
      <c r="A8" s="217" t="s">
        <v>253</v>
      </c>
      <c r="B8" s="217"/>
      <c r="C8" s="217"/>
      <c r="D8" s="217"/>
      <c r="E8" s="217"/>
      <c r="F8" s="217"/>
    </row>
    <row r="9" spans="1:6" s="151" customFormat="1" ht="30" customHeight="1" x14ac:dyDescent="0.25">
      <c r="A9" s="217" t="s">
        <v>254</v>
      </c>
      <c r="B9" s="217"/>
      <c r="C9" s="217"/>
      <c r="D9" s="217"/>
      <c r="E9" s="217"/>
      <c r="F9" s="217"/>
    </row>
    <row r="10" spans="1:6" s="151" customFormat="1" ht="29.25" customHeight="1" x14ac:dyDescent="0.25">
      <c r="A10" s="217" t="s">
        <v>255</v>
      </c>
      <c r="B10" s="217"/>
      <c r="C10" s="217"/>
      <c r="D10" s="217"/>
      <c r="E10" s="217"/>
      <c r="F10" s="217"/>
    </row>
    <row r="11" spans="1:6" s="151" customFormat="1" ht="28.5" customHeight="1" x14ac:dyDescent="0.25">
      <c r="A11" s="217" t="s">
        <v>256</v>
      </c>
      <c r="B11" s="217"/>
      <c r="C11" s="217"/>
      <c r="D11" s="217"/>
      <c r="E11" s="217"/>
      <c r="F11" s="217"/>
    </row>
    <row r="12" spans="1:6" s="151" customFormat="1" ht="15.75" customHeight="1" thickBot="1" x14ac:dyDescent="0.3">
      <c r="A12" s="218"/>
      <c r="B12" s="218"/>
      <c r="C12" s="218"/>
      <c r="D12" s="218"/>
      <c r="E12" s="218"/>
      <c r="F12" s="218"/>
    </row>
    <row r="13" spans="1:6" s="151" customFormat="1" ht="110.25" customHeight="1" thickBot="1" x14ac:dyDescent="0.3">
      <c r="A13" s="232" t="s">
        <v>2</v>
      </c>
      <c r="B13" s="233"/>
      <c r="C13" s="155" t="s">
        <v>258</v>
      </c>
      <c r="D13" s="152" t="s">
        <v>0</v>
      </c>
      <c r="E13" s="166" t="s">
        <v>257</v>
      </c>
      <c r="F13" s="152" t="s">
        <v>1</v>
      </c>
    </row>
    <row r="14" spans="1:6" s="151" customFormat="1" ht="16.5" customHeight="1" x14ac:dyDescent="0.25">
      <c r="A14" s="228" t="s">
        <v>8</v>
      </c>
      <c r="B14" s="229"/>
      <c r="C14" s="229"/>
      <c r="D14" s="229"/>
      <c r="E14" s="229"/>
      <c r="F14" s="169"/>
    </row>
    <row r="15" spans="1:6" s="151" customFormat="1" ht="15.75" customHeight="1" x14ac:dyDescent="0.25">
      <c r="A15" s="219" t="s">
        <v>74</v>
      </c>
      <c r="B15" s="220"/>
      <c r="C15" s="45" t="s">
        <v>28</v>
      </c>
      <c r="D15" s="45" t="s">
        <v>11</v>
      </c>
      <c r="E15" s="163">
        <v>0.14000000000000001</v>
      </c>
      <c r="F15" s="164">
        <v>4132.8</v>
      </c>
    </row>
    <row r="16" spans="1:6" s="151" customFormat="1" ht="15.75" customHeight="1" x14ac:dyDescent="0.25">
      <c r="A16" s="214" t="s">
        <v>259</v>
      </c>
      <c r="B16" s="214"/>
      <c r="C16" s="214"/>
      <c r="D16" s="214"/>
      <c r="E16" s="215"/>
      <c r="F16" s="164"/>
    </row>
    <row r="17" spans="1:6" s="151" customFormat="1" ht="18.75" customHeight="1" x14ac:dyDescent="0.25">
      <c r="A17" s="221" t="s">
        <v>341</v>
      </c>
      <c r="B17" s="221"/>
      <c r="C17" s="157">
        <v>2.5000000000000001E-2</v>
      </c>
      <c r="D17" s="162" t="s">
        <v>22</v>
      </c>
      <c r="E17" s="163">
        <f t="shared" ref="E17" si="0">F17/C17</f>
        <v>27075.999999999996</v>
      </c>
      <c r="F17" s="173">
        <v>676.9</v>
      </c>
    </row>
    <row r="18" spans="1:6" s="151" customFormat="1" ht="30" customHeight="1" x14ac:dyDescent="0.25">
      <c r="A18" s="216" t="s">
        <v>342</v>
      </c>
      <c r="B18" s="216"/>
      <c r="C18" s="157" t="s">
        <v>343</v>
      </c>
      <c r="D18" s="161" t="s">
        <v>360</v>
      </c>
      <c r="E18" s="163">
        <f>F18</f>
        <v>229.45</v>
      </c>
      <c r="F18" s="164">
        <v>229.45</v>
      </c>
    </row>
    <row r="19" spans="1:6" s="151" customFormat="1" ht="30" customHeight="1" x14ac:dyDescent="0.25">
      <c r="A19" s="216" t="s">
        <v>229</v>
      </c>
      <c r="B19" s="216"/>
      <c r="C19" s="157" t="s">
        <v>343</v>
      </c>
      <c r="D19" s="161" t="s">
        <v>11</v>
      </c>
      <c r="E19" s="163">
        <f>F19</f>
        <v>1054.4100000000001</v>
      </c>
      <c r="F19" s="164">
        <v>1054.4100000000001</v>
      </c>
    </row>
    <row r="20" spans="1:6" s="151" customFormat="1" ht="18.75" customHeight="1" x14ac:dyDescent="0.25">
      <c r="A20" s="216" t="s">
        <v>260</v>
      </c>
      <c r="B20" s="216"/>
      <c r="C20" s="157" t="s">
        <v>344</v>
      </c>
      <c r="D20" s="161" t="s">
        <v>12</v>
      </c>
      <c r="E20" s="163">
        <f t="shared" ref="E20:E22" si="1">F20</f>
        <v>228481.56</v>
      </c>
      <c r="F20" s="164">
        <v>228481.56</v>
      </c>
    </row>
    <row r="21" spans="1:6" s="151" customFormat="1" ht="15" customHeight="1" x14ac:dyDescent="0.25">
      <c r="A21" s="222" t="s">
        <v>72</v>
      </c>
      <c r="B21" s="223"/>
      <c r="C21" s="223"/>
      <c r="D21" s="223"/>
      <c r="E21" s="223"/>
      <c r="F21" s="153"/>
    </row>
    <row r="22" spans="1:6" s="151" customFormat="1" ht="19.5" customHeight="1" x14ac:dyDescent="0.25">
      <c r="A22" s="219" t="s">
        <v>177</v>
      </c>
      <c r="B22" s="220"/>
      <c r="C22" s="157" t="s">
        <v>27</v>
      </c>
      <c r="D22" s="161" t="s">
        <v>11</v>
      </c>
      <c r="E22" s="163">
        <f t="shared" si="1"/>
        <v>64536.35</v>
      </c>
      <c r="F22" s="164">
        <v>64536.35</v>
      </c>
    </row>
    <row r="23" spans="1:6" s="151" customFormat="1" ht="15" customHeight="1" x14ac:dyDescent="0.25">
      <c r="A23" s="222" t="s">
        <v>263</v>
      </c>
      <c r="B23" s="223"/>
      <c r="C23" s="223"/>
      <c r="D23" s="223"/>
      <c r="E23" s="223"/>
      <c r="F23" s="153"/>
    </row>
    <row r="24" spans="1:6" s="151" customFormat="1" x14ac:dyDescent="0.25">
      <c r="A24" s="219" t="s">
        <v>316</v>
      </c>
      <c r="B24" s="220"/>
      <c r="C24" s="158">
        <v>2</v>
      </c>
      <c r="D24" s="161" t="s">
        <v>14</v>
      </c>
      <c r="E24" s="163">
        <f t="shared" ref="E24:E66" si="2">F24/C24</f>
        <v>97.48</v>
      </c>
      <c r="F24" s="164">
        <v>194.96</v>
      </c>
    </row>
    <row r="25" spans="1:6" s="151" customFormat="1" x14ac:dyDescent="0.25">
      <c r="A25" s="219" t="s">
        <v>86</v>
      </c>
      <c r="B25" s="220"/>
      <c r="C25" s="158">
        <v>1</v>
      </c>
      <c r="D25" s="162" t="s">
        <v>15</v>
      </c>
      <c r="E25" s="163">
        <f t="shared" si="2"/>
        <v>1005.22</v>
      </c>
      <c r="F25" s="164">
        <v>1005.22</v>
      </c>
    </row>
    <row r="26" spans="1:6" s="151" customFormat="1" x14ac:dyDescent="0.25">
      <c r="A26" s="219" t="s">
        <v>87</v>
      </c>
      <c r="B26" s="220"/>
      <c r="C26" s="158">
        <v>1</v>
      </c>
      <c r="D26" s="162" t="s">
        <v>18</v>
      </c>
      <c r="E26" s="163">
        <f t="shared" si="2"/>
        <v>961.8</v>
      </c>
      <c r="F26" s="164">
        <v>961.8</v>
      </c>
    </row>
    <row r="27" spans="1:6" s="151" customFormat="1" x14ac:dyDescent="0.25">
      <c r="A27" s="219" t="s">
        <v>268</v>
      </c>
      <c r="B27" s="220"/>
      <c r="C27" s="158">
        <v>1</v>
      </c>
      <c r="D27" s="162" t="s">
        <v>13</v>
      </c>
      <c r="E27" s="163">
        <f t="shared" si="2"/>
        <v>149.54</v>
      </c>
      <c r="F27" s="164">
        <v>149.54</v>
      </c>
    </row>
    <row r="28" spans="1:6" s="151" customFormat="1" x14ac:dyDescent="0.25">
      <c r="A28" s="219" t="s">
        <v>180</v>
      </c>
      <c r="B28" s="220"/>
      <c r="C28" s="159">
        <v>0.27</v>
      </c>
      <c r="D28" s="162" t="s">
        <v>19</v>
      </c>
      <c r="E28" s="163">
        <f t="shared" si="2"/>
        <v>2035.4074074074072</v>
      </c>
      <c r="F28" s="164">
        <v>549.55999999999995</v>
      </c>
    </row>
    <row r="29" spans="1:6" s="151" customFormat="1" x14ac:dyDescent="0.25">
      <c r="A29" s="219" t="s">
        <v>269</v>
      </c>
      <c r="B29" s="220"/>
      <c r="C29" s="156">
        <v>2.0009999999999999</v>
      </c>
      <c r="D29" s="162" t="s">
        <v>270</v>
      </c>
      <c r="E29" s="163">
        <f t="shared" si="2"/>
        <v>1119.545227386307</v>
      </c>
      <c r="F29" s="164">
        <v>2240.21</v>
      </c>
    </row>
    <row r="30" spans="1:6" s="151" customFormat="1" x14ac:dyDescent="0.25">
      <c r="A30" s="219" t="s">
        <v>319</v>
      </c>
      <c r="B30" s="220"/>
      <c r="C30" s="160">
        <v>0.3</v>
      </c>
      <c r="D30" s="162" t="s">
        <v>19</v>
      </c>
      <c r="E30" s="163">
        <f t="shared" si="2"/>
        <v>4435</v>
      </c>
      <c r="F30" s="164">
        <v>1330.5</v>
      </c>
    </row>
    <row r="31" spans="1:6" s="151" customFormat="1" x14ac:dyDescent="0.25">
      <c r="A31" s="219" t="s">
        <v>88</v>
      </c>
      <c r="B31" s="220"/>
      <c r="C31" s="159">
        <v>0.11</v>
      </c>
      <c r="D31" s="162" t="s">
        <v>20</v>
      </c>
      <c r="E31" s="163">
        <f t="shared" si="2"/>
        <v>30217.181818181816</v>
      </c>
      <c r="F31" s="164">
        <v>3323.89</v>
      </c>
    </row>
    <row r="32" spans="1:6" s="151" customFormat="1" x14ac:dyDescent="0.25">
      <c r="A32" s="219" t="s">
        <v>320</v>
      </c>
      <c r="B32" s="220"/>
      <c r="C32" s="156">
        <v>1.415</v>
      </c>
      <c r="D32" s="162" t="s">
        <v>19</v>
      </c>
      <c r="E32" s="163">
        <f t="shared" si="2"/>
        <v>1914.9823321554768</v>
      </c>
      <c r="F32" s="164">
        <v>2709.7</v>
      </c>
    </row>
    <row r="33" spans="1:6" s="151" customFormat="1" x14ac:dyDescent="0.25">
      <c r="A33" s="219" t="s">
        <v>345</v>
      </c>
      <c r="B33" s="220"/>
      <c r="C33" s="159">
        <v>0.01</v>
      </c>
      <c r="D33" s="162" t="s">
        <v>21</v>
      </c>
      <c r="E33" s="163">
        <f t="shared" si="2"/>
        <v>30195</v>
      </c>
      <c r="F33" s="164">
        <v>301.95</v>
      </c>
    </row>
    <row r="34" spans="1:6" s="151" customFormat="1" x14ac:dyDescent="0.25">
      <c r="A34" s="219" t="s">
        <v>346</v>
      </c>
      <c r="B34" s="220"/>
      <c r="C34" s="158">
        <v>1</v>
      </c>
      <c r="D34" s="162" t="s">
        <v>13</v>
      </c>
      <c r="E34" s="163">
        <f t="shared" si="2"/>
        <v>345.95</v>
      </c>
      <c r="F34" s="164">
        <v>345.95</v>
      </c>
    </row>
    <row r="35" spans="1:6" s="151" customFormat="1" x14ac:dyDescent="0.25">
      <c r="A35" s="219" t="s">
        <v>347</v>
      </c>
      <c r="B35" s="220"/>
      <c r="C35" s="158">
        <v>1</v>
      </c>
      <c r="D35" s="162" t="s">
        <v>15</v>
      </c>
      <c r="E35" s="163">
        <f t="shared" si="2"/>
        <v>611.75</v>
      </c>
      <c r="F35" s="164">
        <v>611.75</v>
      </c>
    </row>
    <row r="36" spans="1:6" s="151" customFormat="1" x14ac:dyDescent="0.25">
      <c r="A36" s="219" t="s">
        <v>122</v>
      </c>
      <c r="B36" s="220"/>
      <c r="C36" s="159">
        <v>0.11</v>
      </c>
      <c r="D36" s="162" t="s">
        <v>18</v>
      </c>
      <c r="E36" s="163">
        <f t="shared" si="2"/>
        <v>17300.272727272728</v>
      </c>
      <c r="F36" s="164">
        <v>1903.03</v>
      </c>
    </row>
    <row r="37" spans="1:6" s="151" customFormat="1" x14ac:dyDescent="0.25">
      <c r="A37" s="219" t="s">
        <v>92</v>
      </c>
      <c r="B37" s="220"/>
      <c r="C37" s="158">
        <v>3</v>
      </c>
      <c r="D37" s="162" t="s">
        <v>23</v>
      </c>
      <c r="E37" s="163">
        <f t="shared" si="2"/>
        <v>253.75666666666666</v>
      </c>
      <c r="F37" s="164">
        <v>761.27</v>
      </c>
    </row>
    <row r="38" spans="1:6" s="151" customFormat="1" x14ac:dyDescent="0.25">
      <c r="A38" s="219" t="s">
        <v>321</v>
      </c>
      <c r="B38" s="220"/>
      <c r="C38" s="158">
        <v>2</v>
      </c>
      <c r="D38" s="162" t="s">
        <v>14</v>
      </c>
      <c r="E38" s="163">
        <f t="shared" si="2"/>
        <v>78.12</v>
      </c>
      <c r="F38" s="164">
        <v>156.24</v>
      </c>
    </row>
    <row r="39" spans="1:6" s="151" customFormat="1" x14ac:dyDescent="0.25">
      <c r="A39" s="219" t="s">
        <v>273</v>
      </c>
      <c r="B39" s="220"/>
      <c r="C39" s="158">
        <v>1</v>
      </c>
      <c r="D39" s="162" t="s">
        <v>13</v>
      </c>
      <c r="E39" s="163">
        <f t="shared" si="2"/>
        <v>7368.26</v>
      </c>
      <c r="F39" s="164">
        <v>7368.26</v>
      </c>
    </row>
    <row r="40" spans="1:6" s="151" customFormat="1" x14ac:dyDescent="0.25">
      <c r="A40" s="219" t="s">
        <v>123</v>
      </c>
      <c r="B40" s="220"/>
      <c r="C40" s="158">
        <v>1</v>
      </c>
      <c r="D40" s="162" t="s">
        <v>15</v>
      </c>
      <c r="E40" s="163">
        <f t="shared" si="2"/>
        <v>10936.37</v>
      </c>
      <c r="F40" s="164">
        <v>10936.37</v>
      </c>
    </row>
    <row r="41" spans="1:6" s="151" customFormat="1" x14ac:dyDescent="0.25">
      <c r="A41" s="219" t="s">
        <v>185</v>
      </c>
      <c r="B41" s="220"/>
      <c r="C41" s="158">
        <v>1</v>
      </c>
      <c r="D41" s="162" t="s">
        <v>26</v>
      </c>
      <c r="E41" s="163">
        <f t="shared" si="2"/>
        <v>857.06</v>
      </c>
      <c r="F41" s="164">
        <v>857.06</v>
      </c>
    </row>
    <row r="42" spans="1:6" s="151" customFormat="1" x14ac:dyDescent="0.25">
      <c r="A42" s="219" t="s">
        <v>275</v>
      </c>
      <c r="B42" s="220"/>
      <c r="C42" s="158">
        <v>1</v>
      </c>
      <c r="D42" s="162" t="s">
        <v>26</v>
      </c>
      <c r="E42" s="163">
        <f t="shared" si="2"/>
        <v>598.84</v>
      </c>
      <c r="F42" s="164">
        <v>598.84</v>
      </c>
    </row>
    <row r="43" spans="1:6" s="151" customFormat="1" x14ac:dyDescent="0.25">
      <c r="A43" s="219" t="s">
        <v>98</v>
      </c>
      <c r="B43" s="220"/>
      <c r="C43" s="158">
        <v>35</v>
      </c>
      <c r="D43" s="162" t="s">
        <v>26</v>
      </c>
      <c r="E43" s="163">
        <f t="shared" si="2"/>
        <v>302.39628571428574</v>
      </c>
      <c r="F43" s="164">
        <v>10583.87</v>
      </c>
    </row>
    <row r="44" spans="1:6" s="151" customFormat="1" ht="15" customHeight="1" x14ac:dyDescent="0.25">
      <c r="A44" s="222" t="s">
        <v>278</v>
      </c>
      <c r="B44" s="223"/>
      <c r="C44" s="223"/>
      <c r="D44" s="223"/>
      <c r="E44" s="223"/>
      <c r="F44" s="153"/>
    </row>
    <row r="45" spans="1:6" s="151" customFormat="1" ht="18" customHeight="1" x14ac:dyDescent="0.25">
      <c r="A45" s="219" t="s">
        <v>322</v>
      </c>
      <c r="B45" s="220"/>
      <c r="C45" s="156">
        <v>4.3999999999999997E-2</v>
      </c>
      <c r="D45" s="162" t="s">
        <v>18</v>
      </c>
      <c r="E45" s="163">
        <f t="shared" si="2"/>
        <v>19056.818181818184</v>
      </c>
      <c r="F45" s="164">
        <v>838.5</v>
      </c>
    </row>
    <row r="46" spans="1:6" s="151" customFormat="1" ht="30.75" customHeight="1" x14ac:dyDescent="0.25">
      <c r="A46" s="219" t="s">
        <v>209</v>
      </c>
      <c r="B46" s="220"/>
      <c r="C46" s="156">
        <v>4.4999999999999998E-2</v>
      </c>
      <c r="D46" s="162" t="s">
        <v>22</v>
      </c>
      <c r="E46" s="163">
        <f t="shared" si="2"/>
        <v>23995.111111111113</v>
      </c>
      <c r="F46" s="164">
        <v>1079.78</v>
      </c>
    </row>
    <row r="47" spans="1:6" s="151" customFormat="1" ht="28.5" customHeight="1" x14ac:dyDescent="0.25">
      <c r="A47" s="219" t="s">
        <v>173</v>
      </c>
      <c r="B47" s="220"/>
      <c r="C47" s="159">
        <v>6.93</v>
      </c>
      <c r="D47" s="162" t="s">
        <v>233</v>
      </c>
      <c r="E47" s="163">
        <f t="shared" si="2"/>
        <v>136.31890331890332</v>
      </c>
      <c r="F47" s="164">
        <v>944.69</v>
      </c>
    </row>
    <row r="48" spans="1:6" s="151" customFormat="1" ht="18.75" customHeight="1" x14ac:dyDescent="0.25">
      <c r="A48" s="219" t="s">
        <v>348</v>
      </c>
      <c r="B48" s="220"/>
      <c r="C48" s="159">
        <v>0.04</v>
      </c>
      <c r="D48" s="162" t="s">
        <v>21</v>
      </c>
      <c r="E48" s="163">
        <f t="shared" si="2"/>
        <v>26988.75</v>
      </c>
      <c r="F48" s="164">
        <v>1079.55</v>
      </c>
    </row>
    <row r="49" spans="1:6" s="151" customFormat="1" ht="18.75" customHeight="1" x14ac:dyDescent="0.25">
      <c r="A49" s="219" t="s">
        <v>212</v>
      </c>
      <c r="B49" s="220"/>
      <c r="C49" s="159">
        <v>0.41</v>
      </c>
      <c r="D49" s="162" t="s">
        <v>21</v>
      </c>
      <c r="E49" s="163">
        <f t="shared" si="2"/>
        <v>4342.4634146341468</v>
      </c>
      <c r="F49" s="164">
        <v>1780.41</v>
      </c>
    </row>
    <row r="50" spans="1:6" s="151" customFormat="1" ht="30.75" customHeight="1" x14ac:dyDescent="0.25">
      <c r="A50" s="219" t="s">
        <v>349</v>
      </c>
      <c r="B50" s="220"/>
      <c r="C50" s="156">
        <v>6.0000000000000001E-3</v>
      </c>
      <c r="D50" s="162" t="s">
        <v>18</v>
      </c>
      <c r="E50" s="163">
        <f t="shared" si="2"/>
        <v>27016.666666666664</v>
      </c>
      <c r="F50" s="164">
        <v>162.1</v>
      </c>
    </row>
    <row r="51" spans="1:6" s="151" customFormat="1" ht="27" customHeight="1" x14ac:dyDescent="0.25">
      <c r="A51" s="219" t="s">
        <v>350</v>
      </c>
      <c r="B51" s="220"/>
      <c r="C51" s="160">
        <v>0.8</v>
      </c>
      <c r="D51" s="162" t="s">
        <v>233</v>
      </c>
      <c r="E51" s="163">
        <f t="shared" si="2"/>
        <v>160.56249999999997</v>
      </c>
      <c r="F51" s="164">
        <v>128.44999999999999</v>
      </c>
    </row>
    <row r="52" spans="1:6" s="151" customFormat="1" ht="17.25" customHeight="1" x14ac:dyDescent="0.25">
      <c r="A52" s="219" t="s">
        <v>328</v>
      </c>
      <c r="B52" s="220"/>
      <c r="C52" s="156">
        <v>5.5E-2</v>
      </c>
      <c r="D52" s="162" t="s">
        <v>18</v>
      </c>
      <c r="E52" s="163">
        <f t="shared" si="2"/>
        <v>25483.999999999996</v>
      </c>
      <c r="F52" s="164">
        <v>1401.62</v>
      </c>
    </row>
    <row r="53" spans="1:6" s="151" customFormat="1" ht="16.5" customHeight="1" x14ac:dyDescent="0.25">
      <c r="A53" s="219" t="s">
        <v>351</v>
      </c>
      <c r="B53" s="220"/>
      <c r="C53" s="160">
        <v>0.1</v>
      </c>
      <c r="D53" s="162" t="s">
        <v>18</v>
      </c>
      <c r="E53" s="163">
        <f t="shared" si="2"/>
        <v>2545.3999999999996</v>
      </c>
      <c r="F53" s="164">
        <v>254.54</v>
      </c>
    </row>
    <row r="54" spans="1:6" s="151" customFormat="1" ht="15" customHeight="1" x14ac:dyDescent="0.25">
      <c r="A54" s="222" t="s">
        <v>278</v>
      </c>
      <c r="B54" s="223"/>
      <c r="C54" s="223"/>
      <c r="D54" s="223"/>
      <c r="E54" s="223"/>
      <c r="F54" s="153"/>
    </row>
    <row r="55" spans="1:6" s="151" customFormat="1" ht="19.5" customHeight="1" x14ac:dyDescent="0.25">
      <c r="A55" s="219" t="s">
        <v>283</v>
      </c>
      <c r="B55" s="220"/>
      <c r="C55" s="159">
        <v>0.01</v>
      </c>
      <c r="D55" s="162" t="s">
        <v>20</v>
      </c>
      <c r="E55" s="163">
        <f t="shared" si="2"/>
        <v>32142</v>
      </c>
      <c r="F55" s="164">
        <v>321.42</v>
      </c>
    </row>
    <row r="56" spans="1:6" s="151" customFormat="1" ht="19.5" customHeight="1" x14ac:dyDescent="0.25">
      <c r="A56" s="219" t="s">
        <v>284</v>
      </c>
      <c r="B56" s="220"/>
      <c r="C56" s="159">
        <v>0.17</v>
      </c>
      <c r="D56" s="162" t="s">
        <v>19</v>
      </c>
      <c r="E56" s="163">
        <f t="shared" si="2"/>
        <v>2143.3529411764703</v>
      </c>
      <c r="F56" s="164">
        <v>364.37</v>
      </c>
    </row>
    <row r="57" spans="1:6" s="151" customFormat="1" ht="21" customHeight="1" x14ac:dyDescent="0.25">
      <c r="A57" s="219" t="s">
        <v>352</v>
      </c>
      <c r="B57" s="220"/>
      <c r="C57" s="159">
        <v>0.17</v>
      </c>
      <c r="D57" s="162" t="s">
        <v>19</v>
      </c>
      <c r="E57" s="163">
        <f t="shared" si="2"/>
        <v>2036.4117647058822</v>
      </c>
      <c r="F57" s="164">
        <v>346.19</v>
      </c>
    </row>
    <row r="58" spans="1:6" s="151" customFormat="1" ht="27.75" customHeight="1" x14ac:dyDescent="0.25">
      <c r="A58" s="219" t="s">
        <v>99</v>
      </c>
      <c r="B58" s="220"/>
      <c r="C58" s="156">
        <v>1.415</v>
      </c>
      <c r="D58" s="162" t="s">
        <v>19</v>
      </c>
      <c r="E58" s="163">
        <f t="shared" si="2"/>
        <v>2011.886925795053</v>
      </c>
      <c r="F58" s="164">
        <v>2846.82</v>
      </c>
    </row>
    <row r="59" spans="1:6" s="151" customFormat="1" ht="27.75" customHeight="1" x14ac:dyDescent="0.25">
      <c r="A59" s="219" t="s">
        <v>353</v>
      </c>
      <c r="B59" s="220"/>
      <c r="C59" s="156">
        <v>1.415</v>
      </c>
      <c r="D59" s="162" t="s">
        <v>19</v>
      </c>
      <c r="E59" s="163">
        <f t="shared" si="2"/>
        <v>2013.6890459363956</v>
      </c>
      <c r="F59" s="164">
        <v>2849.37</v>
      </c>
    </row>
    <row r="60" spans="1:6" s="151" customFormat="1" ht="28.5" customHeight="1" x14ac:dyDescent="0.25">
      <c r="A60" s="219" t="s">
        <v>354</v>
      </c>
      <c r="B60" s="220"/>
      <c r="C60" s="156">
        <v>3.004</v>
      </c>
      <c r="D60" s="162" t="s">
        <v>19</v>
      </c>
      <c r="E60" s="163">
        <f t="shared" si="2"/>
        <v>1831.0685752330226</v>
      </c>
      <c r="F60" s="164">
        <v>5500.53</v>
      </c>
    </row>
    <row r="61" spans="1:6" s="151" customFormat="1" ht="27.75" customHeight="1" x14ac:dyDescent="0.25">
      <c r="A61" s="219" t="s">
        <v>89</v>
      </c>
      <c r="B61" s="220"/>
      <c r="C61" s="156">
        <v>1.415</v>
      </c>
      <c r="D61" s="162" t="s">
        <v>19</v>
      </c>
      <c r="E61" s="163">
        <f t="shared" si="2"/>
        <v>2005.5406360424029</v>
      </c>
      <c r="F61" s="164">
        <v>2837.84</v>
      </c>
    </row>
    <row r="62" spans="1:6" s="151" customFormat="1" ht="27.75" customHeight="1" x14ac:dyDescent="0.25">
      <c r="A62" s="219" t="s">
        <v>285</v>
      </c>
      <c r="B62" s="220"/>
      <c r="C62" s="158">
        <v>90</v>
      </c>
      <c r="D62" s="162" t="s">
        <v>286</v>
      </c>
      <c r="E62" s="163">
        <f t="shared" si="2"/>
        <v>80.638000000000005</v>
      </c>
      <c r="F62" s="164">
        <v>7257.42</v>
      </c>
    </row>
    <row r="63" spans="1:6" s="151" customFormat="1" ht="27.75" customHeight="1" x14ac:dyDescent="0.25">
      <c r="A63" s="219" t="s">
        <v>333</v>
      </c>
      <c r="B63" s="220"/>
      <c r="C63" s="158">
        <v>80</v>
      </c>
      <c r="D63" s="162" t="s">
        <v>286</v>
      </c>
      <c r="E63" s="163">
        <f t="shared" si="2"/>
        <v>75.11999999999999</v>
      </c>
      <c r="F63" s="164">
        <f>6003.44+6.16</f>
        <v>6009.5999999999995</v>
      </c>
    </row>
    <row r="64" spans="1:6" s="151" customFormat="1" ht="20.25" customHeight="1" x14ac:dyDescent="0.25">
      <c r="A64" s="219" t="s">
        <v>191</v>
      </c>
      <c r="B64" s="220"/>
      <c r="C64" s="158">
        <v>21</v>
      </c>
      <c r="D64" s="162" t="s">
        <v>17</v>
      </c>
      <c r="E64" s="163">
        <f t="shared" si="2"/>
        <v>244.81047619047621</v>
      </c>
      <c r="F64" s="164">
        <v>5141.0200000000004</v>
      </c>
    </row>
    <row r="65" spans="1:9" s="151" customFormat="1" ht="27.75" customHeight="1" x14ac:dyDescent="0.25">
      <c r="A65" s="219" t="s">
        <v>103</v>
      </c>
      <c r="B65" s="220"/>
      <c r="C65" s="156">
        <v>2.4710000000000001</v>
      </c>
      <c r="D65" s="162" t="s">
        <v>19</v>
      </c>
      <c r="E65" s="163">
        <f t="shared" si="2"/>
        <v>1947.2602185350061</v>
      </c>
      <c r="F65" s="164">
        <v>4811.68</v>
      </c>
    </row>
    <row r="66" spans="1:9" s="151" customFormat="1" ht="16.5" customHeight="1" x14ac:dyDescent="0.25">
      <c r="A66" s="219" t="s">
        <v>195</v>
      </c>
      <c r="B66" s="220"/>
      <c r="C66" s="159">
        <v>0.01</v>
      </c>
      <c r="D66" s="162" t="s">
        <v>235</v>
      </c>
      <c r="E66" s="163">
        <f t="shared" si="2"/>
        <v>40325</v>
      </c>
      <c r="F66" s="164">
        <v>403.25</v>
      </c>
    </row>
    <row r="67" spans="1:9" s="151" customFormat="1" ht="15" customHeight="1" x14ac:dyDescent="0.25">
      <c r="A67" s="222" t="s">
        <v>47</v>
      </c>
      <c r="B67" s="223"/>
      <c r="C67" s="223"/>
      <c r="D67" s="223"/>
      <c r="E67" s="223"/>
      <c r="F67" s="153"/>
    </row>
    <row r="68" spans="1:9" s="151" customFormat="1" ht="15" customHeight="1" x14ac:dyDescent="0.25">
      <c r="A68" s="219" t="s">
        <v>84</v>
      </c>
      <c r="B68" s="220"/>
      <c r="C68" s="157" t="s">
        <v>359</v>
      </c>
      <c r="D68" s="161" t="s">
        <v>11</v>
      </c>
      <c r="E68" s="163">
        <f>F68</f>
        <v>11559.81</v>
      </c>
      <c r="F68" s="164">
        <v>11559.81</v>
      </c>
    </row>
    <row r="69" spans="1:9" s="151" customFormat="1" ht="15" customHeight="1" x14ac:dyDescent="0.25">
      <c r="A69" s="222" t="s">
        <v>50</v>
      </c>
      <c r="B69" s="223"/>
      <c r="C69" s="223"/>
      <c r="D69" s="223"/>
      <c r="E69" s="223"/>
      <c r="F69" s="153"/>
    </row>
    <row r="70" spans="1:9" s="151" customFormat="1" ht="15" customHeight="1" x14ac:dyDescent="0.25">
      <c r="A70" s="219" t="s">
        <v>104</v>
      </c>
      <c r="B70" s="220"/>
      <c r="C70" s="157" t="s">
        <v>359</v>
      </c>
      <c r="D70" s="161" t="s">
        <v>11</v>
      </c>
      <c r="E70" s="163">
        <f>F70</f>
        <v>21600</v>
      </c>
      <c r="F70" s="164">
        <v>21600</v>
      </c>
    </row>
    <row r="71" spans="1:9" s="151" customFormat="1" ht="18" customHeight="1" x14ac:dyDescent="0.25">
      <c r="A71" s="222" t="s">
        <v>336</v>
      </c>
      <c r="B71" s="223"/>
      <c r="C71" s="223"/>
      <c r="D71" s="223"/>
      <c r="E71" s="223"/>
      <c r="F71" s="153"/>
    </row>
    <row r="72" spans="1:9" s="151" customFormat="1" ht="15" customHeight="1" x14ac:dyDescent="0.25">
      <c r="A72" s="219" t="s">
        <v>337</v>
      </c>
      <c r="B72" s="220"/>
      <c r="C72" s="157" t="s">
        <v>343</v>
      </c>
      <c r="D72" s="161" t="s">
        <v>11</v>
      </c>
      <c r="E72" s="163">
        <f>F72</f>
        <v>2135.64</v>
      </c>
      <c r="F72" s="164">
        <v>2135.64</v>
      </c>
    </row>
    <row r="73" spans="1:9" s="151" customFormat="1" ht="15" customHeight="1" thickBot="1" x14ac:dyDescent="0.3">
      <c r="A73" s="222" t="s">
        <v>291</v>
      </c>
      <c r="B73" s="223"/>
      <c r="C73" s="223"/>
      <c r="D73" s="223"/>
      <c r="E73" s="223"/>
      <c r="F73" s="153"/>
    </row>
    <row r="74" spans="1:9" s="151" customFormat="1" ht="15" customHeight="1" x14ac:dyDescent="0.25">
      <c r="A74" s="216" t="s">
        <v>355</v>
      </c>
      <c r="B74" s="216"/>
      <c r="C74" s="167" t="s">
        <v>343</v>
      </c>
      <c r="D74" s="161" t="s">
        <v>11</v>
      </c>
      <c r="E74" s="163">
        <f>F74</f>
        <v>75708.710000000006</v>
      </c>
      <c r="F74" s="163">
        <v>75708.710000000006</v>
      </c>
      <c r="G74" s="165">
        <f>SUM(F15:F74)</f>
        <v>503364.75000000006</v>
      </c>
      <c r="I74" s="234" t="s">
        <v>363</v>
      </c>
    </row>
    <row r="75" spans="1:9" s="95" customFormat="1" ht="17.25" customHeight="1" x14ac:dyDescent="0.2">
      <c r="A75" s="226" t="s">
        <v>10</v>
      </c>
      <c r="B75" s="227"/>
      <c r="C75" s="227"/>
      <c r="D75" s="227"/>
      <c r="E75" s="227"/>
      <c r="F75" s="168"/>
    </row>
    <row r="76" spans="1:9" s="95" customFormat="1" ht="19.5" customHeight="1" x14ac:dyDescent="0.2">
      <c r="A76" s="225" t="s">
        <v>112</v>
      </c>
      <c r="B76" s="225"/>
      <c r="C76" s="172" t="s">
        <v>28</v>
      </c>
      <c r="D76" s="172" t="s">
        <v>11</v>
      </c>
      <c r="E76" s="45">
        <f>F76</f>
        <v>50336.475000000006</v>
      </c>
      <c r="F76" s="45">
        <f>SUM(F15:F75)*10%</f>
        <v>50336.475000000006</v>
      </c>
    </row>
    <row r="77" spans="1:9" s="150" customFormat="1" x14ac:dyDescent="0.25">
      <c r="A77" s="230" t="s">
        <v>32</v>
      </c>
      <c r="B77" s="231"/>
      <c r="C77" s="144"/>
      <c r="D77" s="144"/>
      <c r="E77" s="144"/>
      <c r="F77" s="171">
        <f>SUM(F14:F76)</f>
        <v>553701.22500000009</v>
      </c>
      <c r="G77" s="174"/>
    </row>
    <row r="78" spans="1:9" s="151" customFormat="1" x14ac:dyDescent="0.25">
      <c r="A78" s="218"/>
      <c r="B78" s="218"/>
      <c r="C78" s="218"/>
      <c r="D78" s="218"/>
      <c r="E78" s="218"/>
      <c r="F78" s="218"/>
    </row>
    <row r="79" spans="1:9" s="151" customFormat="1" x14ac:dyDescent="0.25">
      <c r="A79" s="176"/>
      <c r="B79" s="176"/>
      <c r="C79" s="176"/>
      <c r="D79" s="176"/>
      <c r="E79" s="176"/>
      <c r="F79" s="176"/>
    </row>
    <row r="80" spans="1:9" s="151" customFormat="1" ht="21.75" customHeight="1" x14ac:dyDescent="0.25">
      <c r="A80" s="224" t="s">
        <v>361</v>
      </c>
      <c r="B80" s="224"/>
      <c r="C80" s="224"/>
      <c r="D80" s="224"/>
      <c r="E80" s="177">
        <f>F77</f>
        <v>553701.22500000009</v>
      </c>
      <c r="F80" s="175"/>
    </row>
    <row r="81" spans="1:6" s="151" customFormat="1" ht="20.25" customHeight="1" x14ac:dyDescent="0.25">
      <c r="A81" s="170"/>
      <c r="B81" s="224" t="str">
        <f>[1]!Сумма_прописью(E80)</f>
        <v>Пятьсот  пятьдесят три тысячи семьсот один рубль 23 копейки.</v>
      </c>
      <c r="C81" s="224"/>
      <c r="D81" s="224"/>
      <c r="E81" s="224"/>
      <c r="F81" s="170"/>
    </row>
    <row r="82" spans="1:6" s="151" customFormat="1" ht="24.75" customHeight="1" x14ac:dyDescent="0.25">
      <c r="A82" s="217" t="s">
        <v>295</v>
      </c>
      <c r="B82" s="217"/>
      <c r="C82" s="217"/>
      <c r="D82" s="217"/>
      <c r="E82" s="217"/>
      <c r="F82" s="217"/>
    </row>
    <row r="83" spans="1:6" s="151" customFormat="1" ht="24" customHeight="1" x14ac:dyDescent="0.25">
      <c r="A83" s="217" t="s">
        <v>296</v>
      </c>
      <c r="B83" s="217"/>
      <c r="C83" s="217"/>
      <c r="D83" s="217"/>
      <c r="E83" s="217"/>
      <c r="F83" s="217"/>
    </row>
    <row r="84" spans="1:6" s="151" customFormat="1" ht="30.75" customHeight="1" x14ac:dyDescent="0.25">
      <c r="A84" s="217" t="s">
        <v>297</v>
      </c>
      <c r="B84" s="217"/>
      <c r="C84" s="217"/>
      <c r="D84" s="217"/>
      <c r="E84" s="217"/>
      <c r="F84" s="217"/>
    </row>
    <row r="85" spans="1:6" s="151" customFormat="1" x14ac:dyDescent="0.25">
      <c r="A85" s="218"/>
      <c r="B85" s="218"/>
      <c r="C85" s="218"/>
      <c r="D85" s="218"/>
      <c r="E85" s="218"/>
      <c r="F85" s="218"/>
    </row>
    <row r="86" spans="1:6" s="151" customFormat="1" ht="24.75" customHeight="1" x14ac:dyDescent="0.25">
      <c r="B86" s="217" t="s">
        <v>356</v>
      </c>
      <c r="C86" s="217"/>
      <c r="D86" s="217"/>
      <c r="E86" s="217"/>
      <c r="F86" s="217"/>
    </row>
    <row r="87" spans="1:6" s="150" customFormat="1" ht="18.75" customHeight="1" x14ac:dyDescent="0.25">
      <c r="A87" s="211" t="s">
        <v>298</v>
      </c>
      <c r="B87" s="211"/>
      <c r="C87" s="211"/>
      <c r="D87" s="211"/>
      <c r="E87" s="211"/>
    </row>
    <row r="88" spans="1:6" s="150" customFormat="1" ht="21.75" customHeight="1" x14ac:dyDescent="0.25">
      <c r="A88" s="211" t="s">
        <v>339</v>
      </c>
      <c r="B88" s="211"/>
      <c r="C88" s="211"/>
      <c r="D88" s="211"/>
      <c r="E88" s="211"/>
    </row>
    <row r="89" spans="1:6" s="150" customFormat="1" ht="10.5" customHeight="1" x14ac:dyDescent="0.25">
      <c r="B89" s="211"/>
      <c r="C89" s="211"/>
      <c r="D89" s="211" t="s">
        <v>35</v>
      </c>
      <c r="E89" s="211"/>
    </row>
    <row r="90" spans="1:6" s="150" customFormat="1" x14ac:dyDescent="0.25">
      <c r="A90" s="211"/>
      <c r="B90" s="211"/>
      <c r="C90" s="211"/>
      <c r="D90" s="211"/>
      <c r="E90" s="211"/>
    </row>
    <row r="91" spans="1:6" s="150" customFormat="1" x14ac:dyDescent="0.25">
      <c r="A91" s="211" t="s">
        <v>299</v>
      </c>
      <c r="B91" s="211"/>
      <c r="C91" s="211"/>
      <c r="D91" s="211"/>
      <c r="E91" s="211"/>
    </row>
    <row r="92" spans="1:6" s="150" customFormat="1" ht="10.5" customHeight="1" x14ac:dyDescent="0.25">
      <c r="B92" s="211"/>
      <c r="C92" s="211"/>
      <c r="D92" s="211" t="s">
        <v>35</v>
      </c>
      <c r="E92" s="211"/>
    </row>
    <row r="93" spans="1:6" s="150" customFormat="1" ht="23.25" customHeight="1" x14ac:dyDescent="0.25">
      <c r="A93" s="211"/>
      <c r="B93" s="211"/>
      <c r="C93" s="211"/>
      <c r="D93" s="211"/>
      <c r="E93" s="211"/>
    </row>
  </sheetData>
  <mergeCells count="94">
    <mergeCell ref="B1:E1"/>
    <mergeCell ref="A3:F3"/>
    <mergeCell ref="A93:E93"/>
    <mergeCell ref="A73:E73"/>
    <mergeCell ref="A23:E23"/>
    <mergeCell ref="A21:E21"/>
    <mergeCell ref="A14:E14"/>
    <mergeCell ref="A87:E87"/>
    <mergeCell ref="A88:E88"/>
    <mergeCell ref="B89:C89"/>
    <mergeCell ref="D89:E89"/>
    <mergeCell ref="B81:E81"/>
    <mergeCell ref="A77:B77"/>
    <mergeCell ref="A10:F10"/>
    <mergeCell ref="A13:B13"/>
    <mergeCell ref="A8:F8"/>
    <mergeCell ref="A90:E90"/>
    <mergeCell ref="A91:E91"/>
    <mergeCell ref="B92:C92"/>
    <mergeCell ref="D92:E92"/>
    <mergeCell ref="A82:F82"/>
    <mergeCell ref="A83:F83"/>
    <mergeCell ref="A84:F84"/>
    <mergeCell ref="A85:F85"/>
    <mergeCell ref="B86:F86"/>
    <mergeCell ref="A80:D80"/>
    <mergeCell ref="A62:B62"/>
    <mergeCell ref="A63:B63"/>
    <mergeCell ref="A64:B64"/>
    <mergeCell ref="A59:B59"/>
    <mergeCell ref="A60:B60"/>
    <mergeCell ref="A61:B61"/>
    <mergeCell ref="A78:F78"/>
    <mergeCell ref="A70:B70"/>
    <mergeCell ref="A72:B72"/>
    <mergeCell ref="A65:B65"/>
    <mergeCell ref="A66:B66"/>
    <mergeCell ref="A68:B68"/>
    <mergeCell ref="A67:E67"/>
    <mergeCell ref="A76:B76"/>
    <mergeCell ref="A75:E75"/>
    <mergeCell ref="A71:E71"/>
    <mergeCell ref="A69:E69"/>
    <mergeCell ref="A74:B74"/>
    <mergeCell ref="A58:B58"/>
    <mergeCell ref="A52:B52"/>
    <mergeCell ref="A53:B53"/>
    <mergeCell ref="A55:B55"/>
    <mergeCell ref="A54:E54"/>
    <mergeCell ref="A56:B56"/>
    <mergeCell ref="A57:B57"/>
    <mergeCell ref="A49:B49"/>
    <mergeCell ref="A50:B50"/>
    <mergeCell ref="A51:B51"/>
    <mergeCell ref="A46:B46"/>
    <mergeCell ref="A47:B47"/>
    <mergeCell ref="A48:B48"/>
    <mergeCell ref="A42:B42"/>
    <mergeCell ref="A43:B43"/>
    <mergeCell ref="A45:B45"/>
    <mergeCell ref="A44:E44"/>
    <mergeCell ref="A39:B39"/>
    <mergeCell ref="A40:B40"/>
    <mergeCell ref="A41:B41"/>
    <mergeCell ref="A36:B36"/>
    <mergeCell ref="A37:B37"/>
    <mergeCell ref="A38:B38"/>
    <mergeCell ref="A33:B33"/>
    <mergeCell ref="A34:B34"/>
    <mergeCell ref="A35:B35"/>
    <mergeCell ref="A30:B30"/>
    <mergeCell ref="A31:B31"/>
    <mergeCell ref="A32:B32"/>
    <mergeCell ref="A27:B27"/>
    <mergeCell ref="A28:B28"/>
    <mergeCell ref="A29:B29"/>
    <mergeCell ref="A24:B24"/>
    <mergeCell ref="A25:B25"/>
    <mergeCell ref="A26:B26"/>
    <mergeCell ref="A17:B17"/>
    <mergeCell ref="A20:B20"/>
    <mergeCell ref="A22:B22"/>
    <mergeCell ref="A19:B19"/>
    <mergeCell ref="A2:F2"/>
    <mergeCell ref="A16:E16"/>
    <mergeCell ref="A18:B18"/>
    <mergeCell ref="A9:F9"/>
    <mergeCell ref="A11:F11"/>
    <mergeCell ref="A12:F12"/>
    <mergeCell ref="A15:B15"/>
    <mergeCell ref="A4:E4"/>
    <mergeCell ref="A5:F5"/>
    <mergeCell ref="A6:F6"/>
    <mergeCell ref="A7:F7"/>
  </mergeCells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2022-03-25T05:31:54Z</dcterms:modified>
</cp:coreProperties>
</file>