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405" windowWidth="15480" windowHeight="12075" firstSheet="1" activeTab="9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'2018'!$A$1:$F$30</definedName>
    <definedName name="_xlnm.Print_Area" localSheetId="4">'2019'!$A$1:$F$30</definedName>
    <definedName name="_xlnm.Print_Area" localSheetId="6">'2020'!$A$1:$F$31</definedName>
    <definedName name="_xlnm.Print_Area" localSheetId="8">'2021'!$A$1:$F$30</definedName>
    <definedName name="_xlnm.Print_Area" localSheetId="0">Акт!$A$1:$E$93</definedName>
    <definedName name="_xlnm.Print_Area" localSheetId="3">'Акт (2)'!$A$1:$E$108</definedName>
    <definedName name="_xlnm.Print_Area" localSheetId="9">акт21!$A$3:$E$85</definedName>
    <definedName name="_xlnm.Print_Area" localSheetId="1">Бюджет!$A$1:$D$32</definedName>
    <definedName name="_xlnm.Print_Area" localSheetId="7">Лист1!$A$3:$E$110</definedName>
    <definedName name="_xlnm.Print_Area" localSheetId="5">Лист3!$A$2:$E$95</definedName>
  </definedNames>
  <calcPr calcId="145621"/>
</workbook>
</file>

<file path=xl/calcChain.xml><?xml version="1.0" encoding="utf-8"?>
<calcChain xmlns="http://schemas.openxmlformats.org/spreadsheetml/2006/main">
  <c r="F24" i="9" l="1"/>
  <c r="F23" i="9"/>
  <c r="E69" i="10"/>
  <c r="E70" i="10" s="1"/>
  <c r="E73" i="10" s="1"/>
  <c r="F67" i="10"/>
  <c r="D54" i="10"/>
  <c r="D55" i="10"/>
  <c r="D56" i="10"/>
  <c r="D57" i="10"/>
  <c r="D58" i="10"/>
  <c r="D34" i="10"/>
  <c r="D59" i="10"/>
  <c r="D60" i="10"/>
  <c r="D53" i="10"/>
  <c r="D52" i="10"/>
  <c r="D51" i="10"/>
  <c r="D50" i="10"/>
  <c r="D49" i="10"/>
  <c r="D48" i="10"/>
  <c r="D47" i="10"/>
  <c r="D45" i="10"/>
  <c r="D44" i="10"/>
  <c r="D43" i="10"/>
  <c r="D42" i="10"/>
  <c r="D41" i="10"/>
  <c r="D40" i="10"/>
  <c r="D39" i="10"/>
  <c r="D38" i="10"/>
  <c r="D37" i="10"/>
  <c r="D36" i="10"/>
  <c r="D35" i="10"/>
  <c r="D33" i="10"/>
  <c r="D32" i="10"/>
  <c r="D31" i="10"/>
  <c r="D30" i="10"/>
  <c r="D29" i="10"/>
  <c r="D28" i="10"/>
  <c r="D27" i="10"/>
  <c r="D26" i="10"/>
  <c r="D25" i="10"/>
  <c r="D24" i="10"/>
  <c r="D23" i="10"/>
  <c r="D21" i="10"/>
  <c r="D20" i="10"/>
  <c r="D62" i="10"/>
  <c r="D64" i="10"/>
  <c r="D66" i="10"/>
  <c r="D67" i="10"/>
  <c r="F18" i="9"/>
  <c r="F22" i="9" s="1"/>
  <c r="F14" i="9"/>
  <c r="D7" i="9"/>
  <c r="D69" i="10" l="1"/>
  <c r="F25" i="9"/>
  <c r="G81" i="3"/>
  <c r="G80" i="3"/>
  <c r="E80" i="3"/>
  <c r="G92" i="5"/>
  <c r="G91" i="5"/>
  <c r="I25" i="6"/>
  <c r="I24" i="6"/>
  <c r="J14" i="7"/>
  <c r="J13" i="7"/>
  <c r="J12" i="7" l="1"/>
  <c r="J11" i="7"/>
  <c r="H26" i="7" l="1"/>
  <c r="D85" i="8"/>
  <c r="D87" i="8"/>
  <c r="D88" i="8"/>
  <c r="D90" i="8"/>
  <c r="D91" i="8"/>
  <c r="D83" i="8"/>
  <c r="D76" i="8"/>
  <c r="D53" i="8"/>
  <c r="D46" i="8"/>
  <c r="D28" i="8"/>
  <c r="D25" i="8"/>
  <c r="D26" i="8"/>
  <c r="D27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7" i="8"/>
  <c r="D48" i="8"/>
  <c r="D49" i="8"/>
  <c r="D51" i="8"/>
  <c r="D52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7" i="8"/>
  <c r="D78" i="8"/>
  <c r="D79" i="8"/>
  <c r="D80" i="8"/>
  <c r="D81" i="8"/>
  <c r="D24" i="8"/>
  <c r="D20" i="8"/>
  <c r="D21" i="8"/>
  <c r="D22" i="8"/>
  <c r="D19" i="8"/>
  <c r="F22" i="7" l="1"/>
  <c r="E95" i="8" l="1"/>
  <c r="F24" i="7" s="1"/>
  <c r="E94" i="8"/>
  <c r="D94" i="8" s="1"/>
  <c r="E93" i="8"/>
  <c r="D93" i="8" s="1"/>
  <c r="F18" i="7" l="1"/>
  <c r="F26" i="7" s="1"/>
  <c r="F14" i="7"/>
  <c r="D7" i="7"/>
  <c r="F25" i="7" l="1"/>
  <c r="F19" i="6"/>
  <c r="F15" i="6"/>
  <c r="E81" i="3"/>
  <c r="F23" i="6" s="1"/>
  <c r="D80" i="3"/>
  <c r="D74" i="3"/>
  <c r="D76" i="3"/>
  <c r="D78" i="3"/>
  <c r="D72" i="3"/>
  <c r="D62" i="3"/>
  <c r="D21" i="3"/>
  <c r="D22" i="3"/>
  <c r="D20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3" i="3"/>
  <c r="D64" i="3"/>
  <c r="D65" i="3"/>
  <c r="D66" i="3"/>
  <c r="D67" i="3"/>
  <c r="D68" i="3"/>
  <c r="D69" i="3"/>
  <c r="D70" i="3"/>
  <c r="D24" i="3"/>
  <c r="D19" i="3"/>
  <c r="F18" i="6"/>
  <c r="F22" i="6" s="1"/>
  <c r="F14" i="6"/>
  <c r="F24" i="6" l="1"/>
  <c r="F25" i="6"/>
  <c r="F23" i="4"/>
  <c r="E92" i="5"/>
  <c r="E91" i="5"/>
  <c r="D91" i="5" s="1"/>
  <c r="D89" i="5"/>
  <c r="D88" i="5"/>
  <c r="D86" i="5"/>
  <c r="D84" i="5"/>
  <c r="D52" i="5"/>
  <c r="D42" i="5"/>
  <c r="D17" i="5"/>
  <c r="E17" i="5"/>
  <c r="D15" i="5"/>
  <c r="D7" i="5"/>
  <c r="D9" i="5"/>
  <c r="D10" i="5"/>
  <c r="D11" i="5"/>
  <c r="D12" i="5"/>
  <c r="D13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6" i="5"/>
  <c r="D37" i="5"/>
  <c r="D38" i="5"/>
  <c r="D39" i="5"/>
  <c r="D40" i="5"/>
  <c r="D41" i="5"/>
  <c r="D43" i="5"/>
  <c r="D44" i="5"/>
  <c r="D45" i="5"/>
  <c r="D46" i="5"/>
  <c r="D47" i="5"/>
  <c r="D48" i="5"/>
  <c r="D49" i="5"/>
  <c r="D50" i="5"/>
  <c r="D54" i="5"/>
  <c r="D55" i="5"/>
  <c r="D56" i="5"/>
  <c r="D57" i="5"/>
  <c r="D58" i="5"/>
  <c r="D59" i="5"/>
  <c r="D60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F15" i="4" l="1"/>
  <c r="F13" i="4"/>
  <c r="D25" i="2" l="1"/>
  <c r="F18" i="4"/>
  <c r="F22" i="4" s="1"/>
  <c r="F24" i="4" s="1"/>
  <c r="F14" i="4"/>
  <c r="F25" i="4" l="1"/>
  <c r="C25" i="2"/>
  <c r="E77" i="1"/>
  <c r="B24" i="2" l="1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E78" i="1"/>
  <c r="B25" i="2" l="1"/>
  <c r="E25" i="2" s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2" i="1"/>
  <c r="D51" i="1"/>
  <c r="D50" i="1"/>
  <c r="D49" i="1"/>
  <c r="D48" i="1"/>
  <c r="D42" i="1"/>
  <c r="D41" i="1"/>
  <c r="D40" i="1"/>
  <c r="D39" i="1"/>
  <c r="D38" i="1"/>
  <c r="D37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9" i="1"/>
  <c r="D77" i="1"/>
  <c r="D75" i="1"/>
  <c r="D73" i="1"/>
  <c r="D71" i="1"/>
  <c r="D70" i="1"/>
  <c r="D46" i="1"/>
  <c r="D44" i="1"/>
  <c r="D13" i="1"/>
  <c r="D11" i="1"/>
  <c r="D7" i="1"/>
</calcChain>
</file>

<file path=xl/sharedStrings.xml><?xml version="1.0" encoding="utf-8"?>
<sst xmlns="http://schemas.openxmlformats.org/spreadsheetml/2006/main" count="1046" uniqueCount="356">
  <si>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</si>
  <si>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</si>
  <si>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</si>
  <si>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</si>
  <si>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</si>
  <si>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</si>
  <si>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</si>
  <si>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</si>
  <si>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</si>
  <si>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</si>
  <si>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</si>
  <si>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</si>
  <si>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</si>
  <si>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</si>
  <si>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узел</t>
  </si>
  <si>
    <t>1 здание</t>
  </si>
  <si>
    <t>100 м</t>
  </si>
  <si>
    <t>1000 м2</t>
  </si>
  <si>
    <t>100 квартир</t>
  </si>
  <si>
    <t>100 шт.</t>
  </si>
  <si>
    <t>узел</t>
  </si>
  <si>
    <t>1 ИТП</t>
  </si>
  <si>
    <t xml:space="preserve"> </t>
  </si>
  <si>
    <t>Ежедневно</t>
  </si>
  <si>
    <t>По факту</t>
  </si>
  <si>
    <t>По плану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</si>
  <si>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</si>
  <si>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</si>
  <si>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</si>
  <si>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</si>
  <si>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</si>
  <si>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</si>
  <si>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</si>
  <si>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</si>
  <si>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</si>
  <si>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</si>
  <si>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</si>
  <si>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</si>
  <si>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</si>
  <si>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</si>
  <si>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</si>
  <si>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</si>
  <si>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</si>
  <si>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</si>
  <si>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Расходы на истребование задолженности по оплате жилых помещений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</si>
  <si>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</si>
  <si>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</si>
  <si>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</si>
  <si>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</si>
  <si>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</si>
  <si>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</si>
  <si>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</si>
  <si>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</si>
  <si>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Техническое обслуживание нежилых помещений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</si>
  <si>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</si>
  <si>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</si>
  <si>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</si>
  <si>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</si>
  <si>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Долг за выполненные работы на 01.01.2017 г.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</si>
  <si>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</si>
  <si>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</si>
  <si>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</si>
  <si>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</si>
  <si>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</si>
  <si>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</si>
  <si>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</si>
  <si>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</si>
  <si>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</si>
  <si>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</si>
  <si>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</si>
  <si>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</si>
  <si>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Перекрытие потока воды: отопление, ГВС</t>
  </si>
  <si>
    <t xml:space="preserve">     Сдача ИТП представителю энергоснабжающей организации, составление акта</t>
  </si>
  <si>
    <t xml:space="preserve">     Снятие замеров температуры воздуха в квартире</t>
  </si>
  <si>
    <t>1 замер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</si>
  <si>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</si>
  <si>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</si>
  <si>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</si>
  <si>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Истребование дебиторской задолженности</t>
  </si>
  <si>
    <t xml:space="preserve">     Очистка фильтра от накипи (отложений)</t>
  </si>
  <si>
    <t xml:space="preserve">     Ремонт смесителя без душа, без снятия с места замена кран-буксы</t>
  </si>
  <si>
    <t>1 смеситель</t>
  </si>
  <si>
    <t>1 участок</t>
  </si>
  <si>
    <t xml:space="preserve">     Постановка заклепок в местах соединения труб</t>
  </si>
  <si>
    <t xml:space="preserve">     Услуги а/вышки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</si>
  <si>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</si>
  <si>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</si>
  <si>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</si>
  <si>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</si>
  <si>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</si>
  <si>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Отчет по бюджету № 55/6-2017</t>
  </si>
  <si>
    <t>Обслуживание ОДПУ</t>
  </si>
  <si>
    <t>Уборка лестничных клеток</t>
  </si>
  <si>
    <t>Задолженность по оплате за содержание и текущий ремонт на 01.01.2018 г. - 61 277,58 руб.</t>
  </si>
  <si>
    <t>АКТ № 55/6-2017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</si>
  <si>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6 квартала 55.</t>
  </si>
  <si>
    <t xml:space="preserve">     Временная заделка свищей и трещин на внутренних трубопроводах и стояках.</t>
  </si>
  <si>
    <t>1 место</t>
  </si>
  <si>
    <t xml:space="preserve">     Запуск потока воды: отопление, ГВС</t>
  </si>
  <si>
    <t xml:space="preserve">     Опрессовка ТУ диаметром: до 100 мм</t>
  </si>
  <si>
    <t xml:space="preserve">     Очистка канализационной сети: дворовой</t>
  </si>
  <si>
    <t xml:space="preserve">     Подготовка элеваторного узла Д-80 к зиме</t>
  </si>
  <si>
    <t xml:space="preserve">     Промывка трубопровода системы отопления</t>
  </si>
  <si>
    <t>м3</t>
  </si>
  <si>
    <t xml:space="preserve">     Регулировка балансировочного клапана</t>
  </si>
  <si>
    <t xml:space="preserve">     Снятие замеров температуры ГВС</t>
  </si>
  <si>
    <t xml:space="preserve">     Установка промывочных вентилей Д-25</t>
  </si>
  <si>
    <t xml:space="preserve">     Устранение засоров санитарных приборов</t>
  </si>
  <si>
    <t>1 прибор</t>
  </si>
  <si>
    <t xml:space="preserve">     Заделка отверстий, гнезд, и борозд: в перекрытиях железобетонных площадью до 0,1 м2</t>
  </si>
  <si>
    <t xml:space="preserve">     Осмотр стен фасадов (по заявкам)</t>
  </si>
  <si>
    <t xml:space="preserve">     Очистка желобов от мусора: вручную (при расчете 1 кг. мусора = 3 м 1 желоба)</t>
  </si>
  <si>
    <t>м</t>
  </si>
  <si>
    <t xml:space="preserve">     Очистка кровли от снега толщ. 10 см, сбивание сосулей (в)</t>
  </si>
  <si>
    <t xml:space="preserve">     Техническое обслуживание ОДПУ</t>
  </si>
  <si>
    <t xml:space="preserve">     Врезка диаметром: 15 мм</t>
  </si>
  <si>
    <t xml:space="preserve">     Регулировка КОРАЛЛа накидной гайкой, проверка работоспособности</t>
  </si>
  <si>
    <t xml:space="preserve">     Смена отдельных участков трубопроводов из стальных водогазопроводных неоцинкованных труб д-м: 20 мм</t>
  </si>
  <si>
    <t xml:space="preserve">     Выравнивание штукатурки внутри здания сухой растворимой смесью толщиной до 10 мм: потолков</t>
  </si>
  <si>
    <t>100 м2</t>
  </si>
  <si>
    <t xml:space="preserve">     Окраска клеевыми составами: простая (потолок)</t>
  </si>
  <si>
    <t xml:space="preserve">     Отбивка штукатурки с поверхностей: откосов оконных</t>
  </si>
  <si>
    <t xml:space="preserve">     Перенавеска водосточных труб.</t>
  </si>
  <si>
    <t xml:space="preserve">     Ремонт отдельных мест покрытия из асбоцементных листов: обыкновенного профиля (мат. БУ)</t>
  </si>
  <si>
    <t xml:space="preserve">     Ремонт штукатурки лестничных маршей и площадок.</t>
  </si>
  <si>
    <t xml:space="preserve">     Ремонт штукатурки откосов внутри здания по камню и бетону цем-извест раствором: прямолинейных</t>
  </si>
  <si>
    <t xml:space="preserve">     Смена дверных приборов: навесного замка</t>
  </si>
  <si>
    <t>100 приборов</t>
  </si>
  <si>
    <t xml:space="preserve">     Смена дверных приборов: пружин</t>
  </si>
  <si>
    <t xml:space="preserve">     Смена стекол в деревянных переплетах при площади стекла  до: 0,25 м</t>
  </si>
  <si>
    <t xml:space="preserve">     Укрепление дверных приборов: петли (шарниры), шпингалеты, ручки накладные</t>
  </si>
  <si>
    <t xml:space="preserve">     Установка частей водосточных труб (отметов)</t>
  </si>
  <si>
    <t xml:space="preserve">     Установка частей водосточных труб с  земли, лестниц и подмостей</t>
  </si>
  <si>
    <t xml:space="preserve">     Устройство промазки и расшивка швов панелей перекрытий раствором снизу</t>
  </si>
  <si>
    <t xml:space="preserve">     Уборка л/клеток</t>
  </si>
  <si>
    <t>Ежемесячно</t>
  </si>
  <si>
    <t>на общую сумму 264 732,12 (Двести шестьдесят четыре тысячи семьсот тридцать два) рублей 02 коп.</t>
  </si>
  <si>
    <t>Долг (доходы за минусом расходов) на  01.01.2018 г. - 14 402,92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</si>
  <si>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</si>
  <si>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</si>
  <si>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</si>
  <si>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</si>
  <si>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</si>
  <si>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</si>
  <si>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</si>
  <si>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</si>
  <si>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</si>
  <si>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</si>
  <si>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</si>
  <si>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</si>
  <si>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</si>
  <si>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</si>
  <si>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</si>
  <si>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</si>
  <si>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</si>
  <si>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</si>
  <si>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</si>
  <si>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</si>
  <si>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</si>
  <si>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</si>
  <si>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</si>
  <si>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</si>
  <si>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</si>
  <si>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55/6-2018</t>
  </si>
  <si>
    <t>4/3</t>
  </si>
  <si>
    <t xml:space="preserve">     Демонтаж стоек для радиотрансляционных сетей одинарных на напряжение</t>
  </si>
  <si>
    <t>1 стойка</t>
  </si>
  <si>
    <t xml:space="preserve">     Затаривание строительного мусора в мешки</t>
  </si>
  <si>
    <t>т</t>
  </si>
  <si>
    <t xml:space="preserve">     Обезжиривание металлических поверхностей</t>
  </si>
  <si>
    <t xml:space="preserve">     Окраска известковыми составами: по кирпичу и бетону (бордюр. столбики, столбы)</t>
  </si>
  <si>
    <t xml:space="preserve">     Очистка вручную поверхности фасадов от перхлорвиниловых и масляных красок: с люлей</t>
  </si>
  <si>
    <t xml:space="preserve">     Очистка помещений от мусора и хлама</t>
  </si>
  <si>
    <t xml:space="preserve">     Установка урны</t>
  </si>
  <si>
    <t xml:space="preserve">     Вывоз и утилизация ТКО, в т.ч. крупногабаритный мусор</t>
  </si>
  <si>
    <t xml:space="preserve">     Осмотр выпусков канализации  (засоры, подпоры) прим.</t>
  </si>
  <si>
    <t xml:space="preserve">     Очистка канализационной сети: внутренней</t>
  </si>
  <si>
    <t xml:space="preserve">     Регулировка системы отопления</t>
  </si>
  <si>
    <t xml:space="preserve">     Сдача ИТП представителю энергоснабжающей организации</t>
  </si>
  <si>
    <t xml:space="preserve">     Закрытие слуховых окон и люков выхода на кровлю</t>
  </si>
  <si>
    <t>10 шт.</t>
  </si>
  <si>
    <t xml:space="preserve">     Осмотр квартир</t>
  </si>
  <si>
    <t xml:space="preserve">     Осмотр кровли, чердака, люков</t>
  </si>
  <si>
    <t xml:space="preserve">     Осмотр кровли, чердака, подъездов, подвального помещения -подготовка к зиме</t>
  </si>
  <si>
    <t xml:space="preserve">     Очистка кровли от снега, сбивание сосулей (вышка)</t>
  </si>
  <si>
    <t xml:space="preserve">     Очистка чердака от снега</t>
  </si>
  <si>
    <t xml:space="preserve">     Плановые проверки вентиляционных каналов и оголовков</t>
  </si>
  <si>
    <t xml:space="preserve">     Проверка исправности канализационных вытяжек (по жалобе)</t>
  </si>
  <si>
    <t xml:space="preserve">     Проверка наличия тяги в ДВ и вент. каналах</t>
  </si>
  <si>
    <t xml:space="preserve">     Прочистка вентиляционных каналов</t>
  </si>
  <si>
    <t xml:space="preserve">     Смена дверных приборов: накладка дверная</t>
  </si>
  <si>
    <t xml:space="preserve">     Смена оконных приборов: завертки форточные</t>
  </si>
  <si>
    <t xml:space="preserve">     Прокладка трубопроводов канализационных из полиэтиленовых труб высокой плотности: 110 мм</t>
  </si>
  <si>
    <t xml:space="preserve">     Разборка трубопровода из чугунных канализационных труб. диаметром 100мм</t>
  </si>
  <si>
    <t xml:space="preserve">     Разборка трубопровода из чугунных канализационных труб. диаметром 50мм</t>
  </si>
  <si>
    <t xml:space="preserve">     Регулировка температуры отопления в ИТП вентилями</t>
  </si>
  <si>
    <t xml:space="preserve">     Установка заглушек на трубопроводах д. до 100мм</t>
  </si>
  <si>
    <t xml:space="preserve">     Установка заглушек на трубопроводах д. до 50мм</t>
  </si>
  <si>
    <t xml:space="preserve">     Демонтаж-монтаж воронки с вышки</t>
  </si>
  <si>
    <t xml:space="preserve">     Железнение цементных покрытий</t>
  </si>
  <si>
    <t xml:space="preserve">     Огрунтовка ранее окрашенных фасадов под окраску перхлорвиниловыми красками: сложных с вышки</t>
  </si>
  <si>
    <t xml:space="preserve">     Окраска известковыми составами ранее окрашенных фасадов простых: по штукатурке с земли и лесов</t>
  </si>
  <si>
    <t xml:space="preserve">     Окраска маслянными составами ранее окрашенных металлических покрытий дверей: за два раза с земли и л</t>
  </si>
  <si>
    <t xml:space="preserve">     Отбивка штукатурки с поверхностейстолбов, колонн</t>
  </si>
  <si>
    <t xml:space="preserve">     Очистка вручную поверхности фасадов от перхлорвиниловых и масляных красок: с земли и лесов</t>
  </si>
  <si>
    <t xml:space="preserve">     Приготовление тяжелого бетона: на гравии класса В20 (М250)</t>
  </si>
  <si>
    <t>100 м3</t>
  </si>
  <si>
    <t xml:space="preserve">     Протравка фасадов простых, карниза, с: земли и лесов (Прим)</t>
  </si>
  <si>
    <t xml:space="preserve">     Протравка фасадов: простых с люлек</t>
  </si>
  <si>
    <t xml:space="preserve">     Разборка покрытий полов: цементных</t>
  </si>
  <si>
    <t xml:space="preserve">     Ремонт обделок из листовой стали (парапета, карниза, отливов, поясков, сандриков, брандмауэров)</t>
  </si>
  <si>
    <t xml:space="preserve">     Ремонт существующих полов бетоном</t>
  </si>
  <si>
    <t xml:space="preserve">     Ремонт штукатурки  фасадов сухой растворной смесью (типа "Ветонит")</t>
  </si>
  <si>
    <t xml:space="preserve">     Снятие многослойных лакокрасочных покрытий: с дверных коробок</t>
  </si>
  <si>
    <t xml:space="preserve">     Снятие многослойных лакокрасочных покрытий: с дверных полотен</t>
  </si>
  <si>
    <t xml:space="preserve">     Установка рам слухового окна с изготовлением</t>
  </si>
  <si>
    <t xml:space="preserve">     Шпаклевка фасада по штукатурке</t>
  </si>
  <si>
    <t xml:space="preserve">     Услуги  по вывозу и утилизации листвы, веток, деревьев, скошенной травы , смета и др.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</si>
  <si>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</si>
  <si>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</si>
  <si>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</si>
  <si>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285 866,12 руб. (Двести восемьдесят пять тысяч восемьсот шестьдесят шесть рублей 12 копеек)</t>
  </si>
  <si>
    <t>АКТ № 55/6-2018</t>
  </si>
  <si>
    <t>"31" марта 2019 г.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</si>
  <si>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</si>
  <si>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</si>
  <si>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</si>
  <si>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</si>
  <si>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</si>
  <si>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</si>
  <si>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</si>
  <si>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</si>
  <si>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</si>
  <si>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</si>
  <si>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</si>
  <si>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</si>
  <si>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</si>
  <si>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Обрезка деревьев высотой: более 5 м без формовки</t>
  </si>
  <si>
    <t>1 дерево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</si>
  <si>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</si>
  <si>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</si>
  <si>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</si>
  <si>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</si>
  <si>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Ликвидация воздушных пробок в системе отопления, в стояке</t>
  </si>
  <si>
    <t>1 стояк</t>
  </si>
  <si>
    <t xml:space="preserve">     Осмотр и устранение мелких неисправностей на РХВ</t>
  </si>
  <si>
    <t xml:space="preserve">     Осмотр СТО в чердачных и подвальных помещениях ФКР</t>
  </si>
  <si>
    <t xml:space="preserve">     Отогрев трубопровода Д-32-50</t>
  </si>
  <si>
    <t xml:space="preserve">     Подготовка элеваторного узла</t>
  </si>
  <si>
    <t xml:space="preserve">     Расконсервация системы отопления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</si>
  <si>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</si>
  <si>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</si>
  <si>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Демонтаж-монтаж частей фановых труб</t>
  </si>
  <si>
    <t xml:space="preserve">     Окраска масляными составами  по дереву: доски объявления</t>
  </si>
  <si>
    <t xml:space="preserve">     Ремонт обделок из листовой стали (парапета, карниза, отливов,  т.д)-(укрепление, промазка свищ.)</t>
  </si>
  <si>
    <t xml:space="preserve">     Ремонт отдельных мест скатной кровли (материалом Ризолит)</t>
  </si>
  <si>
    <t xml:space="preserve">     Ремонт слухового окна с заменой брусков: с изготовлением элементов по размеру и профилю</t>
  </si>
  <si>
    <t xml:space="preserve">     Установка досок объявлений с изготовлением</t>
  </si>
  <si>
    <t xml:space="preserve">     Установка частей водосточных труб: отливов (отметов) бу</t>
  </si>
  <si>
    <t xml:space="preserve">     Устройство рам слухового окна с остеклением и покраской</t>
  </si>
  <si>
    <t xml:space="preserve">     Осмотр кровли, чердака, подъездов, подвального помещения -</t>
  </si>
  <si>
    <t xml:space="preserve">     Очистка  кровли от снега, сбивание сосулей вышка</t>
  </si>
  <si>
    <t>1 м 1 основания</t>
  </si>
  <si>
    <t xml:space="preserve">     Очистка канализационного стояка от наледи</t>
  </si>
  <si>
    <t xml:space="preserve">     Проверка исправности канализационных вытяжек</t>
  </si>
  <si>
    <t>1 кв</t>
  </si>
  <si>
    <t xml:space="preserve">     Смена ухватов для водосточных труб: в каменных стенах</t>
  </si>
  <si>
    <t xml:space="preserve">     Укрепление козырька над входной дверью в подъезд</t>
  </si>
  <si>
    <t>Текущий ремонт</t>
  </si>
  <si>
    <t xml:space="preserve">     Ремонт чердачного перекрытия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</si>
  <si>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</si>
  <si>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</si>
  <si>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</si>
  <si>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</si>
  <si>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</si>
  <si>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55/6</t>
  </si>
  <si>
    <t>По графику</t>
  </si>
  <si>
    <t>По договору</t>
  </si>
  <si>
    <t>По акту</t>
  </si>
  <si>
    <t xml:space="preserve">           2. Всего за период с "01"января 2019 г. по "31"декября 2019 г. выполнено работ на общую сумму 306111.31 руб. (Триста шесть тысяч сто одиннадцать рублей 31 копейка)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</si>
  <si>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</si>
  <si>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 xml:space="preserve">                            _________________________________________      ____________________________________</t>
  </si>
  <si>
    <t>Отчет по бюджету № 55/6-2019</t>
  </si>
  <si>
    <t>Период: с 01.01.2019 по 31.12.2019 года.</t>
  </si>
  <si>
    <t>Переходящие остатки денежных средств за выполненные работы (на конец периода; + резерв, - долг)</t>
  </si>
  <si>
    <t>Переходящие остатки денежных средств за выполненные работы (на начало периода; + резерв, - долг)</t>
  </si>
  <si>
    <t>Отчет по бюджету № 55/6-2020</t>
  </si>
  <si>
    <t>Период: с 01.01.2020 по 31.12.2020 года.</t>
  </si>
  <si>
    <t>31 марта 2021 г.</t>
  </si>
  <si>
    <t xml:space="preserve">     Дезинфекция мест общего пользования МКД</t>
  </si>
  <si>
    <t xml:space="preserve">     Демонтаж- монтаж сгонов на подцепке радиатора: 20мм (перемотка)</t>
  </si>
  <si>
    <t xml:space="preserve">     Демонтаж: радиаторов весом до 80 кг</t>
  </si>
  <si>
    <t xml:space="preserve">     Заделка свища сваркой при длине стыка до 6 мм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</si>
  <si>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</si>
  <si>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</si>
  <si>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</si>
  <si>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Смена отдельных участков трубопроводов диаметром: 20 мм</t>
  </si>
  <si>
    <t xml:space="preserve">     Установка регистра с изготовлением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</si>
  <si>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</si>
  <si>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</si>
  <si>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системы центрального отопления, устройства в чердачных и подвальных помещениях</t>
  </si>
  <si>
    <t xml:space="preserve">     Откачка воды из ливневки, приямка. дренажного колодца</t>
  </si>
  <si>
    <t xml:space="preserve">     Перезапуск системы отопления с регулировкой</t>
  </si>
  <si>
    <t xml:space="preserve">     Перекрытие потока воды: отопление, ГВС, ХВС</t>
  </si>
  <si>
    <t xml:space="preserve">     Герметизация вводов в подвальное помещение</t>
  </si>
  <si>
    <t xml:space="preserve">     Изготовление щита из доски б/у</t>
  </si>
  <si>
    <t xml:space="preserve">     Разборка дымовых кирпичных труб и боровов в один канал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</si>
  <si>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</si>
  <si>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Ремонт кладки ДВ и ВК</t>
  </si>
  <si>
    <t>1 м3</t>
  </si>
  <si>
    <t xml:space="preserve">     Ремонт отдельных мест скатной кровли (материалом Унифлекс)</t>
  </si>
  <si>
    <t xml:space="preserve">     Ремонт отмостки: бетонной</t>
  </si>
  <si>
    <t xml:space="preserve">     Ремонт, укрепление металлический ограждений, металического каркаса козырька</t>
  </si>
  <si>
    <t xml:space="preserve">     Рыхление шлака на чердаке - обследование перекрытия</t>
  </si>
  <si>
    <t xml:space="preserve">     Смена дверных приборов: ручки-скобы</t>
  </si>
  <si>
    <t xml:space="preserve">     Смена частей водосточных труб: отливов (отметов)</t>
  </si>
  <si>
    <t xml:space="preserve">     Снятие дверных полотен</t>
  </si>
  <si>
    <t xml:space="preserve">     Установка дверных полотен: внутренних межкомнатных</t>
  </si>
  <si>
    <t xml:space="preserve">     Установка крышек люков на приямки</t>
  </si>
  <si>
    <t xml:space="preserve">     Очистка  кровли от снега толщ. 10см, сбивание сосулей</t>
  </si>
  <si>
    <t xml:space="preserve">     Очистка воронки и колен от мусора, снега (вышка)</t>
  </si>
  <si>
    <t xml:space="preserve">     Укладка (установка) щитов из доски б/у (без подгонки)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</si>
  <si>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</si>
  <si>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</si>
  <si>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Ремонт балконов</t>
  </si>
  <si>
    <t xml:space="preserve">     Корректировка за 2019 год</t>
  </si>
  <si>
    <t>Корректировка за 2018 год</t>
  </si>
  <si>
    <t xml:space="preserve">           2. Всего за период с "01"января 2020 г. по "31"декабря 2020 г. выполнено работ на общую сумму 366762.46 руб. (Триста шестьдесят шесть тысяч семьсот шестьдесят два рубля 46 копеек)</t>
  </si>
  <si>
    <t xml:space="preserve">                         ________________________________________      ____________________________________</t>
  </si>
  <si>
    <t>Отчет по бюджету № 55/6-2021</t>
  </si>
  <si>
    <t>Период: с 01.01.2021 по 31.12.2021 года.</t>
  </si>
  <si>
    <t>31 марта 2022 г.</t>
  </si>
  <si>
    <t xml:space="preserve">     Валка деревьев в городских условиях: (дуб, бук, граб, клен, ясень) д. до 300мм</t>
  </si>
  <si>
    <t xml:space="preserve">     Уплотнение сгонов без разборки.</t>
  </si>
  <si>
    <t>1 соединение</t>
  </si>
  <si>
    <t xml:space="preserve">     Осмотр подвальных помещений и выпуска при подпоре</t>
  </si>
  <si>
    <t>1 осмотр</t>
  </si>
  <si>
    <t xml:space="preserve">     Осмотр подъездов, подвального помещения, чердачного помещения - по жалобе</t>
  </si>
  <si>
    <t xml:space="preserve">     Отключение системы отопления</t>
  </si>
  <si>
    <t xml:space="preserve">     Уплотнение сгонов с применением льняной пряди или асбестового шнура (без разборки сгонов)</t>
  </si>
  <si>
    <t xml:space="preserve">     Монтаж аншлагов, стенда, вывески, доски объявления и т.д.</t>
  </si>
  <si>
    <t xml:space="preserve">     Перенавеска в/сточ. отметов</t>
  </si>
  <si>
    <t xml:space="preserve">     Ремонт отдельных мест покрытия из асбоцементных листов: обыкновенного профиля</t>
  </si>
  <si>
    <t xml:space="preserve">     Смена: прямых звеньев водосточных труб</t>
  </si>
  <si>
    <t xml:space="preserve">     Установка доски объявлений - б/у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</si>
  <si>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</si>
  <si>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</si>
  <si>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Осмотр подъезда</t>
  </si>
  <si>
    <t xml:space="preserve">     Очистка  кровли от снега толщ. 10см, сбивание сосулей вышка</t>
  </si>
  <si>
    <t xml:space="preserve">     Проверка исправности вент. каналов, правильного расположения оголовков относ. крыши и наличия тяги</t>
  </si>
  <si>
    <t>195982.46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</si>
  <si>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</si>
  <si>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</si>
  <si>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</si>
  <si>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    _______________</t>
  </si>
  <si>
    <t>Двести пятнадцать тысяч пятьсот  восемьдесят рублей 68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</si>
</sst>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0;[Red]\-0"/>
    <numFmt numFmtId="167" formatCode="0.00;[Red]\-0.00"/>
    <numFmt numFmtId="168" formatCode="0.000;[Red]\-0.000"/>
    <numFmt numFmtId="169" formatCode="0.0;[Red]\-0.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164" fontId="3" fillId="0" borderId="0" applyFont="0" applyFill="0" applyBorder="0" applyAlignment="0" applyProtection="0"/>
    <xf numFmtId="0" fontId="6" fillId="0" borderId="0">
      <alignment horizontal="left"/>
    </xf>
    <xf numFmtId="0" fontId="18" fillId="0" borderId="0">
      <alignment horizontal="center" vertical="center"/>
    </xf>
    <xf numFmtId="0" fontId="2" fillId="0" borderId="0"/>
    <xf numFmtId="0" fontId="20" fillId="0" borderId="0">
      <alignment horizontal="left" vertical="top"/>
    </xf>
    <xf numFmtId="0" fontId="20" fillId="0" borderId="0">
      <alignment horizontal="right" vertical="top"/>
    </xf>
    <xf numFmtId="0" fontId="20" fillId="3" borderId="0">
      <alignment horizontal="right" vertical="top"/>
    </xf>
    <xf numFmtId="0" fontId="20" fillId="0" borderId="0">
      <alignment horizontal="right" vertical="top"/>
    </xf>
    <xf numFmtId="0" fontId="20" fillId="0" borderId="0">
      <alignment horizontal="left" vertical="top"/>
    </xf>
    <xf numFmtId="0" fontId="20" fillId="0" borderId="0">
      <alignment horizontal="left" vertical="top"/>
    </xf>
    <xf numFmtId="0" fontId="1" fillId="0" borderId="0"/>
    <xf numFmtId="0" fontId="3" fillId="0" borderId="0"/>
  </cellStyleXfs>
  <cellXfs count="223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7" fillId="0" borderId="0" xfId="2" applyFont="1" applyAlignment="1">
      <alignment horizontal="centerContinuous"/>
    </xf>
    <xf numFmtId="0" fontId="8" fillId="0" borderId="0" xfId="2" applyFont="1" applyAlignment="1"/>
    <xf numFmtId="0" fontId="10" fillId="0" borderId="0" xfId="2" applyFont="1" applyAlignment="1">
      <alignment horizontal="left"/>
    </xf>
    <xf numFmtId="0" fontId="9" fillId="0" borderId="0" xfId="2" applyFont="1" applyAlignment="1"/>
    <xf numFmtId="0" fontId="11" fillId="0" borderId="0" xfId="2" applyFont="1" applyAlignment="1"/>
    <xf numFmtId="0" fontId="0" fillId="0" borderId="0" xfId="0" applyAlignment="1"/>
    <xf numFmtId="0" fontId="9" fillId="0" borderId="0" xfId="2" applyFont="1" applyAlignment="1">
      <alignment horizontal="left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wrapText="1"/>
    </xf>
    <xf numFmtId="2" fontId="4" fillId="0" borderId="0" xfId="0" applyNumberFormat="1" applyFont="1"/>
    <xf numFmtId="0" fontId="5" fillId="0" borderId="0" xfId="0" applyFont="1" applyAlignment="1">
      <alignment horizontal="left" vertical="center" wrapText="1"/>
    </xf>
    <xf numFmtId="0" fontId="10" fillId="0" borderId="1" xfId="2" applyFont="1" applyBorder="1" applyAlignment="1">
      <alignment vertical="top" wrapText="1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5" fillId="0" borderId="1" xfId="2" applyFont="1" applyBorder="1" applyAlignment="1">
      <alignment vertical="center"/>
    </xf>
    <xf numFmtId="0" fontId="15" fillId="0" borderId="1" xfId="2" applyFont="1" applyBorder="1" applyAlignment="1">
      <alignment horizontal="right" vertical="center"/>
    </xf>
    <xf numFmtId="2" fontId="15" fillId="0" borderId="1" xfId="2" applyNumberFormat="1" applyFont="1" applyBorder="1" applyAlignment="1">
      <alignment horizontal="right" vertical="center"/>
    </xf>
    <xf numFmtId="164" fontId="15" fillId="0" borderId="1" xfId="1" applyFont="1" applyBorder="1" applyAlignment="1">
      <alignment horizontal="center" vertical="center"/>
    </xf>
    <xf numFmtId="164" fontId="15" fillId="2" borderId="1" xfId="1" applyFont="1" applyFill="1" applyBorder="1" applyAlignment="1">
      <alignment horizontal="center" vertical="center" wrapText="1"/>
    </xf>
    <xf numFmtId="164" fontId="13" fillId="0" borderId="1" xfId="1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/>
    </xf>
    <xf numFmtId="164" fontId="10" fillId="0" borderId="1" xfId="1" applyFont="1" applyBorder="1" applyAlignment="1">
      <alignment horizontal="right" vertical="center"/>
    </xf>
    <xf numFmtId="0" fontId="11" fillId="0" borderId="1" xfId="2" applyFont="1" applyBorder="1" applyAlignment="1">
      <alignment horizontal="left" vertical="center"/>
    </xf>
    <xf numFmtId="164" fontId="11" fillId="0" borderId="1" xfId="1" applyFont="1" applyBorder="1" applyAlignment="1">
      <alignment horizontal="right" vertical="center"/>
    </xf>
    <xf numFmtId="0" fontId="15" fillId="2" borderId="1" xfId="2" applyFont="1" applyFill="1" applyBorder="1" applyAlignment="1">
      <alignment vertical="center" wrapText="1"/>
    </xf>
    <xf numFmtId="0" fontId="13" fillId="0" borderId="1" xfId="2" applyFont="1" applyBorder="1" applyAlignment="1">
      <alignment vertical="center" wrapText="1"/>
    </xf>
    <xf numFmtId="0" fontId="15" fillId="2" borderId="1" xfId="2" applyFont="1" applyFill="1" applyBorder="1" applyAlignment="1">
      <alignment vertical="center"/>
    </xf>
    <xf numFmtId="164" fontId="15" fillId="2" borderId="1" xfId="1" applyFont="1" applyFill="1" applyBorder="1" applyAlignment="1">
      <alignment horizontal="center" vertical="center"/>
    </xf>
    <xf numFmtId="2" fontId="15" fillId="2" borderId="1" xfId="1" applyNumberFormat="1" applyFont="1" applyFill="1" applyBorder="1" applyAlignment="1">
      <alignment horizontal="center" vertical="center" wrapText="1"/>
    </xf>
    <xf numFmtId="2" fontId="13" fillId="0" borderId="1" xfId="1" applyNumberFormat="1" applyFont="1" applyBorder="1" applyAlignment="1">
      <alignment horizontal="center" vertical="center"/>
    </xf>
    <xf numFmtId="2" fontId="15" fillId="2" borderId="1" xfId="1" applyNumberFormat="1" applyFont="1" applyFill="1" applyBorder="1" applyAlignment="1">
      <alignment horizontal="center" vertical="center"/>
    </xf>
    <xf numFmtId="0" fontId="16" fillId="0" borderId="1" xfId="2" applyFont="1" applyBorder="1" applyAlignment="1">
      <alignment vertical="top" wrapText="1"/>
    </xf>
    <xf numFmtId="164" fontId="16" fillId="0" borderId="1" xfId="1" applyFont="1" applyBorder="1" applyAlignment="1">
      <alignment horizontal="right" vertical="center"/>
    </xf>
    <xf numFmtId="164" fontId="5" fillId="0" borderId="0" xfId="0" applyNumberFormat="1" applyFont="1"/>
    <xf numFmtId="0" fontId="17" fillId="0" borderId="0" xfId="2" applyFont="1" applyAlignment="1"/>
    <xf numFmtId="0" fontId="13" fillId="0" borderId="0" xfId="2" applyFont="1" applyBorder="1" applyAlignment="1">
      <alignment horizontal="left"/>
    </xf>
    <xf numFmtId="0" fontId="17" fillId="0" borderId="0" xfId="2" applyFont="1" applyBorder="1" applyAlignment="1">
      <alignment horizontal="left"/>
    </xf>
    <xf numFmtId="0" fontId="5" fillId="0" borderId="0" xfId="0" applyFont="1" applyBorder="1"/>
    <xf numFmtId="0" fontId="5" fillId="0" borderId="0" xfId="4" applyFont="1" applyBorder="1" applyAlignment="1">
      <alignment wrapText="1"/>
    </xf>
    <xf numFmtId="0" fontId="21" fillId="0" borderId="0" xfId="5" quotePrefix="1" applyFont="1" applyAlignment="1">
      <alignment horizontal="right" vertical="top" wrapText="1"/>
    </xf>
    <xf numFmtId="0" fontId="21" fillId="0" borderId="0" xfId="5" quotePrefix="1" applyFont="1" applyBorder="1" applyAlignment="1">
      <alignment vertical="top" wrapText="1"/>
    </xf>
    <xf numFmtId="0" fontId="21" fillId="0" borderId="0" xfId="5" quotePrefix="1" applyFont="1" applyAlignment="1">
      <alignment vertical="top" wrapText="1"/>
    </xf>
    <xf numFmtId="0" fontId="21" fillId="0" borderId="0" xfId="6" quotePrefix="1" applyFont="1" applyBorder="1" applyAlignment="1">
      <alignment horizontal="right" vertical="top" wrapText="1"/>
    </xf>
    <xf numFmtId="0" fontId="21" fillId="0" borderId="0" xfId="5" quotePrefix="1" applyFont="1" applyAlignment="1">
      <alignment horizontal="left" vertical="top" wrapText="1"/>
    </xf>
    <xf numFmtId="0" fontId="5" fillId="0" borderId="0" xfId="4" applyFont="1" applyAlignment="1">
      <alignment wrapText="1"/>
    </xf>
    <xf numFmtId="0" fontId="5" fillId="0" borderId="5" xfId="4" applyFont="1" applyBorder="1" applyAlignment="1">
      <alignment wrapText="1"/>
    </xf>
    <xf numFmtId="0" fontId="21" fillId="0" borderId="7" xfId="10" quotePrefix="1" applyFont="1" applyBorder="1" applyAlignment="1">
      <alignment vertical="top" wrapText="1"/>
    </xf>
    <xf numFmtId="0" fontId="17" fillId="0" borderId="0" xfId="0" applyFont="1" applyAlignment="1">
      <alignment horizontal="left" vertical="center"/>
    </xf>
    <xf numFmtId="165" fontId="5" fillId="0" borderId="1" xfId="1" applyNumberFormat="1" applyFont="1" applyBorder="1" applyAlignment="1">
      <alignment wrapText="1"/>
    </xf>
    <xf numFmtId="0" fontId="17" fillId="0" borderId="0" xfId="0" applyFont="1" applyAlignment="1">
      <alignment horizontal="left" vertical="top"/>
    </xf>
    <xf numFmtId="0" fontId="21" fillId="0" borderId="0" xfId="9" quotePrefix="1" applyFont="1" applyAlignment="1">
      <alignment horizontal="right" vertical="top" wrapText="1"/>
    </xf>
    <xf numFmtId="0" fontId="21" fillId="0" borderId="0" xfId="9" quotePrefix="1" applyFont="1" applyAlignment="1">
      <alignment horizontal="left" vertical="top" wrapText="1"/>
    </xf>
    <xf numFmtId="0" fontId="21" fillId="0" borderId="0" xfId="8" applyNumberFormat="1" applyFont="1" applyBorder="1" applyAlignment="1">
      <alignment horizontal="right" vertical="top" wrapText="1"/>
    </xf>
    <xf numFmtId="0" fontId="21" fillId="0" borderId="0" xfId="5" quotePrefix="1" applyFont="1" applyBorder="1" applyAlignment="1">
      <alignment horizontal="right" vertical="top" wrapText="1"/>
    </xf>
    <xf numFmtId="0" fontId="21" fillId="0" borderId="0" xfId="8" applyNumberFormat="1" applyFont="1" applyBorder="1" applyAlignment="1">
      <alignment vertical="top" wrapText="1"/>
    </xf>
    <xf numFmtId="0" fontId="21" fillId="0" borderId="0" xfId="9" quotePrefix="1" applyFont="1" applyBorder="1" applyAlignment="1">
      <alignment horizontal="left" vertical="top" wrapText="1"/>
    </xf>
    <xf numFmtId="165" fontId="5" fillId="0" borderId="0" xfId="1" applyNumberFormat="1" applyFont="1" applyBorder="1" applyAlignment="1">
      <alignment wrapText="1"/>
    </xf>
    <xf numFmtId="0" fontId="13" fillId="0" borderId="0" xfId="2" applyFont="1" applyAlignment="1">
      <alignment horizontal="left"/>
    </xf>
    <xf numFmtId="0" fontId="17" fillId="0" borderId="0" xfId="2" applyFont="1" applyAlignment="1">
      <alignment horizontal="left"/>
    </xf>
    <xf numFmtId="0" fontId="22" fillId="0" borderId="0" xfId="0" applyFont="1" applyAlignment="1">
      <alignment horizontal="left" vertical="top"/>
    </xf>
    <xf numFmtId="0" fontId="23" fillId="4" borderId="11" xfId="0" applyFont="1" applyFill="1" applyBorder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4" fillId="0" borderId="0" xfId="0" applyFont="1"/>
    <xf numFmtId="0" fontId="22" fillId="0" borderId="0" xfId="0" applyFont="1" applyAlignment="1">
      <alignment horizontal="left"/>
    </xf>
    <xf numFmtId="0" fontId="24" fillId="0" borderId="0" xfId="0" applyFont="1" applyAlignment="1"/>
    <xf numFmtId="0" fontId="1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21" fillId="0" borderId="0" xfId="9" quotePrefix="1" applyFont="1" applyBorder="1" applyAlignment="1">
      <alignment horizontal="left" vertical="top" wrapText="1"/>
    </xf>
    <xf numFmtId="0" fontId="5" fillId="0" borderId="0" xfId="0" applyFont="1" applyFill="1" applyAlignment="1"/>
    <xf numFmtId="0" fontId="17" fillId="0" borderId="16" xfId="0" applyFont="1" applyFill="1" applyBorder="1" applyAlignment="1">
      <alignment vertical="top" wrapText="1"/>
    </xf>
    <xf numFmtId="0" fontId="25" fillId="0" borderId="16" xfId="0" applyFont="1" applyFill="1" applyBorder="1" applyAlignment="1">
      <alignment vertical="top" wrapText="1"/>
    </xf>
    <xf numFmtId="0" fontId="14" fillId="0" borderId="0" xfId="0" applyFont="1" applyFill="1" applyAlignment="1"/>
    <xf numFmtId="0" fontId="15" fillId="2" borderId="2" xfId="2" applyFont="1" applyFill="1" applyBorder="1" applyAlignment="1">
      <alignment vertical="center" wrapText="1"/>
    </xf>
    <xf numFmtId="0" fontId="25" fillId="0" borderId="1" xfId="0" applyFont="1" applyFill="1" applyBorder="1" applyAlignment="1">
      <alignment horizontal="center" vertical="top" wrapText="1"/>
    </xf>
    <xf numFmtId="0" fontId="17" fillId="0" borderId="1" xfId="0" applyFont="1" applyFill="1" applyBorder="1" applyAlignment="1">
      <alignment horizontal="center" vertical="center"/>
    </xf>
    <xf numFmtId="167" fontId="17" fillId="0" borderId="1" xfId="0" applyNumberFormat="1" applyFont="1" applyFill="1" applyBorder="1" applyAlignment="1">
      <alignment horizontal="center" vertical="center"/>
    </xf>
    <xf numFmtId="168" fontId="17" fillId="0" borderId="1" xfId="0" applyNumberFormat="1" applyFont="1" applyFill="1" applyBorder="1" applyAlignment="1">
      <alignment horizontal="center" vertical="center"/>
    </xf>
    <xf numFmtId="166" fontId="17" fillId="0" borderId="1" xfId="0" applyNumberFormat="1" applyFont="1" applyFill="1" applyBorder="1" applyAlignment="1">
      <alignment horizontal="center" vertical="center"/>
    </xf>
    <xf numFmtId="169" fontId="17" fillId="0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64" fontId="5" fillId="0" borderId="0" xfId="1" applyFont="1" applyAlignment="1">
      <alignment horizontal="center" vertical="center" wrapText="1"/>
    </xf>
    <xf numFmtId="164" fontId="5" fillId="0" borderId="0" xfId="1" applyFont="1" applyAlignment="1">
      <alignment horizontal="center" vertical="center"/>
    </xf>
    <xf numFmtId="0" fontId="21" fillId="0" borderId="0" xfId="5" quotePrefix="1" applyFont="1" applyBorder="1" applyAlignment="1">
      <alignment horizontal="left" vertical="top" wrapText="1"/>
    </xf>
    <xf numFmtId="49" fontId="21" fillId="0" borderId="0" xfId="6" quotePrefix="1" applyNumberFormat="1" applyFont="1" applyBorder="1" applyAlignment="1">
      <alignment horizontal="left" vertical="top" wrapText="1"/>
    </xf>
    <xf numFmtId="0" fontId="21" fillId="3" borderId="0" xfId="7" applyNumberFormat="1" applyFont="1" applyBorder="1" applyAlignment="1">
      <alignment horizontal="left" vertical="top" wrapText="1"/>
    </xf>
    <xf numFmtId="0" fontId="21" fillId="0" borderId="0" xfId="8" applyNumberFormat="1" applyFont="1" applyBorder="1" applyAlignment="1">
      <alignment horizontal="left" vertical="top" wrapText="1"/>
    </xf>
    <xf numFmtId="0" fontId="21" fillId="0" borderId="0" xfId="6" quotePrefix="1" applyFont="1" applyBorder="1" applyAlignment="1">
      <alignment horizontal="left" vertical="top" wrapText="1"/>
    </xf>
    <xf numFmtId="0" fontId="23" fillId="0" borderId="0" xfId="0" applyFont="1" applyAlignment="1">
      <alignment horizontal="left" vertical="top"/>
    </xf>
    <xf numFmtId="0" fontId="26" fillId="0" borderId="0" xfId="0" applyFont="1"/>
    <xf numFmtId="164" fontId="23" fillId="0" borderId="15" xfId="1" applyFont="1" applyBorder="1" applyAlignment="1">
      <alignment horizontal="center" vertical="top"/>
    </xf>
    <xf numFmtId="164" fontId="23" fillId="0" borderId="15" xfId="1" applyFont="1" applyBorder="1" applyAlignment="1">
      <alignment horizontal="center" vertical="top" wrapText="1"/>
    </xf>
    <xf numFmtId="164" fontId="22" fillId="0" borderId="15" xfId="1" applyFont="1" applyBorder="1" applyAlignment="1">
      <alignment horizontal="center" vertical="top" wrapText="1"/>
    </xf>
    <xf numFmtId="0" fontId="17" fillId="0" borderId="0" xfId="2" applyFont="1" applyAlignment="1">
      <alignment horizontal="left"/>
    </xf>
    <xf numFmtId="0" fontId="21" fillId="0" borderId="0" xfId="9" quotePrefix="1" applyFont="1" applyAlignment="1">
      <alignment horizontal="left" vertical="top" wrapText="1"/>
    </xf>
    <xf numFmtId="0" fontId="21" fillId="0" borderId="0" xfId="9" quotePrefix="1" applyFont="1" applyBorder="1" applyAlignment="1">
      <alignment horizontal="left" vertical="top" wrapText="1"/>
    </xf>
    <xf numFmtId="0" fontId="4" fillId="0" borderId="0" xfId="0" applyFont="1" applyAlignment="1">
      <alignment horizontal="right" vertical="center"/>
    </xf>
    <xf numFmtId="0" fontId="25" fillId="0" borderId="1" xfId="0" applyFont="1" applyFill="1" applyBorder="1" applyAlignment="1">
      <alignment horizontal="center" vertical="center" wrapText="1"/>
    </xf>
    <xf numFmtId="2" fontId="17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17" fillId="0" borderId="0" xfId="0" applyFont="1" applyFill="1" applyAlignment="1"/>
    <xf numFmtId="0" fontId="17" fillId="0" borderId="0" xfId="0" applyFont="1" applyFill="1" applyAlignment="1">
      <alignment horizontal="left" vertical="top"/>
    </xf>
    <xf numFmtId="164" fontId="17" fillId="0" borderId="1" xfId="1" applyNumberFormat="1" applyFont="1" applyFill="1" applyBorder="1" applyAlignment="1">
      <alignment vertical="center" wrapText="1"/>
    </xf>
    <xf numFmtId="164" fontId="17" fillId="0" borderId="1" xfId="1" applyNumberFormat="1" applyFont="1" applyFill="1" applyBorder="1" applyAlignment="1">
      <alignment horizontal="center" vertical="center" wrapText="1"/>
    </xf>
    <xf numFmtId="164" fontId="17" fillId="0" borderId="1" xfId="1" applyNumberFormat="1" applyFont="1" applyFill="1" applyBorder="1" applyAlignment="1">
      <alignment vertical="top" wrapText="1"/>
    </xf>
    <xf numFmtId="164" fontId="17" fillId="0" borderId="1" xfId="1" applyNumberFormat="1" applyFont="1" applyFill="1" applyBorder="1" applyAlignment="1">
      <alignment horizontal="center" vertical="center"/>
    </xf>
    <xf numFmtId="164" fontId="25" fillId="0" borderId="1" xfId="1" applyNumberFormat="1" applyFont="1" applyFill="1" applyBorder="1" applyAlignment="1">
      <alignment vertical="top" wrapText="1"/>
    </xf>
    <xf numFmtId="164" fontId="15" fillId="0" borderId="1" xfId="1" applyNumberFormat="1" applyFont="1" applyFill="1" applyBorder="1" applyAlignment="1">
      <alignment vertical="center"/>
    </xf>
    <xf numFmtId="164" fontId="15" fillId="0" borderId="1" xfId="1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164" fontId="25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/>
    </xf>
    <xf numFmtId="0" fontId="21" fillId="0" borderId="0" xfId="7" applyNumberFormat="1" applyFont="1" applyFill="1" applyBorder="1" applyAlignment="1">
      <alignment horizontal="left" vertical="top" wrapText="1"/>
    </xf>
    <xf numFmtId="0" fontId="17" fillId="0" borderId="0" xfId="2" applyFont="1" applyAlignment="1">
      <alignment horizontal="left"/>
    </xf>
    <xf numFmtId="0" fontId="21" fillId="0" borderId="0" xfId="9" quotePrefix="1" applyFont="1" applyAlignment="1">
      <alignment horizontal="left" vertical="top" wrapText="1"/>
    </xf>
    <xf numFmtId="0" fontId="21" fillId="0" borderId="0" xfId="9" quotePrefix="1" applyFont="1" applyBorder="1" applyAlignment="1">
      <alignment horizontal="left" vertical="top" wrapText="1"/>
    </xf>
    <xf numFmtId="0" fontId="5" fillId="0" borderId="0" xfId="11" applyFont="1" applyBorder="1" applyAlignment="1">
      <alignment wrapText="1"/>
    </xf>
    <xf numFmtId="0" fontId="5" fillId="0" borderId="0" xfId="11" applyFont="1" applyAlignment="1">
      <alignment wrapText="1"/>
    </xf>
    <xf numFmtId="0" fontId="5" fillId="0" borderId="5" xfId="11" applyFont="1" applyBorder="1" applyAlignment="1">
      <alignment wrapText="1"/>
    </xf>
    <xf numFmtId="0" fontId="17" fillId="0" borderId="0" xfId="0" applyFont="1" applyAlignment="1">
      <alignment horizontal="justify" vertical="center"/>
    </xf>
    <xf numFmtId="0" fontId="17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center" vertical="center" wrapText="1"/>
    </xf>
    <xf numFmtId="164" fontId="13" fillId="0" borderId="1" xfId="1" applyFont="1" applyFill="1" applyBorder="1" applyAlignment="1">
      <alignment horizontal="center" vertical="center" wrapText="1"/>
    </xf>
    <xf numFmtId="164" fontId="17" fillId="0" borderId="1" xfId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/>
    </xf>
    <xf numFmtId="164" fontId="15" fillId="0" borderId="1" xfId="1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vertical="center" wrapText="1"/>
    </xf>
    <xf numFmtId="0" fontId="17" fillId="0" borderId="0" xfId="2" applyFont="1" applyAlignment="1">
      <alignment horizontal="left"/>
    </xf>
    <xf numFmtId="0" fontId="21" fillId="0" borderId="0" xfId="9" quotePrefix="1" applyFont="1" applyAlignment="1">
      <alignment horizontal="left" vertical="top" wrapText="1"/>
    </xf>
    <xf numFmtId="0" fontId="21" fillId="0" borderId="0" xfId="9" quotePrefix="1" applyFont="1" applyBorder="1" applyAlignment="1">
      <alignment horizontal="left" vertical="top" wrapText="1"/>
    </xf>
    <xf numFmtId="0" fontId="17" fillId="0" borderId="0" xfId="0" applyFont="1" applyAlignment="1">
      <alignment horizontal="justify" vertical="center"/>
    </xf>
    <xf numFmtId="164" fontId="23" fillId="0" borderId="0" xfId="0" applyNumberFormat="1" applyFont="1" applyAlignment="1">
      <alignment horizontal="left" vertical="top"/>
    </xf>
    <xf numFmtId="164" fontId="4" fillId="0" borderId="0" xfId="0" applyNumberFormat="1" applyFont="1"/>
    <xf numFmtId="164" fontId="5" fillId="0" borderId="0" xfId="0" applyNumberFormat="1" applyFont="1" applyFill="1" applyAlignment="1"/>
    <xf numFmtId="0" fontId="17" fillId="0" borderId="19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Continuous" vertical="center" wrapText="1"/>
    </xf>
    <xf numFmtId="0" fontId="17" fillId="0" borderId="21" xfId="0" applyFont="1" applyBorder="1" applyAlignment="1">
      <alignment horizontal="left" vertical="center"/>
    </xf>
    <xf numFmtId="0" fontId="13" fillId="0" borderId="4" xfId="0" applyFont="1" applyBorder="1" applyAlignment="1">
      <alignment vertical="center" wrapText="1"/>
    </xf>
    <xf numFmtId="0" fontId="17" fillId="0" borderId="0" xfId="0" applyFont="1" applyAlignment="1">
      <alignment vertical="center"/>
    </xf>
    <xf numFmtId="0" fontId="25" fillId="5" borderId="16" xfId="12" applyFont="1" applyFill="1" applyBorder="1" applyAlignment="1">
      <alignment vertical="center" wrapText="1"/>
    </xf>
    <xf numFmtId="164" fontId="25" fillId="5" borderId="22" xfId="1" applyFont="1" applyFill="1" applyBorder="1" applyAlignment="1">
      <alignment horizontal="center" vertical="center" wrapText="1"/>
    </xf>
    <xf numFmtId="164" fontId="25" fillId="5" borderId="23" xfId="1" applyFont="1" applyFill="1" applyBorder="1" applyAlignment="1">
      <alignment horizontal="center" vertical="center" wrapText="1"/>
    </xf>
    <xf numFmtId="0" fontId="4" fillId="0" borderId="0" xfId="12" applyFont="1"/>
    <xf numFmtId="0" fontId="17" fillId="0" borderId="24" xfId="12" applyFont="1" applyFill="1" applyBorder="1" applyAlignment="1">
      <alignment vertical="center" wrapText="1"/>
    </xf>
    <xf numFmtId="164" fontId="17" fillId="0" borderId="17" xfId="1" applyFont="1" applyFill="1" applyBorder="1" applyAlignment="1">
      <alignment horizontal="center" vertical="center"/>
    </xf>
    <xf numFmtId="164" fontId="17" fillId="0" borderId="18" xfId="1" applyFont="1" applyFill="1" applyBorder="1" applyAlignment="1">
      <alignment horizontal="center" vertical="center"/>
    </xf>
    <xf numFmtId="164" fontId="15" fillId="6" borderId="0" xfId="0" applyNumberFormat="1" applyFont="1" applyFill="1" applyAlignment="1">
      <alignment vertical="center" wrapText="1"/>
    </xf>
    <xf numFmtId="164" fontId="17" fillId="6" borderId="0" xfId="0" applyNumberFormat="1" applyFont="1" applyFill="1" applyAlignment="1">
      <alignment vertical="center" wrapText="1"/>
    </xf>
    <xf numFmtId="0" fontId="17" fillId="6" borderId="0" xfId="0" applyFont="1" applyFill="1" applyAlignment="1">
      <alignment horizontal="justify" vertical="center"/>
    </xf>
    <xf numFmtId="0" fontId="17" fillId="6" borderId="0" xfId="0" applyFont="1" applyFill="1" applyAlignment="1">
      <alignment horizontal="justify" vertical="center" wrapText="1"/>
    </xf>
    <xf numFmtId="0" fontId="17" fillId="6" borderId="0" xfId="0" applyFont="1" applyFill="1" applyAlignment="1">
      <alignment vertical="center" wrapText="1"/>
    </xf>
    <xf numFmtId="0" fontId="17" fillId="6" borderId="0" xfId="0" applyFont="1" applyFill="1" applyAlignment="1">
      <alignment vertical="center"/>
    </xf>
    <xf numFmtId="167" fontId="17" fillId="0" borderId="0" xfId="0" applyNumberFormat="1" applyFont="1" applyAlignment="1">
      <alignment horizontal="justify" vertical="center"/>
    </xf>
    <xf numFmtId="0" fontId="17" fillId="6" borderId="1" xfId="0" applyFont="1" applyFill="1" applyBorder="1" applyAlignment="1">
      <alignment horizontal="left" vertical="center" wrapText="1"/>
    </xf>
    <xf numFmtId="0" fontId="17" fillId="6" borderId="2" xfId="0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167" fontId="17" fillId="6" borderId="1" xfId="0" applyNumberFormat="1" applyFont="1" applyFill="1" applyBorder="1" applyAlignment="1">
      <alignment horizontal="center" vertical="center"/>
    </xf>
    <xf numFmtId="167" fontId="17" fillId="6" borderId="4" xfId="0" applyNumberFormat="1" applyFont="1" applyFill="1" applyBorder="1" applyAlignment="1">
      <alignment horizontal="center" vertical="center"/>
    </xf>
    <xf numFmtId="167" fontId="13" fillId="6" borderId="4" xfId="0" applyNumberFormat="1" applyFont="1" applyFill="1" applyBorder="1" applyAlignment="1">
      <alignment horizontal="center" vertical="center" wrapText="1"/>
    </xf>
    <xf numFmtId="167" fontId="17" fillId="6" borderId="2" xfId="0" applyNumberFormat="1" applyFont="1" applyFill="1" applyBorder="1" applyAlignment="1">
      <alignment horizontal="center" vertical="center"/>
    </xf>
    <xf numFmtId="166" fontId="17" fillId="6" borderId="2" xfId="0" applyNumberFormat="1" applyFont="1" applyFill="1" applyBorder="1" applyAlignment="1">
      <alignment horizontal="center" vertical="center"/>
    </xf>
    <xf numFmtId="169" fontId="17" fillId="6" borderId="2" xfId="0" applyNumberFormat="1" applyFont="1" applyFill="1" applyBorder="1" applyAlignment="1">
      <alignment horizontal="center" vertical="center"/>
    </xf>
    <xf numFmtId="168" fontId="17" fillId="6" borderId="2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right"/>
    </xf>
    <xf numFmtId="0" fontId="5" fillId="0" borderId="0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23" fillId="0" borderId="12" xfId="0" applyFont="1" applyBorder="1" applyAlignment="1">
      <alignment horizontal="left" vertical="top" wrapText="1"/>
    </xf>
    <xf numFmtId="0" fontId="23" fillId="0" borderId="13" xfId="0" applyFont="1" applyBorder="1" applyAlignment="1">
      <alignment horizontal="left" vertical="top" wrapText="1"/>
    </xf>
    <xf numFmtId="0" fontId="23" fillId="0" borderId="14" xfId="0" applyFont="1" applyBorder="1" applyAlignment="1">
      <alignment horizontal="left" vertical="top" wrapText="1"/>
    </xf>
    <xf numFmtId="49" fontId="22" fillId="0" borderId="12" xfId="0" applyNumberFormat="1" applyFont="1" applyBorder="1" applyAlignment="1">
      <alignment horizontal="left" vertical="top" wrapText="1"/>
    </xf>
    <xf numFmtId="49" fontId="22" fillId="0" borderId="13" xfId="0" applyNumberFormat="1" applyFont="1" applyBorder="1" applyAlignment="1">
      <alignment horizontal="left" vertical="top" wrapText="1"/>
    </xf>
    <xf numFmtId="49" fontId="22" fillId="0" borderId="14" xfId="0" applyNumberFormat="1" applyFont="1" applyBorder="1" applyAlignment="1">
      <alignment horizontal="left" vertical="top" wrapText="1"/>
    </xf>
    <xf numFmtId="0" fontId="17" fillId="0" borderId="0" xfId="2" applyFont="1" applyAlignment="1">
      <alignment horizontal="left"/>
    </xf>
    <xf numFmtId="0" fontId="7" fillId="0" borderId="0" xfId="2" applyFont="1" applyAlignment="1">
      <alignment horizontal="center"/>
    </xf>
    <xf numFmtId="0" fontId="19" fillId="0" borderId="0" xfId="3" quotePrefix="1" applyFont="1" applyBorder="1" applyAlignment="1">
      <alignment horizontal="center" vertical="center" wrapText="1"/>
    </xf>
    <xf numFmtId="0" fontId="21" fillId="0" borderId="0" xfId="9" quotePrefix="1" applyFont="1" applyAlignment="1">
      <alignment horizontal="left" vertical="top" wrapText="1"/>
    </xf>
    <xf numFmtId="0" fontId="21" fillId="0" borderId="6" xfId="9" quotePrefix="1" applyFont="1" applyBorder="1" applyAlignment="1">
      <alignment horizontal="left" vertical="top" wrapText="1"/>
    </xf>
    <xf numFmtId="0" fontId="21" fillId="0" borderId="0" xfId="9" quotePrefix="1" applyFont="1" applyBorder="1" applyAlignment="1">
      <alignment horizontal="left" vertical="top" wrapText="1"/>
    </xf>
    <xf numFmtId="0" fontId="23" fillId="4" borderId="8" xfId="0" applyFont="1" applyFill="1" applyBorder="1" applyAlignment="1">
      <alignment horizontal="left" vertical="center"/>
    </xf>
    <xf numFmtId="0" fontId="23" fillId="4" borderId="9" xfId="0" applyFont="1" applyFill="1" applyBorder="1" applyAlignment="1">
      <alignment horizontal="left" vertical="center"/>
    </xf>
    <xf numFmtId="0" fontId="23" fillId="4" borderId="1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top" wrapText="1"/>
    </xf>
    <xf numFmtId="0" fontId="17" fillId="0" borderId="0" xfId="0" applyFont="1" applyFill="1" applyAlignment="1">
      <alignment horizontal="left" vertical="top" wrapText="1"/>
    </xf>
    <xf numFmtId="0" fontId="17" fillId="0" borderId="0" xfId="0" applyFont="1" applyAlignment="1">
      <alignment horizontal="justify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justify" vertical="center" wrapText="1"/>
    </xf>
    <xf numFmtId="0" fontId="25" fillId="6" borderId="2" xfId="0" applyFont="1" applyFill="1" applyBorder="1" applyAlignment="1">
      <alignment horizontal="left" vertical="center" wrapText="1"/>
    </xf>
    <xf numFmtId="0" fontId="25" fillId="6" borderId="3" xfId="0" applyFont="1" applyFill="1" applyBorder="1" applyAlignment="1">
      <alignment horizontal="left" vertical="center" wrapText="1"/>
    </xf>
    <xf numFmtId="0" fontId="25" fillId="6" borderId="4" xfId="0" applyFont="1" applyFill="1" applyBorder="1" applyAlignment="1">
      <alignment horizontal="left" vertical="center" wrapText="1"/>
    </xf>
    <xf numFmtId="0" fontId="17" fillId="6" borderId="0" xfId="0" applyFont="1" applyFill="1" applyAlignment="1">
      <alignment horizontal="left" vertical="center" wrapText="1"/>
    </xf>
    <xf numFmtId="0" fontId="15" fillId="6" borderId="0" xfId="0" applyFont="1" applyFill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/>
    </xf>
    <xf numFmtId="0" fontId="15" fillId="0" borderId="3" xfId="0" applyFont="1" applyFill="1" applyBorder="1" applyAlignment="1">
      <alignment horizontal="left" vertical="center"/>
    </xf>
    <xf numFmtId="0" fontId="15" fillId="0" borderId="4" xfId="0" applyFont="1" applyFill="1" applyBorder="1" applyAlignment="1">
      <alignment horizontal="left" vertical="center"/>
    </xf>
    <xf numFmtId="0" fontId="25" fillId="0" borderId="2" xfId="0" applyFont="1" applyBorder="1" applyAlignment="1">
      <alignment horizontal="left" vertical="center" wrapText="1"/>
    </xf>
    <xf numFmtId="0" fontId="25" fillId="0" borderId="3" xfId="0" applyFont="1" applyBorder="1" applyAlignment="1">
      <alignment horizontal="left" vertical="center" wrapText="1"/>
    </xf>
  </cellXfs>
  <cellStyles count="13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Обычный 3 2" xfId="11"/>
    <cellStyle name="Обычный 4" xfId="1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4"/>
  <sheetViews>
    <sheetView view="pageBreakPreview" topLeftCell="A64" zoomScaleNormal="100" zoomScaleSheetLayoutView="100" workbookViewId="0">
      <selection activeCell="E77" sqref="E77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79" t="s">
        <v>94</v>
      </c>
      <c r="B1" s="179"/>
      <c r="C1" s="179"/>
      <c r="D1" s="179"/>
      <c r="E1" s="179"/>
      <c r="I1" s="3"/>
    </row>
    <row r="2" spans="1:9" ht="29.25" customHeight="1" x14ac:dyDescent="0.2">
      <c r="A2" s="178" t="s">
        <v>95</v>
      </c>
      <c r="B2" s="178"/>
      <c r="C2" s="178"/>
      <c r="D2" s="178"/>
      <c r="E2" s="178"/>
      <c r="I2" s="3"/>
    </row>
    <row r="3" spans="1:9" ht="14.25" x14ac:dyDescent="0.2">
      <c r="A3" s="21" t="s">
        <v>6</v>
      </c>
      <c r="B3" s="22"/>
      <c r="C3" s="22"/>
      <c r="D3" s="180" t="s">
        <v>7</v>
      </c>
      <c r="E3" s="180"/>
      <c r="I3" s="3" t="s">
        <v>5</v>
      </c>
    </row>
    <row r="4" spans="1:9" x14ac:dyDescent="0.2">
      <c r="A4" s="14"/>
      <c r="B4" s="15"/>
      <c r="C4" s="15"/>
      <c r="D4" s="16"/>
      <c r="E4" s="16"/>
      <c r="I4" s="3"/>
    </row>
    <row r="5" spans="1:9" s="17" customFormat="1" ht="120" x14ac:dyDescent="0.2">
      <c r="A5" s="23" t="s">
        <v>2</v>
      </c>
      <c r="B5" s="23" t="s">
        <v>3</v>
      </c>
      <c r="C5" s="23" t="s">
        <v>0</v>
      </c>
      <c r="D5" s="23" t="s">
        <v>4</v>
      </c>
      <c r="E5" s="23" t="s">
        <v>1</v>
      </c>
      <c r="I5" s="3"/>
    </row>
    <row r="6" spans="1:9" ht="14.25" x14ac:dyDescent="0.2">
      <c r="A6" s="35" t="s">
        <v>8</v>
      </c>
      <c r="B6" s="39"/>
      <c r="C6" s="28"/>
      <c r="D6" s="39"/>
      <c r="E6" s="28"/>
      <c r="F6" s="3"/>
    </row>
    <row r="7" spans="1:9" ht="15" x14ac:dyDescent="0.2">
      <c r="A7" s="36" t="s">
        <v>60</v>
      </c>
      <c r="B7" s="40" t="s">
        <v>23</v>
      </c>
      <c r="C7" s="29" t="s">
        <v>11</v>
      </c>
      <c r="D7" s="40">
        <f>E7</f>
        <v>3337</v>
      </c>
      <c r="E7" s="29">
        <v>3337</v>
      </c>
      <c r="G7" s="18"/>
    </row>
    <row r="8" spans="1:9" ht="14.25" x14ac:dyDescent="0.2">
      <c r="A8" s="35" t="s">
        <v>40</v>
      </c>
      <c r="B8" s="39"/>
      <c r="C8" s="28"/>
      <c r="D8" s="39"/>
      <c r="E8" s="28"/>
      <c r="G8" s="18"/>
    </row>
    <row r="9" spans="1:9" ht="15" x14ac:dyDescent="0.2">
      <c r="A9" s="36" t="s">
        <v>61</v>
      </c>
      <c r="B9" s="40">
        <v>100</v>
      </c>
      <c r="C9" s="40" t="s">
        <v>12</v>
      </c>
      <c r="D9" s="40">
        <f>E9/B9</f>
        <v>3.95</v>
      </c>
      <c r="E9" s="29">
        <v>395</v>
      </c>
      <c r="G9" s="18"/>
    </row>
    <row r="10" spans="1:9" ht="14.25" x14ac:dyDescent="0.2">
      <c r="A10" s="37" t="s">
        <v>59</v>
      </c>
      <c r="B10" s="41"/>
      <c r="C10" s="41"/>
      <c r="D10" s="41"/>
      <c r="E10" s="38"/>
      <c r="G10" s="18"/>
    </row>
    <row r="11" spans="1:9" ht="30" x14ac:dyDescent="0.2">
      <c r="A11" s="36" t="s">
        <v>62</v>
      </c>
      <c r="B11" s="40" t="s">
        <v>23</v>
      </c>
      <c r="C11" s="40" t="s">
        <v>11</v>
      </c>
      <c r="D11" s="40">
        <f>E11</f>
        <v>64686.38</v>
      </c>
      <c r="E11" s="29">
        <v>64686.38</v>
      </c>
      <c r="G11" s="18"/>
    </row>
    <row r="12" spans="1:9" ht="14.25" x14ac:dyDescent="0.2">
      <c r="A12" s="37" t="s">
        <v>41</v>
      </c>
      <c r="B12" s="41"/>
      <c r="C12" s="41"/>
      <c r="D12" s="41"/>
      <c r="E12" s="38"/>
      <c r="G12" s="18"/>
    </row>
    <row r="13" spans="1:9" ht="30" x14ac:dyDescent="0.2">
      <c r="A13" s="36" t="s">
        <v>63</v>
      </c>
      <c r="B13" s="40" t="s">
        <v>25</v>
      </c>
      <c r="C13" s="40" t="s">
        <v>11</v>
      </c>
      <c r="D13" s="40">
        <f>E13</f>
        <v>7049.27</v>
      </c>
      <c r="E13" s="29">
        <v>7049.27</v>
      </c>
      <c r="G13" s="18"/>
    </row>
    <row r="14" spans="1:9" ht="14.25" x14ac:dyDescent="0.2">
      <c r="A14" s="37" t="s">
        <v>42</v>
      </c>
      <c r="B14" s="41"/>
      <c r="C14" s="38"/>
      <c r="D14" s="41"/>
      <c r="E14" s="38"/>
      <c r="G14" s="18"/>
    </row>
    <row r="15" spans="1:9" ht="30" x14ac:dyDescent="0.2">
      <c r="A15" s="36" t="s">
        <v>96</v>
      </c>
      <c r="B15" s="40">
        <v>1</v>
      </c>
      <c r="C15" s="40" t="s">
        <v>97</v>
      </c>
      <c r="D15" s="40">
        <f t="shared" ref="D15:D42" si="0">E15/B15</f>
        <v>199.58</v>
      </c>
      <c r="E15" s="29">
        <v>199.58</v>
      </c>
      <c r="G15" s="18"/>
    </row>
    <row r="16" spans="1:9" ht="15" x14ac:dyDescent="0.2">
      <c r="A16" s="36" t="s">
        <v>98</v>
      </c>
      <c r="B16" s="40">
        <v>1</v>
      </c>
      <c r="C16" s="40" t="s">
        <v>14</v>
      </c>
      <c r="D16" s="40">
        <f t="shared" si="0"/>
        <v>79.55</v>
      </c>
      <c r="E16" s="29">
        <v>79.55</v>
      </c>
      <c r="G16" s="18"/>
    </row>
    <row r="17" spans="1:7" ht="15" x14ac:dyDescent="0.2">
      <c r="A17" s="36" t="s">
        <v>64</v>
      </c>
      <c r="B17" s="40">
        <v>1</v>
      </c>
      <c r="C17" s="40" t="s">
        <v>15</v>
      </c>
      <c r="D17" s="40">
        <f t="shared" si="0"/>
        <v>796.94</v>
      </c>
      <c r="E17" s="29">
        <v>796.94</v>
      </c>
      <c r="G17" s="18"/>
    </row>
    <row r="18" spans="1:7" ht="15" x14ac:dyDescent="0.2">
      <c r="A18" s="36" t="s">
        <v>99</v>
      </c>
      <c r="B18" s="40">
        <v>0.09</v>
      </c>
      <c r="C18" s="40" t="s">
        <v>16</v>
      </c>
      <c r="D18" s="40">
        <f t="shared" si="0"/>
        <v>3725.8888888888887</v>
      </c>
      <c r="E18" s="29">
        <v>335.33</v>
      </c>
      <c r="G18" s="18"/>
    </row>
    <row r="19" spans="1:7" ht="45" x14ac:dyDescent="0.2">
      <c r="A19" s="36" t="s">
        <v>65</v>
      </c>
      <c r="B19" s="40">
        <v>0.14599999999999999</v>
      </c>
      <c r="C19" s="40" t="s">
        <v>17</v>
      </c>
      <c r="D19" s="40">
        <f t="shared" si="0"/>
        <v>1551.5068493150686</v>
      </c>
      <c r="E19" s="29">
        <v>226.52</v>
      </c>
      <c r="G19" s="18"/>
    </row>
    <row r="20" spans="1:7" ht="15" x14ac:dyDescent="0.2">
      <c r="A20" s="36" t="s">
        <v>66</v>
      </c>
      <c r="B20" s="40">
        <v>0.01</v>
      </c>
      <c r="C20" s="40" t="s">
        <v>18</v>
      </c>
      <c r="D20" s="40">
        <f t="shared" si="0"/>
        <v>23728</v>
      </c>
      <c r="E20" s="29">
        <v>237.28</v>
      </c>
      <c r="G20" s="18"/>
    </row>
    <row r="21" spans="1:7" ht="33.75" customHeight="1" x14ac:dyDescent="0.2">
      <c r="A21" s="36" t="s">
        <v>67</v>
      </c>
      <c r="B21" s="40">
        <v>0.96</v>
      </c>
      <c r="C21" s="40" t="s">
        <v>17</v>
      </c>
      <c r="D21" s="40">
        <f t="shared" si="0"/>
        <v>1559.09375</v>
      </c>
      <c r="E21" s="29">
        <v>1496.73</v>
      </c>
      <c r="G21" s="18"/>
    </row>
    <row r="22" spans="1:7" ht="15" x14ac:dyDescent="0.2">
      <c r="A22" s="36" t="s">
        <v>68</v>
      </c>
      <c r="B22" s="40">
        <v>0.02</v>
      </c>
      <c r="C22" s="40" t="s">
        <v>19</v>
      </c>
      <c r="D22" s="40">
        <f t="shared" si="0"/>
        <v>22494.5</v>
      </c>
      <c r="E22" s="29">
        <v>449.89</v>
      </c>
      <c r="G22" s="18"/>
    </row>
    <row r="23" spans="1:7" ht="30" x14ac:dyDescent="0.2">
      <c r="A23" s="36" t="s">
        <v>69</v>
      </c>
      <c r="B23" s="40">
        <v>1</v>
      </c>
      <c r="C23" s="40" t="s">
        <v>15</v>
      </c>
      <c r="D23" s="40">
        <f t="shared" si="0"/>
        <v>384.58</v>
      </c>
      <c r="E23" s="29">
        <v>384.58</v>
      </c>
      <c r="G23" s="18"/>
    </row>
    <row r="24" spans="1:7" ht="15" x14ac:dyDescent="0.2">
      <c r="A24" s="36" t="s">
        <v>100</v>
      </c>
      <c r="B24" s="40">
        <v>2.5000000000000001E-2</v>
      </c>
      <c r="C24" s="40" t="s">
        <v>16</v>
      </c>
      <c r="D24" s="40">
        <f t="shared" si="0"/>
        <v>41911.999999999993</v>
      </c>
      <c r="E24" s="29">
        <v>1047.8</v>
      </c>
      <c r="G24" s="18"/>
    </row>
    <row r="25" spans="1:7" ht="30" x14ac:dyDescent="0.2">
      <c r="A25" s="36" t="s">
        <v>70</v>
      </c>
      <c r="B25" s="40">
        <v>5</v>
      </c>
      <c r="C25" s="40" t="s">
        <v>20</v>
      </c>
      <c r="D25" s="40">
        <f t="shared" si="0"/>
        <v>167.9</v>
      </c>
      <c r="E25" s="29">
        <v>839.5</v>
      </c>
      <c r="G25" s="18"/>
    </row>
    <row r="26" spans="1:7" ht="15" x14ac:dyDescent="0.2">
      <c r="A26" s="36" t="s">
        <v>71</v>
      </c>
      <c r="B26" s="40">
        <v>1</v>
      </c>
      <c r="C26" s="40" t="s">
        <v>14</v>
      </c>
      <c r="D26" s="40">
        <f t="shared" si="0"/>
        <v>64.180000000000007</v>
      </c>
      <c r="E26" s="29">
        <v>64.180000000000007</v>
      </c>
      <c r="G26" s="18"/>
    </row>
    <row r="27" spans="1:7" ht="15" x14ac:dyDescent="0.2">
      <c r="A27" s="36" t="s">
        <v>101</v>
      </c>
      <c r="B27" s="40">
        <v>1</v>
      </c>
      <c r="C27" s="40" t="s">
        <v>13</v>
      </c>
      <c r="D27" s="40">
        <f t="shared" si="0"/>
        <v>4138.46</v>
      </c>
      <c r="E27" s="29">
        <v>4138.46</v>
      </c>
      <c r="G27" s="18"/>
    </row>
    <row r="28" spans="1:7" ht="15" x14ac:dyDescent="0.2">
      <c r="A28" s="36" t="s">
        <v>102</v>
      </c>
      <c r="B28" s="40">
        <v>6314</v>
      </c>
      <c r="C28" s="40" t="s">
        <v>103</v>
      </c>
      <c r="D28" s="40">
        <f t="shared" si="0"/>
        <v>1.1837979094076656</v>
      </c>
      <c r="E28" s="29">
        <v>7474.5</v>
      </c>
      <c r="G28" s="18"/>
    </row>
    <row r="29" spans="1:7" ht="15" x14ac:dyDescent="0.2">
      <c r="A29" s="36" t="s">
        <v>104</v>
      </c>
      <c r="B29" s="40">
        <v>1</v>
      </c>
      <c r="C29" s="40" t="s">
        <v>13</v>
      </c>
      <c r="D29" s="40">
        <f t="shared" si="0"/>
        <v>387.91</v>
      </c>
      <c r="E29" s="29">
        <v>387.91</v>
      </c>
      <c r="G29" s="18"/>
    </row>
    <row r="30" spans="1:7" ht="30" x14ac:dyDescent="0.2">
      <c r="A30" s="36" t="s">
        <v>72</v>
      </c>
      <c r="B30" s="40">
        <v>1</v>
      </c>
      <c r="C30" s="40" t="s">
        <v>21</v>
      </c>
      <c r="D30" s="40">
        <f t="shared" si="0"/>
        <v>438.91</v>
      </c>
      <c r="E30" s="29">
        <v>438.91</v>
      </c>
      <c r="G30" s="18"/>
    </row>
    <row r="31" spans="1:7" ht="30" x14ac:dyDescent="0.2">
      <c r="A31" s="36" t="s">
        <v>73</v>
      </c>
      <c r="B31" s="40">
        <v>1</v>
      </c>
      <c r="C31" s="40" t="s">
        <v>74</v>
      </c>
      <c r="D31" s="40">
        <f t="shared" si="0"/>
        <v>232.69</v>
      </c>
      <c r="E31" s="29">
        <v>232.69</v>
      </c>
      <c r="G31" s="18"/>
    </row>
    <row r="32" spans="1:7" ht="15" x14ac:dyDescent="0.2">
      <c r="A32" s="36" t="s">
        <v>105</v>
      </c>
      <c r="B32" s="40">
        <v>1</v>
      </c>
      <c r="C32" s="40" t="s">
        <v>74</v>
      </c>
      <c r="D32" s="40">
        <f t="shared" si="0"/>
        <v>192.28</v>
      </c>
      <c r="E32" s="29">
        <v>192.28</v>
      </c>
      <c r="G32" s="18"/>
    </row>
    <row r="33" spans="1:7" ht="15" x14ac:dyDescent="0.2">
      <c r="A33" s="36" t="s">
        <v>75</v>
      </c>
      <c r="B33" s="40">
        <v>29</v>
      </c>
      <c r="C33" s="40" t="s">
        <v>21</v>
      </c>
      <c r="D33" s="40">
        <f t="shared" si="0"/>
        <v>228.45000000000002</v>
      </c>
      <c r="E33" s="29">
        <v>6625.05</v>
      </c>
      <c r="G33" s="18"/>
    </row>
    <row r="34" spans="1:7" ht="15" x14ac:dyDescent="0.2">
      <c r="A34" s="36" t="s">
        <v>106</v>
      </c>
      <c r="B34" s="40">
        <v>2</v>
      </c>
      <c r="C34" s="40" t="s">
        <v>82</v>
      </c>
      <c r="D34" s="40">
        <f t="shared" si="0"/>
        <v>1209.885</v>
      </c>
      <c r="E34" s="29">
        <v>2419.77</v>
      </c>
      <c r="G34" s="18"/>
    </row>
    <row r="35" spans="1:7" ht="15" x14ac:dyDescent="0.2">
      <c r="A35" s="36" t="s">
        <v>107</v>
      </c>
      <c r="B35" s="40">
        <v>3</v>
      </c>
      <c r="C35" s="40" t="s">
        <v>108</v>
      </c>
      <c r="D35" s="40">
        <f t="shared" si="0"/>
        <v>237.99</v>
      </c>
      <c r="E35" s="29">
        <v>713.97</v>
      </c>
      <c r="G35" s="18"/>
    </row>
    <row r="36" spans="1:7" ht="14.25" x14ac:dyDescent="0.2">
      <c r="A36" s="37" t="s">
        <v>43</v>
      </c>
      <c r="B36" s="41"/>
      <c r="C36" s="41"/>
      <c r="D36" s="41"/>
      <c r="E36" s="38"/>
      <c r="G36" s="18"/>
    </row>
    <row r="37" spans="1:7" ht="30" x14ac:dyDescent="0.2">
      <c r="A37" s="36" t="s">
        <v>109</v>
      </c>
      <c r="B37" s="40">
        <v>1.2999999999999999E-2</v>
      </c>
      <c r="C37" s="40" t="s">
        <v>103</v>
      </c>
      <c r="D37" s="40">
        <f t="shared" si="0"/>
        <v>39721.538461538461</v>
      </c>
      <c r="E37" s="29">
        <v>516.38</v>
      </c>
      <c r="G37" s="18"/>
    </row>
    <row r="38" spans="1:7" ht="30" x14ac:dyDescent="0.2">
      <c r="A38" s="36" t="s">
        <v>76</v>
      </c>
      <c r="B38" s="40">
        <v>0.83599999999999997</v>
      </c>
      <c r="C38" s="40" t="s">
        <v>17</v>
      </c>
      <c r="D38" s="40">
        <f t="shared" si="0"/>
        <v>1556.9976076555026</v>
      </c>
      <c r="E38" s="29">
        <v>1301.6500000000001</v>
      </c>
      <c r="G38" s="18"/>
    </row>
    <row r="39" spans="1:7" ht="15" x14ac:dyDescent="0.2">
      <c r="A39" s="36" t="s">
        <v>110</v>
      </c>
      <c r="B39" s="40">
        <v>0.1</v>
      </c>
      <c r="C39" s="40" t="s">
        <v>17</v>
      </c>
      <c r="D39" s="40">
        <f t="shared" si="0"/>
        <v>1280.3999999999999</v>
      </c>
      <c r="E39" s="29">
        <v>128.04</v>
      </c>
      <c r="G39" s="18"/>
    </row>
    <row r="40" spans="1:7" ht="30" x14ac:dyDescent="0.2">
      <c r="A40" s="36" t="s">
        <v>67</v>
      </c>
      <c r="B40" s="40">
        <v>1.01</v>
      </c>
      <c r="C40" s="40" t="s">
        <v>17</v>
      </c>
      <c r="D40" s="40">
        <f t="shared" si="0"/>
        <v>1613.5148514851485</v>
      </c>
      <c r="E40" s="29">
        <v>1629.65</v>
      </c>
      <c r="G40" s="18"/>
    </row>
    <row r="41" spans="1:7" ht="30" x14ac:dyDescent="0.2">
      <c r="A41" s="36" t="s">
        <v>111</v>
      </c>
      <c r="B41" s="40">
        <v>130</v>
      </c>
      <c r="C41" s="40" t="s">
        <v>112</v>
      </c>
      <c r="D41" s="40">
        <f t="shared" si="0"/>
        <v>43.962923076923076</v>
      </c>
      <c r="E41" s="29">
        <v>5715.18</v>
      </c>
      <c r="G41" s="18"/>
    </row>
    <row r="42" spans="1:7" ht="30" x14ac:dyDescent="0.2">
      <c r="A42" s="36" t="s">
        <v>113</v>
      </c>
      <c r="B42" s="40">
        <v>90</v>
      </c>
      <c r="C42" s="40" t="s">
        <v>77</v>
      </c>
      <c r="D42" s="40">
        <f t="shared" si="0"/>
        <v>94.444111111111098</v>
      </c>
      <c r="E42" s="29">
        <v>8499.9699999999993</v>
      </c>
      <c r="G42" s="18"/>
    </row>
    <row r="43" spans="1:7" ht="14.25" x14ac:dyDescent="0.2">
      <c r="A43" s="37" t="s">
        <v>91</v>
      </c>
      <c r="B43" s="41"/>
      <c r="C43" s="41"/>
      <c r="D43" s="41"/>
      <c r="E43" s="38"/>
      <c r="G43" s="18"/>
    </row>
    <row r="44" spans="1:7" ht="15" x14ac:dyDescent="0.2">
      <c r="A44" s="36" t="s">
        <v>114</v>
      </c>
      <c r="B44" s="40" t="s">
        <v>135</v>
      </c>
      <c r="C44" s="40" t="s">
        <v>11</v>
      </c>
      <c r="D44" s="40">
        <f>E44</f>
        <v>21600</v>
      </c>
      <c r="E44" s="29">
        <v>21600</v>
      </c>
      <c r="G44" s="18"/>
    </row>
    <row r="45" spans="1:7" ht="14.25" x14ac:dyDescent="0.2">
      <c r="A45" s="37" t="s">
        <v>44</v>
      </c>
      <c r="B45" s="41"/>
      <c r="C45" s="41"/>
      <c r="D45" s="41"/>
      <c r="E45" s="38"/>
      <c r="G45" s="18"/>
    </row>
    <row r="46" spans="1:7" ht="15" x14ac:dyDescent="0.2">
      <c r="A46" s="36" t="s">
        <v>78</v>
      </c>
      <c r="B46" s="40" t="s">
        <v>24</v>
      </c>
      <c r="C46" s="40" t="s">
        <v>11</v>
      </c>
      <c r="D46" s="40">
        <f>E46</f>
        <v>200</v>
      </c>
      <c r="E46" s="29">
        <v>200</v>
      </c>
      <c r="G46" s="18"/>
    </row>
    <row r="47" spans="1:7" ht="14.25" x14ac:dyDescent="0.2">
      <c r="A47" s="35" t="s">
        <v>45</v>
      </c>
      <c r="B47" s="39"/>
      <c r="C47" s="39"/>
      <c r="D47" s="39"/>
      <c r="E47" s="28"/>
      <c r="G47" s="18"/>
    </row>
    <row r="48" spans="1:7" ht="15" x14ac:dyDescent="0.2">
      <c r="A48" s="36" t="s">
        <v>115</v>
      </c>
      <c r="B48" s="40">
        <v>1</v>
      </c>
      <c r="C48" s="40" t="s">
        <v>13</v>
      </c>
      <c r="D48" s="40">
        <f t="shared" ref="D48:D52" si="1">E48/B48</f>
        <v>1429.53</v>
      </c>
      <c r="E48" s="29">
        <v>1429.53</v>
      </c>
      <c r="G48" s="18"/>
    </row>
    <row r="49" spans="1:7" ht="15" x14ac:dyDescent="0.2">
      <c r="A49" s="36" t="s">
        <v>79</v>
      </c>
      <c r="B49" s="40">
        <v>2</v>
      </c>
      <c r="C49" s="40" t="s">
        <v>13</v>
      </c>
      <c r="D49" s="40">
        <f t="shared" si="1"/>
        <v>936.9</v>
      </c>
      <c r="E49" s="29">
        <v>1873.8</v>
      </c>
      <c r="G49" s="18"/>
    </row>
    <row r="50" spans="1:7" ht="30" x14ac:dyDescent="0.2">
      <c r="A50" s="36" t="s">
        <v>116</v>
      </c>
      <c r="B50" s="40">
        <v>1</v>
      </c>
      <c r="C50" s="40" t="s">
        <v>13</v>
      </c>
      <c r="D50" s="40">
        <f t="shared" si="1"/>
        <v>395.57</v>
      </c>
      <c r="E50" s="29">
        <v>395.57</v>
      </c>
      <c r="G50" s="18"/>
    </row>
    <row r="51" spans="1:7" ht="30" x14ac:dyDescent="0.2">
      <c r="A51" s="36" t="s">
        <v>80</v>
      </c>
      <c r="B51" s="40">
        <v>1</v>
      </c>
      <c r="C51" s="40" t="s">
        <v>81</v>
      </c>
      <c r="D51" s="40">
        <f t="shared" si="1"/>
        <v>3831.36</v>
      </c>
      <c r="E51" s="29">
        <v>3831.36</v>
      </c>
      <c r="G51" s="18"/>
    </row>
    <row r="52" spans="1:7" ht="45" x14ac:dyDescent="0.2">
      <c r="A52" s="36" t="s">
        <v>117</v>
      </c>
      <c r="B52" s="40">
        <v>1</v>
      </c>
      <c r="C52" s="40" t="s">
        <v>82</v>
      </c>
      <c r="D52" s="40">
        <f t="shared" si="1"/>
        <v>1276.01</v>
      </c>
      <c r="E52" s="29">
        <v>1276.01</v>
      </c>
      <c r="G52" s="18"/>
    </row>
    <row r="53" spans="1:7" ht="14.25" x14ac:dyDescent="0.2">
      <c r="A53" s="37" t="s">
        <v>46</v>
      </c>
      <c r="B53" s="39"/>
      <c r="C53" s="39"/>
      <c r="D53" s="39"/>
      <c r="E53" s="28"/>
      <c r="G53" s="18"/>
    </row>
    <row r="54" spans="1:7" ht="30.75" customHeight="1" x14ac:dyDescent="0.2">
      <c r="A54" s="36" t="s">
        <v>118</v>
      </c>
      <c r="B54" s="40">
        <v>0.04</v>
      </c>
      <c r="C54" s="40" t="s">
        <v>119</v>
      </c>
      <c r="D54" s="40">
        <f t="shared" ref="D54:D68" si="2">E54/B54</f>
        <v>41907.5</v>
      </c>
      <c r="E54" s="29">
        <v>1676.3</v>
      </c>
      <c r="G54" s="18"/>
    </row>
    <row r="55" spans="1:7" ht="15" customHeight="1" x14ac:dyDescent="0.2">
      <c r="A55" s="36" t="s">
        <v>120</v>
      </c>
      <c r="B55" s="40">
        <v>0.04</v>
      </c>
      <c r="C55" s="40" t="s">
        <v>119</v>
      </c>
      <c r="D55" s="40">
        <f t="shared" si="2"/>
        <v>5236</v>
      </c>
      <c r="E55" s="29">
        <v>209.44</v>
      </c>
      <c r="G55" s="18"/>
    </row>
    <row r="56" spans="1:7" ht="30" x14ac:dyDescent="0.2">
      <c r="A56" s="36" t="s">
        <v>121</v>
      </c>
      <c r="B56" s="40">
        <v>1E-3</v>
      </c>
      <c r="C56" s="40" t="s">
        <v>119</v>
      </c>
      <c r="D56" s="40">
        <f t="shared" si="2"/>
        <v>55450</v>
      </c>
      <c r="E56" s="29">
        <v>55.45</v>
      </c>
      <c r="G56" s="18"/>
    </row>
    <row r="57" spans="1:7" ht="15" x14ac:dyDescent="0.2">
      <c r="A57" s="36" t="s">
        <v>122</v>
      </c>
      <c r="B57" s="40">
        <v>2.5000000000000001E-2</v>
      </c>
      <c r="C57" s="40" t="s">
        <v>16</v>
      </c>
      <c r="D57" s="40">
        <f t="shared" si="2"/>
        <v>44611.999999999993</v>
      </c>
      <c r="E57" s="29">
        <v>1115.3</v>
      </c>
      <c r="G57" s="18"/>
    </row>
    <row r="58" spans="1:7" ht="15" customHeight="1" x14ac:dyDescent="0.2">
      <c r="A58" s="36" t="s">
        <v>83</v>
      </c>
      <c r="B58" s="40">
        <v>0.25</v>
      </c>
      <c r="C58" s="40" t="s">
        <v>19</v>
      </c>
      <c r="D58" s="40">
        <f t="shared" si="2"/>
        <v>4974.88</v>
      </c>
      <c r="E58" s="29">
        <v>1243.72</v>
      </c>
      <c r="G58" s="18"/>
    </row>
    <row r="59" spans="1:7" ht="45" x14ac:dyDescent="0.2">
      <c r="A59" s="36" t="s">
        <v>123</v>
      </c>
      <c r="B59" s="40">
        <v>1.26</v>
      </c>
      <c r="C59" s="40" t="s">
        <v>12</v>
      </c>
      <c r="D59" s="40">
        <f t="shared" si="2"/>
        <v>280.46031746031747</v>
      </c>
      <c r="E59" s="29">
        <v>353.38</v>
      </c>
      <c r="G59" s="18"/>
    </row>
    <row r="60" spans="1:7" ht="30" x14ac:dyDescent="0.2">
      <c r="A60" s="36" t="s">
        <v>124</v>
      </c>
      <c r="B60" s="40">
        <v>0.02</v>
      </c>
      <c r="C60" s="40" t="s">
        <v>119</v>
      </c>
      <c r="D60" s="40">
        <f t="shared" si="2"/>
        <v>125899</v>
      </c>
      <c r="E60" s="29">
        <v>2517.98</v>
      </c>
      <c r="G60" s="18"/>
    </row>
    <row r="61" spans="1:7" ht="45" x14ac:dyDescent="0.2">
      <c r="A61" s="36" t="s">
        <v>125</v>
      </c>
      <c r="B61" s="40">
        <v>1E-3</v>
      </c>
      <c r="C61" s="40" t="s">
        <v>119</v>
      </c>
      <c r="D61" s="40">
        <f t="shared" si="2"/>
        <v>137930</v>
      </c>
      <c r="E61" s="29">
        <v>137.93</v>
      </c>
      <c r="G61" s="18"/>
    </row>
    <row r="62" spans="1:7" ht="15" x14ac:dyDescent="0.2">
      <c r="A62" s="36" t="s">
        <v>126</v>
      </c>
      <c r="B62" s="40">
        <v>0.01</v>
      </c>
      <c r="C62" s="40" t="s">
        <v>127</v>
      </c>
      <c r="D62" s="40">
        <f t="shared" si="2"/>
        <v>29456</v>
      </c>
      <c r="E62" s="29">
        <v>294.56</v>
      </c>
      <c r="G62" s="18"/>
    </row>
    <row r="63" spans="1:7" ht="15" x14ac:dyDescent="0.2">
      <c r="A63" s="36" t="s">
        <v>128</v>
      </c>
      <c r="B63" s="40">
        <v>0.01</v>
      </c>
      <c r="C63" s="40" t="s">
        <v>127</v>
      </c>
      <c r="D63" s="40">
        <f t="shared" si="2"/>
        <v>33070</v>
      </c>
      <c r="E63" s="29">
        <v>330.7</v>
      </c>
      <c r="G63" s="18"/>
    </row>
    <row r="64" spans="1:7" ht="30" x14ac:dyDescent="0.2">
      <c r="A64" s="36" t="s">
        <v>129</v>
      </c>
      <c r="B64" s="40">
        <v>3.0000000000000001E-3</v>
      </c>
      <c r="C64" s="40" t="s">
        <v>119</v>
      </c>
      <c r="D64" s="40">
        <f t="shared" si="2"/>
        <v>167833.33333333334</v>
      </c>
      <c r="E64" s="29">
        <v>503.5</v>
      </c>
      <c r="G64" s="18"/>
    </row>
    <row r="65" spans="1:7" ht="30" x14ac:dyDescent="0.2">
      <c r="A65" s="36" t="s">
        <v>130</v>
      </c>
      <c r="B65" s="40">
        <v>0.01</v>
      </c>
      <c r="C65" s="40" t="s">
        <v>19</v>
      </c>
      <c r="D65" s="40">
        <f t="shared" si="2"/>
        <v>46765</v>
      </c>
      <c r="E65" s="29">
        <v>467.65</v>
      </c>
      <c r="G65" s="18"/>
    </row>
    <row r="66" spans="1:7" ht="16.5" customHeight="1" x14ac:dyDescent="0.2">
      <c r="A66" s="36" t="s">
        <v>131</v>
      </c>
      <c r="B66" s="40">
        <v>0.04</v>
      </c>
      <c r="C66" s="40" t="s">
        <v>19</v>
      </c>
      <c r="D66" s="40">
        <f t="shared" si="2"/>
        <v>51094.75</v>
      </c>
      <c r="E66" s="29">
        <v>2043.79</v>
      </c>
      <c r="G66" s="18"/>
    </row>
    <row r="67" spans="1:7" ht="30" x14ac:dyDescent="0.2">
      <c r="A67" s="36" t="s">
        <v>132</v>
      </c>
      <c r="B67" s="40">
        <v>4.3999999999999997E-2</v>
      </c>
      <c r="C67" s="40" t="s">
        <v>16</v>
      </c>
      <c r="D67" s="40">
        <f t="shared" si="2"/>
        <v>42057.045454545456</v>
      </c>
      <c r="E67" s="29">
        <v>1850.51</v>
      </c>
      <c r="G67" s="18"/>
    </row>
    <row r="68" spans="1:7" ht="30" x14ac:dyDescent="0.2">
      <c r="A68" s="36" t="s">
        <v>133</v>
      </c>
      <c r="B68" s="40">
        <v>1.4999999999999999E-2</v>
      </c>
      <c r="C68" s="40" t="s">
        <v>16</v>
      </c>
      <c r="D68" s="40">
        <f t="shared" si="2"/>
        <v>17135.333333333332</v>
      </c>
      <c r="E68" s="29">
        <v>257.02999999999997</v>
      </c>
      <c r="G68" s="18"/>
    </row>
    <row r="69" spans="1:7" ht="14.25" x14ac:dyDescent="0.2">
      <c r="A69" s="35" t="s">
        <v>47</v>
      </c>
      <c r="B69" s="39"/>
      <c r="C69" s="39"/>
      <c r="D69" s="39"/>
      <c r="E69" s="28"/>
      <c r="G69" s="18"/>
    </row>
    <row r="70" spans="1:7" ht="17.25" customHeight="1" x14ac:dyDescent="0.2">
      <c r="A70" s="36" t="s">
        <v>84</v>
      </c>
      <c r="B70" s="40" t="s">
        <v>24</v>
      </c>
      <c r="C70" s="40" t="s">
        <v>11</v>
      </c>
      <c r="D70" s="40">
        <f t="shared" ref="D70:D71" si="3">E70</f>
        <v>409.09</v>
      </c>
      <c r="E70" s="29">
        <v>409.09</v>
      </c>
      <c r="G70" s="18"/>
    </row>
    <row r="71" spans="1:7" ht="15" x14ac:dyDescent="0.2">
      <c r="A71" s="36" t="s">
        <v>85</v>
      </c>
      <c r="B71" s="40" t="s">
        <v>24</v>
      </c>
      <c r="C71" s="40" t="s">
        <v>11</v>
      </c>
      <c r="D71" s="40">
        <f t="shared" si="3"/>
        <v>10016.57</v>
      </c>
      <c r="E71" s="29">
        <v>10016.57</v>
      </c>
      <c r="G71" s="18"/>
    </row>
    <row r="72" spans="1:7" ht="14.25" x14ac:dyDescent="0.2">
      <c r="A72" s="35" t="s">
        <v>92</v>
      </c>
      <c r="B72" s="39"/>
      <c r="C72" s="39"/>
      <c r="D72" s="39"/>
      <c r="E72" s="28"/>
      <c r="G72" s="18"/>
    </row>
    <row r="73" spans="1:7" ht="15" x14ac:dyDescent="0.2">
      <c r="A73" s="36" t="s">
        <v>134</v>
      </c>
      <c r="B73" s="40" t="s">
        <v>26</v>
      </c>
      <c r="C73" s="40" t="s">
        <v>12</v>
      </c>
      <c r="D73" s="40">
        <f>E73</f>
        <v>19508.59</v>
      </c>
      <c r="E73" s="29">
        <v>19508.59</v>
      </c>
      <c r="G73" s="18"/>
    </row>
    <row r="74" spans="1:7" ht="14.25" x14ac:dyDescent="0.2">
      <c r="A74" s="35" t="s">
        <v>9</v>
      </c>
      <c r="B74" s="39"/>
      <c r="C74" s="39"/>
      <c r="D74" s="39"/>
      <c r="E74" s="28"/>
      <c r="G74" s="18"/>
    </row>
    <row r="75" spans="1:7" ht="15" x14ac:dyDescent="0.2">
      <c r="A75" s="36" t="s">
        <v>86</v>
      </c>
      <c r="B75" s="40" t="s">
        <v>26</v>
      </c>
      <c r="C75" s="40" t="s">
        <v>12</v>
      </c>
      <c r="D75" s="40">
        <f>E75</f>
        <v>40300.639999999999</v>
      </c>
      <c r="E75" s="29">
        <v>40300.639999999999</v>
      </c>
      <c r="G75" s="18"/>
    </row>
    <row r="76" spans="1:7" ht="14.25" x14ac:dyDescent="0.2">
      <c r="A76" s="35" t="s">
        <v>10</v>
      </c>
      <c r="B76" s="39"/>
      <c r="C76" s="39"/>
      <c r="D76" s="39"/>
      <c r="E76" s="28"/>
      <c r="G76" s="18"/>
    </row>
    <row r="77" spans="1:7" ht="15" x14ac:dyDescent="0.2">
      <c r="A77" s="36" t="s">
        <v>87</v>
      </c>
      <c r="B77" s="40" t="s">
        <v>23</v>
      </c>
      <c r="C77" s="40" t="s">
        <v>11</v>
      </c>
      <c r="D77" s="40">
        <f>E77</f>
        <v>28793.784</v>
      </c>
      <c r="E77" s="29">
        <f>Бюджет!C25*10%</f>
        <v>28793.784</v>
      </c>
      <c r="G77" s="18"/>
    </row>
    <row r="78" spans="1:7" ht="14.25" x14ac:dyDescent="0.2">
      <c r="A78" s="24" t="s">
        <v>27</v>
      </c>
      <c r="B78" s="25"/>
      <c r="C78" s="24"/>
      <c r="D78" s="26"/>
      <c r="E78" s="27">
        <f>SUM(E7:E77)</f>
        <v>264732.12400000001</v>
      </c>
    </row>
    <row r="80" spans="1:7" ht="15" x14ac:dyDescent="0.2">
      <c r="A80" s="181" t="s">
        <v>33</v>
      </c>
      <c r="B80" s="181"/>
      <c r="C80" s="181"/>
      <c r="D80" s="181"/>
      <c r="E80" s="181"/>
    </row>
    <row r="81" spans="1:5" ht="15" x14ac:dyDescent="0.2">
      <c r="A81" s="181" t="s">
        <v>136</v>
      </c>
      <c r="B81" s="181"/>
      <c r="C81" s="181"/>
      <c r="D81" s="181"/>
      <c r="E81" s="181"/>
    </row>
    <row r="82" spans="1:5" ht="15" x14ac:dyDescent="0.2">
      <c r="A82" s="181" t="s">
        <v>34</v>
      </c>
      <c r="B82" s="181"/>
      <c r="C82" s="181"/>
      <c r="D82" s="181"/>
      <c r="E82" s="181"/>
    </row>
    <row r="83" spans="1:5" ht="15" x14ac:dyDescent="0.2">
      <c r="A83" s="181" t="s">
        <v>35</v>
      </c>
      <c r="B83" s="181"/>
      <c r="C83" s="181"/>
      <c r="D83" s="181"/>
      <c r="E83" s="181"/>
    </row>
    <row r="84" spans="1:5" ht="15" x14ac:dyDescent="0.2">
      <c r="A84" s="184" t="s">
        <v>88</v>
      </c>
      <c r="B84" s="184"/>
      <c r="C84" s="184"/>
      <c r="D84" s="184"/>
      <c r="E84" s="184"/>
    </row>
    <row r="85" spans="1:5" ht="15" x14ac:dyDescent="0.2">
      <c r="A85" s="184" t="s">
        <v>89</v>
      </c>
      <c r="B85" s="184"/>
      <c r="C85" s="184"/>
      <c r="D85" s="184"/>
      <c r="E85" s="184"/>
    </row>
    <row r="86" spans="1:5" ht="15" x14ac:dyDescent="0.2">
      <c r="A86" s="19"/>
      <c r="B86" s="19"/>
      <c r="C86" s="19"/>
      <c r="D86" s="19"/>
      <c r="E86" s="19"/>
    </row>
    <row r="87" spans="1:5" ht="15" x14ac:dyDescent="0.25">
      <c r="A87" s="5" t="s">
        <v>28</v>
      </c>
      <c r="B87" s="2"/>
      <c r="C87" s="2"/>
      <c r="D87" s="2"/>
      <c r="E87" s="2"/>
    </row>
    <row r="88" spans="1:5" ht="15" x14ac:dyDescent="0.25">
      <c r="A88" s="5"/>
      <c r="B88" s="2"/>
      <c r="C88" s="2"/>
      <c r="D88" s="2"/>
      <c r="E88" s="2"/>
    </row>
    <row r="89" spans="1:5" ht="15" x14ac:dyDescent="0.2">
      <c r="A89" s="185" t="s">
        <v>55</v>
      </c>
      <c r="B89" s="185"/>
      <c r="C89" s="183" t="s">
        <v>32</v>
      </c>
      <c r="D89" s="183"/>
      <c r="E89" s="4"/>
    </row>
    <row r="90" spans="1:5" ht="15" x14ac:dyDescent="0.25">
      <c r="A90" s="183" t="s">
        <v>56</v>
      </c>
      <c r="B90" s="183"/>
      <c r="C90" s="182" t="s">
        <v>29</v>
      </c>
      <c r="D90" s="182"/>
      <c r="E90" s="2"/>
    </row>
    <row r="91" spans="1:5" ht="15" x14ac:dyDescent="0.25">
      <c r="A91" s="5"/>
      <c r="B91" s="2"/>
      <c r="C91" s="2"/>
      <c r="D91" s="2"/>
      <c r="E91" s="2"/>
    </row>
    <row r="92" spans="1:5" ht="15" x14ac:dyDescent="0.25">
      <c r="A92" s="185" t="s">
        <v>31</v>
      </c>
      <c r="B92" s="185"/>
      <c r="C92" s="183" t="s">
        <v>32</v>
      </c>
      <c r="D92" s="183"/>
      <c r="E92" s="2"/>
    </row>
    <row r="93" spans="1:5" ht="15" x14ac:dyDescent="0.25">
      <c r="A93" s="13" t="s">
        <v>30</v>
      </c>
      <c r="B93" s="4"/>
      <c r="C93" s="182" t="s">
        <v>29</v>
      </c>
      <c r="D93" s="182"/>
      <c r="E93" s="2"/>
    </row>
    <row r="94" spans="1:5" ht="15" x14ac:dyDescent="0.25">
      <c r="A94" s="2"/>
      <c r="B94" s="2"/>
      <c r="C94" s="2"/>
      <c r="D94" s="2"/>
      <c r="E94" s="2"/>
    </row>
  </sheetData>
  <mergeCells count="16">
    <mergeCell ref="A2:E2"/>
    <mergeCell ref="A1:E1"/>
    <mergeCell ref="D3:E3"/>
    <mergeCell ref="A80:E80"/>
    <mergeCell ref="C93:D93"/>
    <mergeCell ref="C90:D90"/>
    <mergeCell ref="C89:D89"/>
    <mergeCell ref="C92:D92"/>
    <mergeCell ref="A81:E81"/>
    <mergeCell ref="A82:E82"/>
    <mergeCell ref="A83:E83"/>
    <mergeCell ref="A85:E85"/>
    <mergeCell ref="A90:B90"/>
    <mergeCell ref="A84:E84"/>
    <mergeCell ref="A89:B89"/>
    <mergeCell ref="A92:B92"/>
  </mergeCells>
  <printOptions horizontalCentered="1"/>
  <pageMargins left="0.82677165354330717" right="0.43307086614173229" top="0.19685039370078741" bottom="0.19685039370078741" header="0.31496062992125984" footer="0.31496062992125984"/>
  <pageSetup paperSize="9" scale="82" fitToHeight="0" orientation="portrait" r:id="rId1"/>
  <rowBreaks count="1" manualBreakCount="1">
    <brk id="41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view="pageBreakPreview" zoomScale="90" zoomScaleNormal="100" zoomScaleSheetLayoutView="90" workbookViewId="0">
      <selection activeCell="R22" sqref="R22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5" width="12" style="2" bestFit="1" customWidth="1"/>
    <col min="6" max="16384" width="9.140625" style="2"/>
  </cols>
  <sheetData>
    <row r="1" spans="1:4" ht="20.25" x14ac:dyDescent="0.3">
      <c r="A1" s="6" t="s">
        <v>90</v>
      </c>
      <c r="B1" s="6"/>
      <c r="C1" s="6"/>
      <c r="D1" s="6"/>
    </row>
    <row r="2" spans="1:4" x14ac:dyDescent="0.25">
      <c r="A2" s="7"/>
      <c r="B2" s="7"/>
      <c r="C2" s="7"/>
      <c r="D2" s="7"/>
    </row>
    <row r="3" spans="1:4" x14ac:dyDescent="0.25">
      <c r="A3" s="8" t="s">
        <v>54</v>
      </c>
      <c r="B3" s="9"/>
      <c r="C3" s="190"/>
      <c r="D3" s="190"/>
    </row>
    <row r="4" spans="1:4" x14ac:dyDescent="0.25">
      <c r="A4" s="8"/>
      <c r="B4" s="9"/>
      <c r="C4" s="12"/>
      <c r="D4" s="12"/>
    </row>
    <row r="5" spans="1:4" x14ac:dyDescent="0.25">
      <c r="A5" s="30" t="s">
        <v>36</v>
      </c>
      <c r="B5" s="30" t="s">
        <v>37</v>
      </c>
      <c r="C5" s="31" t="s">
        <v>38</v>
      </c>
      <c r="D5" s="31" t="s">
        <v>39</v>
      </c>
    </row>
    <row r="6" spans="1:4" x14ac:dyDescent="0.25">
      <c r="A6" s="42" t="s">
        <v>58</v>
      </c>
      <c r="B6" s="34"/>
      <c r="C6" s="43"/>
      <c r="D6" s="43">
        <v>166070.63</v>
      </c>
    </row>
    <row r="7" spans="1:4" ht="15.75" customHeight="1" x14ac:dyDescent="0.25">
      <c r="A7" s="20" t="s">
        <v>52</v>
      </c>
      <c r="B7" s="32" t="s">
        <v>22</v>
      </c>
      <c r="C7" s="32">
        <v>118323.48</v>
      </c>
      <c r="D7" s="32">
        <v>123062.03</v>
      </c>
    </row>
    <row r="8" spans="1:4" x14ac:dyDescent="0.25">
      <c r="A8" s="20" t="s">
        <v>57</v>
      </c>
      <c r="B8" s="32" t="s">
        <v>22</v>
      </c>
      <c r="C8" s="32">
        <v>41528.639999999999</v>
      </c>
      <c r="D8" s="32">
        <v>39500.31</v>
      </c>
    </row>
    <row r="9" spans="1:4" x14ac:dyDescent="0.25">
      <c r="A9" s="20" t="s">
        <v>91</v>
      </c>
      <c r="B9" s="32" t="s">
        <v>22</v>
      </c>
      <c r="C9" s="32">
        <v>21588.240000000002</v>
      </c>
      <c r="D9" s="32">
        <v>17701.84</v>
      </c>
    </row>
    <row r="10" spans="1:4" x14ac:dyDescent="0.25">
      <c r="A10" s="20" t="s">
        <v>53</v>
      </c>
      <c r="B10" s="32" t="s">
        <v>22</v>
      </c>
      <c r="C10" s="32">
        <v>106497.48</v>
      </c>
      <c r="D10" s="32">
        <v>236135.65</v>
      </c>
    </row>
    <row r="11" spans="1:4" x14ac:dyDescent="0.25">
      <c r="A11" s="20" t="s">
        <v>8</v>
      </c>
      <c r="B11" s="32">
        <f>Акт!E7</f>
        <v>3337</v>
      </c>
      <c r="C11" s="32" t="s">
        <v>22</v>
      </c>
      <c r="D11" s="32" t="s">
        <v>22</v>
      </c>
    </row>
    <row r="12" spans="1:4" x14ac:dyDescent="0.25">
      <c r="A12" s="20" t="s">
        <v>40</v>
      </c>
      <c r="B12" s="32">
        <f>Акт!E9</f>
        <v>395</v>
      </c>
      <c r="C12" s="32" t="s">
        <v>22</v>
      </c>
      <c r="D12" s="32" t="s">
        <v>22</v>
      </c>
    </row>
    <row r="13" spans="1:4" ht="15" customHeight="1" x14ac:dyDescent="0.25">
      <c r="A13" s="20" t="s">
        <v>59</v>
      </c>
      <c r="B13" s="32">
        <f>Акт!E11</f>
        <v>64686.38</v>
      </c>
      <c r="C13" s="32" t="s">
        <v>22</v>
      </c>
      <c r="D13" s="32" t="s">
        <v>22</v>
      </c>
    </row>
    <row r="14" spans="1:4" ht="15" customHeight="1" x14ac:dyDescent="0.25">
      <c r="A14" s="20" t="s">
        <v>41</v>
      </c>
      <c r="B14" s="32">
        <f>Акт!E13</f>
        <v>7049.27</v>
      </c>
      <c r="C14" s="32" t="s">
        <v>22</v>
      </c>
      <c r="D14" s="32" t="s">
        <v>22</v>
      </c>
    </row>
    <row r="15" spans="1:4" x14ac:dyDescent="0.25">
      <c r="A15" s="20" t="s">
        <v>42</v>
      </c>
      <c r="B15" s="32">
        <f>SUM(Акт!E15:E35)</f>
        <v>28781.42</v>
      </c>
      <c r="C15" s="32" t="s">
        <v>22</v>
      </c>
      <c r="D15" s="32" t="s">
        <v>22</v>
      </c>
    </row>
    <row r="16" spans="1:4" x14ac:dyDescent="0.25">
      <c r="A16" s="20" t="s">
        <v>43</v>
      </c>
      <c r="B16" s="32">
        <f>SUM(Акт!E37:E42)</f>
        <v>17790.870000000003</v>
      </c>
      <c r="C16" s="32" t="s">
        <v>22</v>
      </c>
      <c r="D16" s="32" t="s">
        <v>22</v>
      </c>
    </row>
    <row r="17" spans="1:5" x14ac:dyDescent="0.25">
      <c r="A17" s="20" t="s">
        <v>91</v>
      </c>
      <c r="B17" s="32">
        <f>Акт!E44</f>
        <v>21600</v>
      </c>
      <c r="C17" s="32" t="s">
        <v>22</v>
      </c>
      <c r="D17" s="32" t="s">
        <v>22</v>
      </c>
    </row>
    <row r="18" spans="1:5" ht="15" customHeight="1" x14ac:dyDescent="0.25">
      <c r="A18" s="20" t="s">
        <v>44</v>
      </c>
      <c r="B18" s="32">
        <f>Акт!E46</f>
        <v>200</v>
      </c>
      <c r="C18" s="32" t="s">
        <v>22</v>
      </c>
      <c r="D18" s="32" t="s">
        <v>22</v>
      </c>
    </row>
    <row r="19" spans="1:5" x14ac:dyDescent="0.25">
      <c r="A19" s="20" t="s">
        <v>45</v>
      </c>
      <c r="B19" s="32">
        <f>SUM(Акт!E48:E52)</f>
        <v>8806.27</v>
      </c>
      <c r="C19" s="32" t="s">
        <v>22</v>
      </c>
      <c r="D19" s="32" t="s">
        <v>22</v>
      </c>
    </row>
    <row r="20" spans="1:5" ht="15" customHeight="1" x14ac:dyDescent="0.25">
      <c r="A20" s="20" t="s">
        <v>46</v>
      </c>
      <c r="B20" s="32">
        <f>SUM(Акт!E54:E68)</f>
        <v>13057.240000000002</v>
      </c>
      <c r="C20" s="32" t="s">
        <v>22</v>
      </c>
      <c r="D20" s="32" t="s">
        <v>22</v>
      </c>
    </row>
    <row r="21" spans="1:5" x14ac:dyDescent="0.25">
      <c r="A21" s="20" t="s">
        <v>47</v>
      </c>
      <c r="B21" s="32">
        <f>SUM(Акт!E70:E71)</f>
        <v>10425.66</v>
      </c>
      <c r="C21" s="32" t="s">
        <v>22</v>
      </c>
      <c r="D21" s="32" t="s">
        <v>22</v>
      </c>
    </row>
    <row r="22" spans="1:5" x14ac:dyDescent="0.25">
      <c r="A22" s="20" t="s">
        <v>92</v>
      </c>
      <c r="B22" s="32">
        <f>Акт!E73</f>
        <v>19508.59</v>
      </c>
      <c r="C22" s="32" t="s">
        <v>22</v>
      </c>
      <c r="D22" s="32" t="s">
        <v>22</v>
      </c>
    </row>
    <row r="23" spans="1:5" x14ac:dyDescent="0.25">
      <c r="A23" s="20" t="s">
        <v>9</v>
      </c>
      <c r="B23" s="32">
        <f>Акт!E75</f>
        <v>40300.639999999999</v>
      </c>
      <c r="C23" s="32" t="s">
        <v>22</v>
      </c>
      <c r="D23" s="32" t="s">
        <v>22</v>
      </c>
    </row>
    <row r="24" spans="1:5" x14ac:dyDescent="0.25">
      <c r="A24" s="20" t="s">
        <v>10</v>
      </c>
      <c r="B24" s="32">
        <f>Акт!E77</f>
        <v>28793.784</v>
      </c>
      <c r="C24" s="32" t="s">
        <v>22</v>
      </c>
      <c r="D24" s="32" t="s">
        <v>22</v>
      </c>
    </row>
    <row r="25" spans="1:5" x14ac:dyDescent="0.25">
      <c r="A25" s="33" t="s">
        <v>27</v>
      </c>
      <c r="B25" s="34">
        <f t="shared" ref="B25" si="0">SUM(B7:B24)</f>
        <v>264732.12399999995</v>
      </c>
      <c r="C25" s="34">
        <f>SUM(C7:C24)</f>
        <v>287937.83999999997</v>
      </c>
      <c r="D25" s="34">
        <f>SUM(D7:D24)</f>
        <v>416399.82999999996</v>
      </c>
      <c r="E25" s="44">
        <f>D25-D6-B25</f>
        <v>-14402.923999999999</v>
      </c>
    </row>
    <row r="26" spans="1:5" s="11" customFormat="1" ht="24.75" customHeight="1" x14ac:dyDescent="0.25">
      <c r="A26" s="186" t="s">
        <v>137</v>
      </c>
      <c r="B26" s="187"/>
      <c r="C26" s="187"/>
      <c r="D26" s="188"/>
    </row>
    <row r="27" spans="1:5" s="11" customFormat="1" ht="24.75" customHeight="1" x14ac:dyDescent="0.25">
      <c r="A27" s="189" t="s">
        <v>93</v>
      </c>
      <c r="B27" s="189"/>
      <c r="C27" s="189"/>
      <c r="D27" s="189"/>
    </row>
    <row r="28" spans="1:5" s="11" customFormat="1" ht="24.75" customHeight="1" x14ac:dyDescent="0.25">
      <c r="A28" s="2"/>
      <c r="B28" s="2"/>
      <c r="C28" s="2"/>
      <c r="D28" s="2"/>
    </row>
    <row r="29" spans="1:5" x14ac:dyDescent="0.25">
      <c r="A29" s="10" t="s">
        <v>50</v>
      </c>
      <c r="B29" s="9"/>
      <c r="C29" s="9"/>
      <c r="D29" s="7"/>
    </row>
    <row r="30" spans="1:5" ht="22.5" customHeight="1" x14ac:dyDescent="0.25">
      <c r="A30" s="9" t="s">
        <v>51</v>
      </c>
      <c r="B30" s="9"/>
      <c r="C30" s="9"/>
      <c r="D30" s="7"/>
    </row>
    <row r="31" spans="1:5" ht="22.5" customHeight="1" x14ac:dyDescent="0.25">
      <c r="A31" s="10" t="s">
        <v>48</v>
      </c>
      <c r="B31" s="9"/>
      <c r="C31" s="9"/>
      <c r="D31" s="7"/>
    </row>
    <row r="32" spans="1:5" ht="22.5" customHeight="1" x14ac:dyDescent="0.25">
      <c r="A32" s="10" t="s">
        <v>49</v>
      </c>
      <c r="B32" s="9"/>
      <c r="C32" s="9"/>
      <c r="D32" s="7"/>
    </row>
    <row r="33" spans="1:3" ht="22.5" customHeight="1" x14ac:dyDescent="0.25">
      <c r="A33" s="1"/>
      <c r="B33" s="1"/>
      <c r="C33" s="1"/>
    </row>
  </sheetData>
  <mergeCells count="3">
    <mergeCell ref="A26:D26"/>
    <mergeCell ref="A27:D27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A24" sqref="A24:E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99" t="s">
        <v>163</v>
      </c>
      <c r="B1" s="199"/>
      <c r="C1" s="199"/>
      <c r="D1" s="199"/>
      <c r="E1" s="199"/>
      <c r="F1" s="199"/>
    </row>
    <row r="2" spans="1:19" s="2" customFormat="1" x14ac:dyDescent="0.25">
      <c r="A2" s="45"/>
      <c r="B2" s="45"/>
      <c r="C2" s="45"/>
      <c r="D2" s="45"/>
      <c r="E2" s="45"/>
      <c r="F2" s="45"/>
    </row>
    <row r="3" spans="1:19" s="2" customFormat="1" ht="19.5" customHeight="1" x14ac:dyDescent="0.25">
      <c r="A3" s="46" t="s">
        <v>138</v>
      </c>
      <c r="B3" s="46"/>
      <c r="C3" s="46"/>
      <c r="D3" s="46"/>
      <c r="E3" s="46"/>
      <c r="F3" s="47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</row>
    <row r="4" spans="1:19" s="2" customFormat="1" ht="19.5" customHeight="1" x14ac:dyDescent="0.25">
      <c r="A4" s="46"/>
      <c r="B4" s="46"/>
      <c r="C4" s="46"/>
      <c r="D4" s="46"/>
      <c r="E4" s="46"/>
      <c r="F4" s="47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19" s="2" customFormat="1" ht="36.75" customHeight="1" x14ac:dyDescent="0.25">
      <c r="A5" s="200" t="s">
        <v>139</v>
      </c>
      <c r="B5" s="200"/>
      <c r="C5" s="200"/>
      <c r="D5" s="200"/>
      <c r="E5" s="200"/>
      <c r="F5" s="200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s="58" customFormat="1" ht="27.75" customHeight="1" x14ac:dyDescent="0.25">
      <c r="A6" s="94" t="s">
        <v>140</v>
      </c>
      <c r="B6" s="95" t="s">
        <v>164</v>
      </c>
      <c r="C6" s="94" t="s">
        <v>141</v>
      </c>
      <c r="D6" s="96">
        <v>1373.3</v>
      </c>
      <c r="E6" s="94" t="s">
        <v>142</v>
      </c>
      <c r="F6" s="97">
        <v>1069.3</v>
      </c>
      <c r="G6" s="49"/>
      <c r="H6" s="51"/>
      <c r="I6" s="52"/>
      <c r="J6" s="53"/>
      <c r="K6" s="54"/>
      <c r="L6" s="55"/>
      <c r="M6" s="55"/>
      <c r="N6" s="55"/>
      <c r="O6" s="55"/>
      <c r="P6" s="56"/>
      <c r="Q6" s="201"/>
      <c r="R6" s="202"/>
      <c r="S6" s="57"/>
    </row>
    <row r="7" spans="1:19" s="60" customFormat="1" ht="32.25" customHeight="1" x14ac:dyDescent="0.25">
      <c r="A7" s="94" t="s">
        <v>143</v>
      </c>
      <c r="B7" s="98">
        <v>3</v>
      </c>
      <c r="C7" s="94" t="s">
        <v>144</v>
      </c>
      <c r="D7" s="96">
        <v>765.8</v>
      </c>
      <c r="E7" s="94" t="s">
        <v>145</v>
      </c>
      <c r="F7" s="97">
        <v>744.2</v>
      </c>
      <c r="G7" s="49"/>
      <c r="H7" s="51"/>
      <c r="I7" s="52"/>
      <c r="J7" s="53"/>
      <c r="K7" s="54"/>
      <c r="L7" s="55"/>
      <c r="M7" s="55"/>
      <c r="N7" s="55"/>
      <c r="O7" s="55"/>
      <c r="P7" s="56"/>
      <c r="Q7" s="201"/>
      <c r="R7" s="203"/>
      <c r="S7" s="59"/>
    </row>
    <row r="8" spans="1:19" s="60" customFormat="1" ht="33.75" customHeight="1" x14ac:dyDescent="0.25">
      <c r="A8" s="79" t="s">
        <v>146</v>
      </c>
      <c r="B8" s="98">
        <v>16</v>
      </c>
      <c r="C8" s="94" t="s">
        <v>147</v>
      </c>
      <c r="D8" s="97">
        <v>175.9</v>
      </c>
      <c r="E8" s="94" t="s">
        <v>148</v>
      </c>
      <c r="F8" s="97">
        <v>146.69999999999999</v>
      </c>
      <c r="G8" s="49"/>
      <c r="H8" s="51"/>
      <c r="I8" s="52"/>
      <c r="J8" s="53"/>
      <c r="K8" s="62"/>
      <c r="L8" s="55"/>
      <c r="M8" s="55"/>
      <c r="N8" s="55"/>
      <c r="O8" s="55"/>
      <c r="P8" s="56"/>
      <c r="Q8" s="201"/>
      <c r="R8" s="202"/>
      <c r="S8" s="59"/>
    </row>
    <row r="9" spans="1:19" s="60" customFormat="1" ht="33.75" customHeight="1" x14ac:dyDescent="0.25">
      <c r="A9" s="61"/>
      <c r="B9" s="53"/>
      <c r="C9" s="50"/>
      <c r="D9" s="63"/>
      <c r="E9" s="64"/>
      <c r="F9" s="65"/>
      <c r="G9" s="49"/>
      <c r="H9" s="51"/>
      <c r="I9" s="52"/>
      <c r="J9" s="53"/>
      <c r="K9" s="62"/>
      <c r="L9" s="55"/>
      <c r="M9" s="55"/>
      <c r="N9" s="55"/>
      <c r="O9" s="55"/>
      <c r="P9" s="49"/>
      <c r="Q9" s="62"/>
      <c r="R9" s="66"/>
      <c r="S9" s="67"/>
    </row>
    <row r="10" spans="1:19" s="70" customFormat="1" ht="15" customHeight="1" thickBot="1" x14ac:dyDescent="0.3">
      <c r="A10" s="68"/>
      <c r="B10" s="68"/>
      <c r="C10" s="68"/>
      <c r="D10" s="68"/>
      <c r="E10" s="68"/>
      <c r="F10" s="69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0" customFormat="1" ht="30" customHeight="1" x14ac:dyDescent="0.25">
      <c r="A11" s="204" t="s">
        <v>149</v>
      </c>
      <c r="B11" s="205"/>
      <c r="C11" s="205"/>
      <c r="D11" s="205"/>
      <c r="E11" s="206"/>
      <c r="F11" s="71" t="s">
        <v>150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99" customFormat="1" ht="30" customHeight="1" x14ac:dyDescent="0.25">
      <c r="A12" s="192" t="s">
        <v>151</v>
      </c>
      <c r="B12" s="193"/>
      <c r="C12" s="193"/>
      <c r="D12" s="193"/>
      <c r="E12" s="194"/>
      <c r="F12" s="101">
        <v>-14402.92</v>
      </c>
    </row>
    <row r="13" spans="1:19" s="99" customFormat="1" ht="30" customHeight="1" x14ac:dyDescent="0.25">
      <c r="A13" s="192" t="s">
        <v>152</v>
      </c>
      <c r="B13" s="193"/>
      <c r="C13" s="193"/>
      <c r="D13" s="193"/>
      <c r="E13" s="194"/>
      <c r="F13" s="101">
        <f>46224.8+5780.32</f>
        <v>52005.120000000003</v>
      </c>
    </row>
    <row r="14" spans="1:19" s="99" customFormat="1" ht="30" customHeight="1" x14ac:dyDescent="0.25">
      <c r="A14" s="192" t="s">
        <v>153</v>
      </c>
      <c r="B14" s="193"/>
      <c r="C14" s="193"/>
      <c r="D14" s="193"/>
      <c r="E14" s="194"/>
      <c r="F14" s="102">
        <f>SUM(F15:F17)</f>
        <v>295513.5</v>
      </c>
    </row>
    <row r="15" spans="1:19" s="70" customFormat="1" ht="28.5" customHeight="1" x14ac:dyDescent="0.25">
      <c r="A15" s="195" t="s">
        <v>154</v>
      </c>
      <c r="B15" s="196"/>
      <c r="C15" s="196"/>
      <c r="D15" s="196"/>
      <c r="E15" s="197"/>
      <c r="F15" s="103">
        <f>159852.12+26862</f>
        <v>186714.12</v>
      </c>
    </row>
    <row r="16" spans="1:19" s="70" customFormat="1" ht="24" customHeight="1" x14ac:dyDescent="0.25">
      <c r="A16" s="195" t="s">
        <v>155</v>
      </c>
      <c r="B16" s="196"/>
      <c r="C16" s="196"/>
      <c r="D16" s="196"/>
      <c r="E16" s="197"/>
      <c r="F16" s="103">
        <v>108799.38</v>
      </c>
    </row>
    <row r="17" spans="1:19" s="70" customFormat="1" ht="30" hidden="1" customHeight="1" x14ac:dyDescent="0.25">
      <c r="A17" s="195" t="s">
        <v>156</v>
      </c>
      <c r="B17" s="196"/>
      <c r="C17" s="196"/>
      <c r="D17" s="196"/>
      <c r="E17" s="197"/>
      <c r="F17" s="103"/>
    </row>
    <row r="18" spans="1:19" s="99" customFormat="1" ht="30" customHeight="1" x14ac:dyDescent="0.25">
      <c r="A18" s="192" t="s">
        <v>157</v>
      </c>
      <c r="B18" s="193"/>
      <c r="C18" s="193"/>
      <c r="D18" s="193"/>
      <c r="E18" s="194"/>
      <c r="F18" s="102">
        <f>SUM(F19:F21)</f>
        <v>324542.95</v>
      </c>
    </row>
    <row r="19" spans="1:19" s="70" customFormat="1" ht="30" customHeight="1" x14ac:dyDescent="0.25">
      <c r="A19" s="195" t="s">
        <v>154</v>
      </c>
      <c r="B19" s="196"/>
      <c r="C19" s="196"/>
      <c r="D19" s="196"/>
      <c r="E19" s="197"/>
      <c r="F19" s="103">
        <v>221407.68</v>
      </c>
    </row>
    <row r="20" spans="1:19" s="70" customFormat="1" ht="30" customHeight="1" x14ac:dyDescent="0.25">
      <c r="A20" s="195" t="s">
        <v>155</v>
      </c>
      <c r="B20" s="196"/>
      <c r="C20" s="196"/>
      <c r="D20" s="196"/>
      <c r="E20" s="197"/>
      <c r="F20" s="103">
        <v>103135.27</v>
      </c>
    </row>
    <row r="21" spans="1:19" s="73" customFormat="1" ht="30" hidden="1" customHeight="1" x14ac:dyDescent="0.2">
      <c r="A21" s="195" t="s">
        <v>156</v>
      </c>
      <c r="B21" s="196"/>
      <c r="C21" s="196"/>
      <c r="D21" s="196"/>
      <c r="E21" s="197"/>
      <c r="F21" s="103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s="100" customFormat="1" ht="30" customHeight="1" x14ac:dyDescent="0.25">
      <c r="A22" s="192" t="s">
        <v>158</v>
      </c>
      <c r="B22" s="193"/>
      <c r="C22" s="193"/>
      <c r="D22" s="193"/>
      <c r="E22" s="194"/>
      <c r="F22" s="102">
        <f>F12+F18</f>
        <v>310140.03000000003</v>
      </c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</row>
    <row r="23" spans="1:19" s="100" customFormat="1" ht="30" customHeight="1" x14ac:dyDescent="0.25">
      <c r="A23" s="192" t="s">
        <v>159</v>
      </c>
      <c r="B23" s="193"/>
      <c r="C23" s="193"/>
      <c r="D23" s="193"/>
      <c r="E23" s="194"/>
      <c r="F23" s="102">
        <f>'Акт (2)'!E92</f>
        <v>285866.11900000006</v>
      </c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</row>
    <row r="24" spans="1:19" s="100" customFormat="1" ht="30" customHeight="1" x14ac:dyDescent="0.25">
      <c r="A24" s="192" t="s">
        <v>284</v>
      </c>
      <c r="B24" s="193"/>
      <c r="C24" s="193"/>
      <c r="D24" s="193"/>
      <c r="E24" s="194"/>
      <c r="F24" s="102">
        <f>F22-F23</f>
        <v>24273.910999999964</v>
      </c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</row>
    <row r="25" spans="1:19" s="100" customFormat="1" ht="30" customHeight="1" x14ac:dyDescent="0.25">
      <c r="A25" s="192" t="s">
        <v>160</v>
      </c>
      <c r="B25" s="193"/>
      <c r="C25" s="193"/>
      <c r="D25" s="193"/>
      <c r="E25" s="194"/>
      <c r="F25" s="101">
        <f>F13+F14-F18</f>
        <v>22975.669999999984</v>
      </c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64.5" customHeight="1" x14ac:dyDescent="0.2">
      <c r="A27" s="191" t="s">
        <v>161</v>
      </c>
      <c r="B27" s="191"/>
      <c r="C27" s="191"/>
      <c r="D27" s="191"/>
    </row>
    <row r="28" spans="1:19" s="2" customFormat="1" ht="21.75" customHeight="1" x14ac:dyDescent="0.25">
      <c r="A28" s="198" t="s">
        <v>162</v>
      </c>
      <c r="B28" s="198"/>
      <c r="C28" s="198"/>
      <c r="D28" s="198"/>
    </row>
    <row r="29" spans="1:19" s="2" customFormat="1" ht="22.5" customHeight="1" x14ac:dyDescent="0.25">
      <c r="A29" s="191" t="s">
        <v>48</v>
      </c>
      <c r="B29" s="191"/>
      <c r="C29" s="191"/>
      <c r="D29" s="191"/>
    </row>
    <row r="30" spans="1:19" s="2" customFormat="1" ht="22.5" customHeight="1" x14ac:dyDescent="0.25">
      <c r="A30" s="191" t="s">
        <v>49</v>
      </c>
      <c r="B30" s="191"/>
      <c r="C30" s="191"/>
      <c r="D30" s="45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9"/>
  <sheetViews>
    <sheetView view="pageBreakPreview" topLeftCell="A4" zoomScaleNormal="100" zoomScaleSheetLayoutView="100" workbookViewId="0">
      <selection activeCell="E13" sqref="E13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10" customWidth="1"/>
    <col min="5" max="5" width="15" style="1" customWidth="1"/>
    <col min="6" max="6" width="9.140625" style="1"/>
    <col min="7" max="7" width="9.5703125" style="1" bestFit="1" customWidth="1"/>
    <col min="8" max="16384" width="9.140625" style="1"/>
  </cols>
  <sheetData>
    <row r="1" spans="1:9" ht="14.25" x14ac:dyDescent="0.2">
      <c r="A1" s="179" t="s">
        <v>222</v>
      </c>
      <c r="B1" s="179"/>
      <c r="C1" s="179"/>
      <c r="D1" s="179"/>
      <c r="E1" s="179"/>
      <c r="I1" s="3"/>
    </row>
    <row r="2" spans="1:9" ht="14.25" x14ac:dyDescent="0.2">
      <c r="A2" s="178" t="s">
        <v>95</v>
      </c>
      <c r="B2" s="178"/>
      <c r="C2" s="178"/>
      <c r="D2" s="178"/>
      <c r="E2" s="178"/>
      <c r="I2" s="3"/>
    </row>
    <row r="3" spans="1:9" ht="14.25" x14ac:dyDescent="0.2">
      <c r="A3" s="21" t="s">
        <v>6</v>
      </c>
      <c r="B3" s="76"/>
      <c r="C3" s="76"/>
      <c r="D3" s="180" t="s">
        <v>223</v>
      </c>
      <c r="E3" s="180"/>
      <c r="I3" s="3" t="s">
        <v>5</v>
      </c>
    </row>
    <row r="4" spans="1:9" x14ac:dyDescent="0.2">
      <c r="A4" s="14"/>
      <c r="B4" s="15"/>
      <c r="C4" s="15"/>
      <c r="D4" s="107"/>
      <c r="E4" s="16"/>
      <c r="I4" s="3"/>
    </row>
    <row r="5" spans="1:9" s="17" customFormat="1" ht="120" x14ac:dyDescent="0.2">
      <c r="A5" s="23" t="s">
        <v>2</v>
      </c>
      <c r="B5" s="23" t="s">
        <v>3</v>
      </c>
      <c r="C5" s="23" t="s">
        <v>0</v>
      </c>
      <c r="D5" s="23" t="s">
        <v>4</v>
      </c>
      <c r="E5" s="23" t="s">
        <v>1</v>
      </c>
      <c r="I5" s="3"/>
    </row>
    <row r="6" spans="1:9" s="83" customFormat="1" ht="14.25" x14ac:dyDescent="0.2">
      <c r="A6" s="82" t="s">
        <v>8</v>
      </c>
      <c r="B6" s="85"/>
      <c r="C6" s="85"/>
      <c r="D6" s="108"/>
      <c r="E6" s="85"/>
    </row>
    <row r="7" spans="1:9" s="80" customFormat="1" ht="15" x14ac:dyDescent="0.25">
      <c r="A7" s="81" t="s">
        <v>60</v>
      </c>
      <c r="B7" s="86" t="s">
        <v>23</v>
      </c>
      <c r="C7" s="86" t="s">
        <v>11</v>
      </c>
      <c r="D7" s="87">
        <f>E7</f>
        <v>3337</v>
      </c>
      <c r="E7" s="87">
        <v>3337</v>
      </c>
    </row>
    <row r="8" spans="1:9" s="83" customFormat="1" ht="15" x14ac:dyDescent="0.2">
      <c r="A8" s="82" t="s">
        <v>40</v>
      </c>
      <c r="B8" s="85"/>
      <c r="C8" s="85"/>
      <c r="D8" s="86"/>
      <c r="E8" s="85"/>
    </row>
    <row r="9" spans="1:9" s="80" customFormat="1" ht="15" x14ac:dyDescent="0.25">
      <c r="A9" s="81" t="s">
        <v>61</v>
      </c>
      <c r="B9" s="86">
        <v>100</v>
      </c>
      <c r="C9" s="86" t="s">
        <v>12</v>
      </c>
      <c r="D9" s="109">
        <f t="shared" ref="D9:D70" si="0">E9/B9</f>
        <v>3.95</v>
      </c>
      <c r="E9" s="87">
        <v>395</v>
      </c>
    </row>
    <row r="10" spans="1:9" s="80" customFormat="1" ht="30" x14ac:dyDescent="0.25">
      <c r="A10" s="81" t="s">
        <v>170</v>
      </c>
      <c r="B10" s="88">
        <v>0.11799999999999999</v>
      </c>
      <c r="C10" s="86" t="s">
        <v>119</v>
      </c>
      <c r="D10" s="109">
        <f t="shared" si="0"/>
        <v>4695.8474576271192</v>
      </c>
      <c r="E10" s="87">
        <v>554.11</v>
      </c>
    </row>
    <row r="11" spans="1:9" s="80" customFormat="1" ht="30" x14ac:dyDescent="0.25">
      <c r="A11" s="81" t="s">
        <v>171</v>
      </c>
      <c r="B11" s="87">
        <v>7.0000000000000007E-2</v>
      </c>
      <c r="C11" s="86" t="s">
        <v>119</v>
      </c>
      <c r="D11" s="109">
        <f t="shared" si="0"/>
        <v>41459.999999999993</v>
      </c>
      <c r="E11" s="87">
        <v>2902.2</v>
      </c>
    </row>
    <row r="12" spans="1:9" s="80" customFormat="1" ht="15" x14ac:dyDescent="0.25">
      <c r="A12" s="81" t="s">
        <v>172</v>
      </c>
      <c r="B12" s="88">
        <v>1E-3</v>
      </c>
      <c r="C12" s="86" t="s">
        <v>168</v>
      </c>
      <c r="D12" s="109">
        <f t="shared" si="0"/>
        <v>99730</v>
      </c>
      <c r="E12" s="87">
        <v>99.73</v>
      </c>
    </row>
    <row r="13" spans="1:9" s="80" customFormat="1" ht="15" x14ac:dyDescent="0.25">
      <c r="A13" s="81" t="s">
        <v>173</v>
      </c>
      <c r="B13" s="89">
        <v>1</v>
      </c>
      <c r="C13" s="86" t="s">
        <v>166</v>
      </c>
      <c r="D13" s="109">
        <f t="shared" si="0"/>
        <v>3530.05</v>
      </c>
      <c r="E13" s="87">
        <v>3530.05</v>
      </c>
    </row>
    <row r="14" spans="1:9" s="83" customFormat="1" ht="28.5" x14ac:dyDescent="0.2">
      <c r="A14" s="82" t="s">
        <v>59</v>
      </c>
      <c r="B14" s="85"/>
      <c r="C14" s="85"/>
      <c r="D14" s="86"/>
      <c r="E14" s="85"/>
    </row>
    <row r="15" spans="1:9" s="80" customFormat="1" ht="30" x14ac:dyDescent="0.25">
      <c r="A15" s="81" t="s">
        <v>174</v>
      </c>
      <c r="B15" s="86" t="s">
        <v>23</v>
      </c>
      <c r="C15" s="86" t="s">
        <v>11</v>
      </c>
      <c r="D15" s="87">
        <f>E15</f>
        <v>64686.38</v>
      </c>
      <c r="E15" s="87">
        <v>64686.38</v>
      </c>
    </row>
    <row r="16" spans="1:9" s="83" customFormat="1" ht="28.5" x14ac:dyDescent="0.2">
      <c r="A16" s="82" t="s">
        <v>41</v>
      </c>
      <c r="B16" s="85"/>
      <c r="C16" s="85"/>
      <c r="D16" s="86"/>
      <c r="E16" s="85"/>
    </row>
    <row r="17" spans="1:5" s="80" customFormat="1" ht="30" x14ac:dyDescent="0.25">
      <c r="A17" s="81" t="s">
        <v>63</v>
      </c>
      <c r="B17" s="86" t="s">
        <v>25</v>
      </c>
      <c r="C17" s="86" t="s">
        <v>11</v>
      </c>
      <c r="D17" s="87">
        <f>E17</f>
        <v>5969.28</v>
      </c>
      <c r="E17" s="87">
        <f>710.5+5258.78</f>
        <v>5969.28</v>
      </c>
    </row>
    <row r="18" spans="1:5" s="83" customFormat="1" ht="15" x14ac:dyDescent="0.2">
      <c r="A18" s="82" t="s">
        <v>42</v>
      </c>
      <c r="B18" s="85"/>
      <c r="C18" s="85"/>
      <c r="D18" s="86"/>
      <c r="E18" s="85"/>
    </row>
    <row r="19" spans="1:5" s="80" customFormat="1" ht="15" x14ac:dyDescent="0.25">
      <c r="A19" s="81" t="s">
        <v>98</v>
      </c>
      <c r="B19" s="89">
        <v>1</v>
      </c>
      <c r="C19" s="86" t="s">
        <v>14</v>
      </c>
      <c r="D19" s="109">
        <f t="shared" si="0"/>
        <v>83.75</v>
      </c>
      <c r="E19" s="87">
        <v>83.75</v>
      </c>
    </row>
    <row r="20" spans="1:5" s="80" customFormat="1" ht="15" x14ac:dyDescent="0.25">
      <c r="A20" s="81" t="s">
        <v>64</v>
      </c>
      <c r="B20" s="89">
        <v>1</v>
      </c>
      <c r="C20" s="86" t="s">
        <v>15</v>
      </c>
      <c r="D20" s="109">
        <f t="shared" si="0"/>
        <v>839.52</v>
      </c>
      <c r="E20" s="87">
        <v>839.52</v>
      </c>
    </row>
    <row r="21" spans="1:5" s="80" customFormat="1" ht="15" x14ac:dyDescent="0.25">
      <c r="A21" s="81" t="s">
        <v>99</v>
      </c>
      <c r="B21" s="87">
        <v>0.09</v>
      </c>
      <c r="C21" s="86" t="s">
        <v>16</v>
      </c>
      <c r="D21" s="109">
        <f t="shared" si="0"/>
        <v>4535.666666666667</v>
      </c>
      <c r="E21" s="87">
        <v>408.21</v>
      </c>
    </row>
    <row r="22" spans="1:5" s="80" customFormat="1" ht="30" x14ac:dyDescent="0.25">
      <c r="A22" s="81" t="s">
        <v>175</v>
      </c>
      <c r="B22" s="89">
        <v>1</v>
      </c>
      <c r="C22" s="86" t="s">
        <v>15</v>
      </c>
      <c r="D22" s="109">
        <f t="shared" si="0"/>
        <v>254.67</v>
      </c>
      <c r="E22" s="87">
        <v>254.67</v>
      </c>
    </row>
    <row r="23" spans="1:5" s="80" customFormat="1" ht="15" x14ac:dyDescent="0.25">
      <c r="A23" s="81" t="s">
        <v>66</v>
      </c>
      <c r="B23" s="87">
        <v>0.05</v>
      </c>
      <c r="C23" s="86" t="s">
        <v>18</v>
      </c>
      <c r="D23" s="109">
        <f t="shared" si="0"/>
        <v>24978</v>
      </c>
      <c r="E23" s="87">
        <v>1248.9000000000001</v>
      </c>
    </row>
    <row r="24" spans="1:5" s="80" customFormat="1" ht="30" x14ac:dyDescent="0.25">
      <c r="A24" s="81" t="s">
        <v>67</v>
      </c>
      <c r="B24" s="88">
        <v>3.0150000000000001</v>
      </c>
      <c r="C24" s="86" t="s">
        <v>17</v>
      </c>
      <c r="D24" s="109">
        <f t="shared" si="0"/>
        <v>1678.7495854063018</v>
      </c>
      <c r="E24" s="87">
        <v>5061.43</v>
      </c>
    </row>
    <row r="25" spans="1:5" s="80" customFormat="1" ht="30" x14ac:dyDescent="0.25">
      <c r="A25" s="81" t="s">
        <v>69</v>
      </c>
      <c r="B25" s="89">
        <v>1</v>
      </c>
      <c r="C25" s="86" t="s">
        <v>15</v>
      </c>
      <c r="D25" s="109">
        <f t="shared" si="0"/>
        <v>503.4</v>
      </c>
      <c r="E25" s="87">
        <v>503.4</v>
      </c>
    </row>
    <row r="26" spans="1:5" s="80" customFormat="1" ht="15" x14ac:dyDescent="0.25">
      <c r="A26" s="81" t="s">
        <v>176</v>
      </c>
      <c r="B26" s="87">
        <v>0.73</v>
      </c>
      <c r="C26" s="86" t="s">
        <v>16</v>
      </c>
      <c r="D26" s="109">
        <f t="shared" si="0"/>
        <v>13818.849315068494</v>
      </c>
      <c r="E26" s="87">
        <v>10087.76</v>
      </c>
    </row>
    <row r="27" spans="1:5" s="80" customFormat="1" ht="30" x14ac:dyDescent="0.25">
      <c r="A27" s="81" t="s">
        <v>70</v>
      </c>
      <c r="B27" s="89">
        <v>4</v>
      </c>
      <c r="C27" s="86" t="s">
        <v>20</v>
      </c>
      <c r="D27" s="109">
        <f t="shared" si="0"/>
        <v>215.8725</v>
      </c>
      <c r="E27" s="87">
        <v>863.49</v>
      </c>
    </row>
    <row r="28" spans="1:5" s="80" customFormat="1" ht="15" x14ac:dyDescent="0.25">
      <c r="A28" s="81" t="s">
        <v>71</v>
      </c>
      <c r="B28" s="89">
        <v>1</v>
      </c>
      <c r="C28" s="86" t="s">
        <v>14</v>
      </c>
      <c r="D28" s="109">
        <f t="shared" si="0"/>
        <v>67.25</v>
      </c>
      <c r="E28" s="87">
        <v>67.25</v>
      </c>
    </row>
    <row r="29" spans="1:5" s="80" customFormat="1" ht="15" x14ac:dyDescent="0.25">
      <c r="A29" s="81" t="s">
        <v>101</v>
      </c>
      <c r="B29" s="89">
        <v>1</v>
      </c>
      <c r="C29" s="86" t="s">
        <v>13</v>
      </c>
      <c r="D29" s="109">
        <f t="shared" si="0"/>
        <v>5968.55</v>
      </c>
      <c r="E29" s="87">
        <v>5968.55</v>
      </c>
    </row>
    <row r="30" spans="1:5" s="80" customFormat="1" ht="15" x14ac:dyDescent="0.25">
      <c r="A30" s="81" t="s">
        <v>102</v>
      </c>
      <c r="B30" s="89">
        <v>6314</v>
      </c>
      <c r="C30" s="86" t="s">
        <v>103</v>
      </c>
      <c r="D30" s="109">
        <f t="shared" si="0"/>
        <v>1.3064855875831485</v>
      </c>
      <c r="E30" s="87">
        <v>8249.15</v>
      </c>
    </row>
    <row r="31" spans="1:5" s="80" customFormat="1" ht="15" x14ac:dyDescent="0.25">
      <c r="A31" s="81" t="s">
        <v>177</v>
      </c>
      <c r="B31" s="89">
        <v>1</v>
      </c>
      <c r="C31" s="86" t="s">
        <v>13</v>
      </c>
      <c r="D31" s="109">
        <f t="shared" si="0"/>
        <v>1265.55</v>
      </c>
      <c r="E31" s="87">
        <v>1265.55</v>
      </c>
    </row>
    <row r="32" spans="1:5" s="80" customFormat="1" ht="30" x14ac:dyDescent="0.25">
      <c r="A32" s="81" t="s">
        <v>178</v>
      </c>
      <c r="B32" s="89">
        <v>1</v>
      </c>
      <c r="C32" s="86" t="s">
        <v>21</v>
      </c>
      <c r="D32" s="109">
        <f t="shared" si="0"/>
        <v>1317.97</v>
      </c>
      <c r="E32" s="87">
        <v>1317.97</v>
      </c>
    </row>
    <row r="33" spans="1:5" s="80" customFormat="1" ht="15" x14ac:dyDescent="0.25">
      <c r="A33" s="81" t="s">
        <v>75</v>
      </c>
      <c r="B33" s="89">
        <v>32</v>
      </c>
      <c r="C33" s="86" t="s">
        <v>21</v>
      </c>
      <c r="D33" s="109">
        <f t="shared" si="0"/>
        <v>254.15031250000001</v>
      </c>
      <c r="E33" s="87">
        <v>8132.81</v>
      </c>
    </row>
    <row r="34" spans="1:5" s="80" customFormat="1" ht="15" x14ac:dyDescent="0.25">
      <c r="A34" s="81" t="s">
        <v>107</v>
      </c>
      <c r="B34" s="89">
        <v>1</v>
      </c>
      <c r="C34" s="86" t="s">
        <v>108</v>
      </c>
      <c r="D34" s="109">
        <f t="shared" si="0"/>
        <v>298.44</v>
      </c>
      <c r="E34" s="87">
        <v>298.44</v>
      </c>
    </row>
    <row r="35" spans="1:5" s="83" customFormat="1" ht="15" x14ac:dyDescent="0.2">
      <c r="A35" s="82" t="s">
        <v>43</v>
      </c>
      <c r="B35" s="85"/>
      <c r="C35" s="85"/>
      <c r="D35" s="86"/>
      <c r="E35" s="85"/>
    </row>
    <row r="36" spans="1:5" s="80" customFormat="1" ht="30" x14ac:dyDescent="0.25">
      <c r="A36" s="81" t="s">
        <v>179</v>
      </c>
      <c r="B36" s="90">
        <v>0.3</v>
      </c>
      <c r="C36" s="86" t="s">
        <v>180</v>
      </c>
      <c r="D36" s="109">
        <f t="shared" si="0"/>
        <v>1923.4666666666667</v>
      </c>
      <c r="E36" s="87">
        <v>577.04</v>
      </c>
    </row>
    <row r="37" spans="1:5" s="80" customFormat="1" ht="15" x14ac:dyDescent="0.25">
      <c r="A37" s="81" t="s">
        <v>181</v>
      </c>
      <c r="B37" s="87">
        <v>0.01</v>
      </c>
      <c r="C37" s="86" t="s">
        <v>18</v>
      </c>
      <c r="D37" s="109">
        <f t="shared" si="0"/>
        <v>21916</v>
      </c>
      <c r="E37" s="87">
        <v>219.16</v>
      </c>
    </row>
    <row r="38" spans="1:5" s="80" customFormat="1" ht="15" x14ac:dyDescent="0.25">
      <c r="A38" s="81" t="s">
        <v>182</v>
      </c>
      <c r="B38" s="87">
        <v>0.37</v>
      </c>
      <c r="C38" s="86" t="s">
        <v>17</v>
      </c>
      <c r="D38" s="109">
        <f t="shared" si="0"/>
        <v>1684.8108108108108</v>
      </c>
      <c r="E38" s="87">
        <v>623.38</v>
      </c>
    </row>
    <row r="39" spans="1:5" s="80" customFormat="1" ht="30" x14ac:dyDescent="0.25">
      <c r="A39" s="81" t="s">
        <v>183</v>
      </c>
      <c r="B39" s="88">
        <v>1.0649999999999999</v>
      </c>
      <c r="C39" s="86" t="s">
        <v>17</v>
      </c>
      <c r="D39" s="109">
        <f t="shared" si="0"/>
        <v>1651.3051643192491</v>
      </c>
      <c r="E39" s="87">
        <v>1758.64</v>
      </c>
    </row>
    <row r="40" spans="1:5" s="80" customFormat="1" ht="30" x14ac:dyDescent="0.25">
      <c r="A40" s="81" t="s">
        <v>184</v>
      </c>
      <c r="B40" s="89">
        <v>60</v>
      </c>
      <c r="C40" s="86" t="s">
        <v>77</v>
      </c>
      <c r="D40" s="109">
        <f t="shared" si="0"/>
        <v>68.628500000000003</v>
      </c>
      <c r="E40" s="87">
        <v>4117.71</v>
      </c>
    </row>
    <row r="41" spans="1:5" s="80" customFormat="1" ht="15" x14ac:dyDescent="0.25">
      <c r="A41" s="81" t="s">
        <v>185</v>
      </c>
      <c r="B41" s="89">
        <v>4</v>
      </c>
      <c r="C41" s="86" t="s">
        <v>77</v>
      </c>
      <c r="D41" s="109">
        <f t="shared" si="0"/>
        <v>33.682499999999997</v>
      </c>
      <c r="E41" s="87">
        <v>134.72999999999999</v>
      </c>
    </row>
    <row r="42" spans="1:5" s="80" customFormat="1" ht="30" x14ac:dyDescent="0.25">
      <c r="A42" s="81" t="s">
        <v>186</v>
      </c>
      <c r="B42" s="86" t="s">
        <v>22</v>
      </c>
      <c r="C42" s="86" t="s">
        <v>12</v>
      </c>
      <c r="D42" s="109">
        <f>E42</f>
        <v>3267.57</v>
      </c>
      <c r="E42" s="87">
        <v>3267.57</v>
      </c>
    </row>
    <row r="43" spans="1:5" s="80" customFormat="1" ht="30" x14ac:dyDescent="0.25">
      <c r="A43" s="81" t="s">
        <v>187</v>
      </c>
      <c r="B43" s="90">
        <v>0.2</v>
      </c>
      <c r="C43" s="86" t="s">
        <v>17</v>
      </c>
      <c r="D43" s="109">
        <f t="shared" si="0"/>
        <v>1535.35</v>
      </c>
      <c r="E43" s="87">
        <v>307.07</v>
      </c>
    </row>
    <row r="44" spans="1:5" s="80" customFormat="1" ht="15" x14ac:dyDescent="0.25">
      <c r="A44" s="81" t="s">
        <v>188</v>
      </c>
      <c r="B44" s="87">
        <v>0.05</v>
      </c>
      <c r="C44" s="86" t="s">
        <v>17</v>
      </c>
      <c r="D44" s="109">
        <f t="shared" si="0"/>
        <v>1536.6</v>
      </c>
      <c r="E44" s="87">
        <v>76.83</v>
      </c>
    </row>
    <row r="45" spans="1:5" s="80" customFormat="1" ht="15" x14ac:dyDescent="0.25">
      <c r="A45" s="81" t="s">
        <v>189</v>
      </c>
      <c r="B45" s="88">
        <v>1.4E-2</v>
      </c>
      <c r="C45" s="86" t="s">
        <v>16</v>
      </c>
      <c r="D45" s="109">
        <f t="shared" si="0"/>
        <v>9219.2857142857138</v>
      </c>
      <c r="E45" s="87">
        <v>129.07</v>
      </c>
    </row>
    <row r="46" spans="1:5" s="80" customFormat="1" ht="15" x14ac:dyDescent="0.25">
      <c r="A46" s="81" t="s">
        <v>126</v>
      </c>
      <c r="B46" s="87">
        <v>0.01</v>
      </c>
      <c r="C46" s="86" t="s">
        <v>127</v>
      </c>
      <c r="D46" s="109">
        <f t="shared" si="0"/>
        <v>28881</v>
      </c>
      <c r="E46" s="87">
        <v>288.81</v>
      </c>
    </row>
    <row r="47" spans="1:5" s="80" customFormat="1" ht="15" x14ac:dyDescent="0.25">
      <c r="A47" s="81" t="s">
        <v>190</v>
      </c>
      <c r="B47" s="87">
        <v>0.02</v>
      </c>
      <c r="C47" s="86" t="s">
        <v>127</v>
      </c>
      <c r="D47" s="109">
        <f t="shared" si="0"/>
        <v>31304</v>
      </c>
      <c r="E47" s="87">
        <v>626.08000000000004</v>
      </c>
    </row>
    <row r="48" spans="1:5" s="80" customFormat="1" ht="15" x14ac:dyDescent="0.25">
      <c r="A48" s="81" t="s">
        <v>128</v>
      </c>
      <c r="B48" s="87">
        <v>0.01</v>
      </c>
      <c r="C48" s="86" t="s">
        <v>127</v>
      </c>
      <c r="D48" s="109">
        <f t="shared" si="0"/>
        <v>32262</v>
      </c>
      <c r="E48" s="87">
        <v>322.62</v>
      </c>
    </row>
    <row r="49" spans="1:5" s="80" customFormat="1" ht="15" x14ac:dyDescent="0.25">
      <c r="A49" s="81" t="s">
        <v>191</v>
      </c>
      <c r="B49" s="87">
        <v>0.02</v>
      </c>
      <c r="C49" s="86" t="s">
        <v>19</v>
      </c>
      <c r="D49" s="109">
        <f t="shared" si="0"/>
        <v>18399.5</v>
      </c>
      <c r="E49" s="87">
        <v>367.99</v>
      </c>
    </row>
    <row r="50" spans="1:5" s="80" customFormat="1" ht="30" x14ac:dyDescent="0.25">
      <c r="A50" s="81" t="s">
        <v>129</v>
      </c>
      <c r="B50" s="88">
        <v>4.0000000000000001E-3</v>
      </c>
      <c r="C50" s="86" t="s">
        <v>119</v>
      </c>
      <c r="D50" s="109">
        <f t="shared" si="0"/>
        <v>182995</v>
      </c>
      <c r="E50" s="87">
        <v>731.98</v>
      </c>
    </row>
    <row r="51" spans="1:5" s="83" customFormat="1" ht="15" x14ac:dyDescent="0.2">
      <c r="A51" s="82" t="s">
        <v>91</v>
      </c>
      <c r="B51" s="85"/>
      <c r="C51" s="85"/>
      <c r="D51" s="86"/>
      <c r="E51" s="85"/>
    </row>
    <row r="52" spans="1:5" s="80" customFormat="1" ht="15" x14ac:dyDescent="0.25">
      <c r="A52" s="81" t="s">
        <v>114</v>
      </c>
      <c r="B52" s="86" t="s">
        <v>135</v>
      </c>
      <c r="C52" s="86" t="s">
        <v>11</v>
      </c>
      <c r="D52" s="87">
        <f>E52</f>
        <v>21600</v>
      </c>
      <c r="E52" s="87">
        <v>21600</v>
      </c>
    </row>
    <row r="53" spans="1:5" s="83" customFormat="1" ht="15" x14ac:dyDescent="0.2">
      <c r="A53" s="82" t="s">
        <v>45</v>
      </c>
      <c r="B53" s="85"/>
      <c r="C53" s="85"/>
      <c r="D53" s="86"/>
      <c r="E53" s="85"/>
    </row>
    <row r="54" spans="1:5" s="80" customFormat="1" ht="30" x14ac:dyDescent="0.25">
      <c r="A54" s="81" t="s">
        <v>192</v>
      </c>
      <c r="B54" s="88">
        <v>2.7E-2</v>
      </c>
      <c r="C54" s="86" t="s">
        <v>16</v>
      </c>
      <c r="D54" s="109">
        <f t="shared" si="0"/>
        <v>60426.666666666664</v>
      </c>
      <c r="E54" s="87">
        <v>1631.52</v>
      </c>
    </row>
    <row r="55" spans="1:5" s="80" customFormat="1" ht="30" x14ac:dyDescent="0.25">
      <c r="A55" s="81" t="s">
        <v>193</v>
      </c>
      <c r="B55" s="88">
        <v>1.4999999999999999E-2</v>
      </c>
      <c r="C55" s="86" t="s">
        <v>16</v>
      </c>
      <c r="D55" s="109">
        <f t="shared" si="0"/>
        <v>35935.333333333336</v>
      </c>
      <c r="E55" s="87">
        <v>539.03</v>
      </c>
    </row>
    <row r="56" spans="1:5" s="80" customFormat="1" ht="30" x14ac:dyDescent="0.25">
      <c r="A56" s="81" t="s">
        <v>194</v>
      </c>
      <c r="B56" s="88">
        <v>9.0999999999999998E-2</v>
      </c>
      <c r="C56" s="86" t="s">
        <v>16</v>
      </c>
      <c r="D56" s="109">
        <f t="shared" si="0"/>
        <v>52248.461538461539</v>
      </c>
      <c r="E56" s="87">
        <v>4754.6099999999997</v>
      </c>
    </row>
    <row r="57" spans="1:5" s="80" customFormat="1" ht="30" x14ac:dyDescent="0.25">
      <c r="A57" s="81" t="s">
        <v>116</v>
      </c>
      <c r="B57" s="89">
        <v>1</v>
      </c>
      <c r="C57" s="86" t="s">
        <v>13</v>
      </c>
      <c r="D57" s="109">
        <f t="shared" si="0"/>
        <v>409.11</v>
      </c>
      <c r="E57" s="87">
        <v>409.11</v>
      </c>
    </row>
    <row r="58" spans="1:5" s="80" customFormat="1" ht="30" x14ac:dyDescent="0.25">
      <c r="A58" s="81" t="s">
        <v>195</v>
      </c>
      <c r="B58" s="89">
        <v>1</v>
      </c>
      <c r="C58" s="86" t="s">
        <v>13</v>
      </c>
      <c r="D58" s="109">
        <f t="shared" si="0"/>
        <v>299.45</v>
      </c>
      <c r="E58" s="87">
        <v>299.45</v>
      </c>
    </row>
    <row r="59" spans="1:5" s="80" customFormat="1" ht="30" x14ac:dyDescent="0.25">
      <c r="A59" s="81" t="s">
        <v>196</v>
      </c>
      <c r="B59" s="87">
        <v>0.01</v>
      </c>
      <c r="C59" s="86" t="s">
        <v>19</v>
      </c>
      <c r="D59" s="109">
        <f t="shared" si="0"/>
        <v>57530.999999999993</v>
      </c>
      <c r="E59" s="87">
        <v>575.30999999999995</v>
      </c>
    </row>
    <row r="60" spans="1:5" s="80" customFormat="1" ht="30" x14ac:dyDescent="0.25">
      <c r="A60" s="81" t="s">
        <v>197</v>
      </c>
      <c r="B60" s="87">
        <v>0.01</v>
      </c>
      <c r="C60" s="86" t="s">
        <v>19</v>
      </c>
      <c r="D60" s="109">
        <f t="shared" si="0"/>
        <v>53890.999999999993</v>
      </c>
      <c r="E60" s="87">
        <v>538.91</v>
      </c>
    </row>
    <row r="61" spans="1:5" s="83" customFormat="1" ht="28.5" x14ac:dyDescent="0.2">
      <c r="A61" s="82" t="s">
        <v>46</v>
      </c>
      <c r="B61" s="85"/>
      <c r="C61" s="85"/>
      <c r="D61" s="86"/>
      <c r="E61" s="85"/>
    </row>
    <row r="62" spans="1:5" s="80" customFormat="1" ht="15" x14ac:dyDescent="0.25">
      <c r="A62" s="81" t="s">
        <v>198</v>
      </c>
      <c r="B62" s="87">
        <v>0.01</v>
      </c>
      <c r="C62" s="86" t="s">
        <v>19</v>
      </c>
      <c r="D62" s="109">
        <f t="shared" si="0"/>
        <v>115869</v>
      </c>
      <c r="E62" s="87">
        <v>1158.69</v>
      </c>
    </row>
    <row r="63" spans="1:5" s="80" customFormat="1" ht="15" x14ac:dyDescent="0.25">
      <c r="A63" s="81" t="s">
        <v>199</v>
      </c>
      <c r="B63" s="88">
        <v>7.0000000000000001E-3</v>
      </c>
      <c r="C63" s="86" t="s">
        <v>119</v>
      </c>
      <c r="D63" s="109">
        <f t="shared" si="0"/>
        <v>6180</v>
      </c>
      <c r="E63" s="87">
        <v>43.26</v>
      </c>
    </row>
    <row r="64" spans="1:5" s="80" customFormat="1" ht="45" x14ac:dyDescent="0.25">
      <c r="A64" s="81" t="s">
        <v>200</v>
      </c>
      <c r="B64" s="90">
        <v>0.2</v>
      </c>
      <c r="C64" s="86" t="s">
        <v>119</v>
      </c>
      <c r="D64" s="109">
        <f t="shared" si="0"/>
        <v>22040</v>
      </c>
      <c r="E64" s="87">
        <v>4408</v>
      </c>
    </row>
    <row r="65" spans="1:5" s="80" customFormat="1" ht="45" x14ac:dyDescent="0.25">
      <c r="A65" s="81" t="s">
        <v>201</v>
      </c>
      <c r="B65" s="87">
        <v>0.08</v>
      </c>
      <c r="C65" s="86" t="s">
        <v>119</v>
      </c>
      <c r="D65" s="109">
        <f t="shared" si="0"/>
        <v>8418.75</v>
      </c>
      <c r="E65" s="87">
        <v>673.5</v>
      </c>
    </row>
    <row r="66" spans="1:5" s="80" customFormat="1" ht="45" x14ac:dyDescent="0.25">
      <c r="A66" s="81" t="s">
        <v>202</v>
      </c>
      <c r="B66" s="88">
        <v>1.7999999999999999E-2</v>
      </c>
      <c r="C66" s="86" t="s">
        <v>119</v>
      </c>
      <c r="D66" s="109">
        <f t="shared" si="0"/>
        <v>11687.777777777779</v>
      </c>
      <c r="E66" s="87">
        <v>210.38</v>
      </c>
    </row>
    <row r="67" spans="1:5" s="80" customFormat="1" ht="30" x14ac:dyDescent="0.25">
      <c r="A67" s="81" t="s">
        <v>203</v>
      </c>
      <c r="B67" s="90">
        <v>0.2</v>
      </c>
      <c r="C67" s="86" t="s">
        <v>119</v>
      </c>
      <c r="D67" s="109">
        <f t="shared" si="0"/>
        <v>12296.300000000001</v>
      </c>
      <c r="E67" s="87">
        <v>2459.2600000000002</v>
      </c>
    </row>
    <row r="68" spans="1:5" s="80" customFormat="1" ht="45" x14ac:dyDescent="0.25">
      <c r="A68" s="81" t="s">
        <v>204</v>
      </c>
      <c r="B68" s="87">
        <v>0.08</v>
      </c>
      <c r="C68" s="86" t="s">
        <v>119</v>
      </c>
      <c r="D68" s="109">
        <f t="shared" si="0"/>
        <v>9074.25</v>
      </c>
      <c r="E68" s="87">
        <v>725.94</v>
      </c>
    </row>
    <row r="69" spans="1:5" s="80" customFormat="1" ht="30" x14ac:dyDescent="0.25">
      <c r="A69" s="81" t="s">
        <v>205</v>
      </c>
      <c r="B69" s="88">
        <v>1E-3</v>
      </c>
      <c r="C69" s="86" t="s">
        <v>206</v>
      </c>
      <c r="D69" s="109">
        <f t="shared" si="0"/>
        <v>368430</v>
      </c>
      <c r="E69" s="87">
        <v>368.43</v>
      </c>
    </row>
    <row r="70" spans="1:5" s="80" customFormat="1" ht="30" x14ac:dyDescent="0.25">
      <c r="A70" s="81" t="s">
        <v>207</v>
      </c>
      <c r="B70" s="87">
        <v>0.08</v>
      </c>
      <c r="C70" s="86" t="s">
        <v>119</v>
      </c>
      <c r="D70" s="109">
        <f t="shared" si="0"/>
        <v>9628.5</v>
      </c>
      <c r="E70" s="87">
        <v>770.28</v>
      </c>
    </row>
    <row r="71" spans="1:5" s="80" customFormat="1" ht="15" x14ac:dyDescent="0.25">
      <c r="A71" s="81" t="s">
        <v>208</v>
      </c>
      <c r="B71" s="87">
        <v>7.0000000000000007E-2</v>
      </c>
      <c r="C71" s="86" t="s">
        <v>119</v>
      </c>
      <c r="D71" s="109">
        <f t="shared" ref="D71:D82" si="1">E71/B71</f>
        <v>17784</v>
      </c>
      <c r="E71" s="87">
        <v>1244.8800000000001</v>
      </c>
    </row>
    <row r="72" spans="1:5" s="80" customFormat="1" ht="15" x14ac:dyDescent="0.25">
      <c r="A72" s="81" t="s">
        <v>209</v>
      </c>
      <c r="B72" s="88">
        <v>7.0000000000000001E-3</v>
      </c>
      <c r="C72" s="86" t="s">
        <v>119</v>
      </c>
      <c r="D72" s="109">
        <f t="shared" si="1"/>
        <v>64304.28571428571</v>
      </c>
      <c r="E72" s="87">
        <v>450.13</v>
      </c>
    </row>
    <row r="73" spans="1:5" s="80" customFormat="1" ht="45" x14ac:dyDescent="0.25">
      <c r="A73" s="81" t="s">
        <v>210</v>
      </c>
      <c r="B73" s="89">
        <v>30</v>
      </c>
      <c r="C73" s="86" t="s">
        <v>112</v>
      </c>
      <c r="D73" s="109">
        <f t="shared" si="1"/>
        <v>157.06300000000002</v>
      </c>
      <c r="E73" s="87">
        <v>4711.8900000000003</v>
      </c>
    </row>
    <row r="74" spans="1:5" s="80" customFormat="1" ht="15" x14ac:dyDescent="0.25">
      <c r="A74" s="81" t="s">
        <v>211</v>
      </c>
      <c r="B74" s="87">
        <v>0.05</v>
      </c>
      <c r="C74" s="86" t="s">
        <v>103</v>
      </c>
      <c r="D74" s="109">
        <f t="shared" si="1"/>
        <v>13847.599999999999</v>
      </c>
      <c r="E74" s="87">
        <v>692.38</v>
      </c>
    </row>
    <row r="75" spans="1:5" s="80" customFormat="1" ht="30" x14ac:dyDescent="0.25">
      <c r="A75" s="81" t="s">
        <v>212</v>
      </c>
      <c r="B75" s="87">
        <v>0.08</v>
      </c>
      <c r="C75" s="86" t="s">
        <v>119</v>
      </c>
      <c r="D75" s="109">
        <f t="shared" si="1"/>
        <v>32728.625</v>
      </c>
      <c r="E75" s="87">
        <v>2618.29</v>
      </c>
    </row>
    <row r="76" spans="1:5" s="80" customFormat="1" ht="30" x14ac:dyDescent="0.25">
      <c r="A76" s="81" t="s">
        <v>213</v>
      </c>
      <c r="B76" s="87">
        <v>0.26</v>
      </c>
      <c r="C76" s="86" t="s">
        <v>12</v>
      </c>
      <c r="D76" s="109">
        <f t="shared" si="1"/>
        <v>901.30769230769226</v>
      </c>
      <c r="E76" s="87">
        <v>234.34</v>
      </c>
    </row>
    <row r="77" spans="1:5" s="80" customFormat="1" ht="30" x14ac:dyDescent="0.25">
      <c r="A77" s="81" t="s">
        <v>214</v>
      </c>
      <c r="B77" s="90">
        <v>1.8</v>
      </c>
      <c r="C77" s="86" t="s">
        <v>12</v>
      </c>
      <c r="D77" s="109">
        <f t="shared" si="1"/>
        <v>838.72222222222217</v>
      </c>
      <c r="E77" s="87">
        <v>1509.7</v>
      </c>
    </row>
    <row r="78" spans="1:5" s="80" customFormat="1" ht="30" x14ac:dyDescent="0.25">
      <c r="A78" s="81" t="s">
        <v>215</v>
      </c>
      <c r="B78" s="89">
        <v>1</v>
      </c>
      <c r="C78" s="86" t="s">
        <v>13</v>
      </c>
      <c r="D78" s="109">
        <f t="shared" si="1"/>
        <v>919.3</v>
      </c>
      <c r="E78" s="87">
        <v>919.3</v>
      </c>
    </row>
    <row r="79" spans="1:5" s="80" customFormat="1" ht="15" x14ac:dyDescent="0.25">
      <c r="A79" s="81" t="s">
        <v>216</v>
      </c>
      <c r="B79" s="87">
        <v>0.08</v>
      </c>
      <c r="C79" s="86" t="s">
        <v>119</v>
      </c>
      <c r="D79" s="109">
        <f t="shared" si="1"/>
        <v>7118.0000000000009</v>
      </c>
      <c r="E79" s="87">
        <v>569.44000000000005</v>
      </c>
    </row>
    <row r="80" spans="1:5" s="80" customFormat="1" ht="30" x14ac:dyDescent="0.25">
      <c r="A80" s="81" t="s">
        <v>165</v>
      </c>
      <c r="B80" s="89">
        <v>1</v>
      </c>
      <c r="C80" s="86" t="s">
        <v>166</v>
      </c>
      <c r="D80" s="109">
        <f t="shared" si="1"/>
        <v>1131.1300000000001</v>
      </c>
      <c r="E80" s="87">
        <v>1131.1300000000001</v>
      </c>
    </row>
    <row r="81" spans="1:7" s="80" customFormat="1" ht="15" x14ac:dyDescent="0.25">
      <c r="A81" s="81" t="s">
        <v>167</v>
      </c>
      <c r="B81" s="87">
        <v>0.05</v>
      </c>
      <c r="C81" s="86" t="s">
        <v>168</v>
      </c>
      <c r="D81" s="109">
        <f t="shared" si="1"/>
        <v>779.19999999999993</v>
      </c>
      <c r="E81" s="87">
        <v>38.96</v>
      </c>
    </row>
    <row r="82" spans="1:7" s="80" customFormat="1" ht="15" x14ac:dyDescent="0.25">
      <c r="A82" s="81" t="s">
        <v>169</v>
      </c>
      <c r="B82" s="88">
        <v>1.7999999999999999E-2</v>
      </c>
      <c r="C82" s="86" t="s">
        <v>119</v>
      </c>
      <c r="D82" s="109">
        <f t="shared" si="1"/>
        <v>9942.2222222222226</v>
      </c>
      <c r="E82" s="87">
        <v>178.96</v>
      </c>
    </row>
    <row r="83" spans="1:7" s="83" customFormat="1" ht="15" x14ac:dyDescent="0.2">
      <c r="A83" s="82" t="s">
        <v>47</v>
      </c>
      <c r="B83" s="85"/>
      <c r="C83" s="85"/>
      <c r="D83" s="86"/>
      <c r="E83" s="85"/>
    </row>
    <row r="84" spans="1:7" s="80" customFormat="1" ht="15" x14ac:dyDescent="0.25">
      <c r="A84" s="81" t="s">
        <v>85</v>
      </c>
      <c r="B84" s="86" t="s">
        <v>24</v>
      </c>
      <c r="C84" s="86" t="s">
        <v>11</v>
      </c>
      <c r="D84" s="87">
        <f>E84</f>
        <v>3140</v>
      </c>
      <c r="E84" s="87">
        <v>3140</v>
      </c>
    </row>
    <row r="85" spans="1:7" s="83" customFormat="1" ht="15" x14ac:dyDescent="0.2">
      <c r="A85" s="82" t="s">
        <v>92</v>
      </c>
      <c r="B85" s="85"/>
      <c r="C85" s="85"/>
      <c r="D85" s="86"/>
      <c r="E85" s="85"/>
    </row>
    <row r="86" spans="1:7" s="80" customFormat="1" ht="15" x14ac:dyDescent="0.25">
      <c r="A86" s="81" t="s">
        <v>134</v>
      </c>
      <c r="B86" s="86" t="s">
        <v>218</v>
      </c>
      <c r="C86" s="86" t="s">
        <v>12</v>
      </c>
      <c r="D86" s="87">
        <f>E86</f>
        <v>19508.59</v>
      </c>
      <c r="E86" s="87">
        <v>19508.59</v>
      </c>
    </row>
    <row r="87" spans="1:7" s="83" customFormat="1" ht="15" x14ac:dyDescent="0.2">
      <c r="A87" s="82" t="s">
        <v>9</v>
      </c>
      <c r="B87" s="85"/>
      <c r="C87" s="85"/>
      <c r="D87" s="86"/>
      <c r="E87" s="85"/>
    </row>
    <row r="88" spans="1:7" s="80" customFormat="1" ht="15" x14ac:dyDescent="0.25">
      <c r="A88" s="81" t="s">
        <v>86</v>
      </c>
      <c r="B88" s="86" t="s">
        <v>218</v>
      </c>
      <c r="C88" s="86" t="s">
        <v>12</v>
      </c>
      <c r="D88" s="87">
        <f>E88</f>
        <v>40300.639999999999</v>
      </c>
      <c r="E88" s="87">
        <v>40300.639999999999</v>
      </c>
    </row>
    <row r="89" spans="1:7" s="80" customFormat="1" ht="30" x14ac:dyDescent="0.25">
      <c r="A89" s="81" t="s">
        <v>217</v>
      </c>
      <c r="B89" s="86" t="s">
        <v>24</v>
      </c>
      <c r="C89" s="86" t="s">
        <v>11</v>
      </c>
      <c r="D89" s="87">
        <f>E89</f>
        <v>1790.7</v>
      </c>
      <c r="E89" s="87">
        <v>1790.7</v>
      </c>
    </row>
    <row r="90" spans="1:7" ht="14.25" x14ac:dyDescent="0.2">
      <c r="A90" s="84" t="s">
        <v>10</v>
      </c>
      <c r="B90" s="39"/>
      <c r="C90" s="39"/>
      <c r="D90" s="39"/>
      <c r="E90" s="28"/>
      <c r="G90" s="18"/>
    </row>
    <row r="91" spans="1:7" ht="15" x14ac:dyDescent="0.2">
      <c r="A91" s="36" t="s">
        <v>87</v>
      </c>
      <c r="B91" s="40" t="s">
        <v>23</v>
      </c>
      <c r="C91" s="40" t="s">
        <v>11</v>
      </c>
      <c r="D91" s="40">
        <f>E91</f>
        <v>25987.829000000005</v>
      </c>
      <c r="E91" s="29">
        <f>SUM(E7:E89)*10%</f>
        <v>25987.829000000005</v>
      </c>
      <c r="G91" s="18">
        <f>'2018'!F14*10%</f>
        <v>29551.350000000002</v>
      </c>
    </row>
    <row r="92" spans="1:7" ht="14.25" x14ac:dyDescent="0.2">
      <c r="A92" s="24" t="s">
        <v>27</v>
      </c>
      <c r="B92" s="25"/>
      <c r="C92" s="24"/>
      <c r="D92" s="26"/>
      <c r="E92" s="27">
        <f>SUM(E6:E91)</f>
        <v>285866.11900000006</v>
      </c>
      <c r="G92" s="147">
        <f>G91-E91</f>
        <v>3563.520999999997</v>
      </c>
    </row>
    <row r="94" spans="1:7" x14ac:dyDescent="0.2">
      <c r="A94" s="207" t="s">
        <v>221</v>
      </c>
      <c r="B94" s="207"/>
      <c r="C94" s="207"/>
      <c r="D94" s="207"/>
      <c r="E94" s="207"/>
    </row>
    <row r="95" spans="1:7" x14ac:dyDescent="0.2">
      <c r="A95" s="207"/>
      <c r="B95" s="207"/>
      <c r="C95" s="207"/>
      <c r="D95" s="207"/>
      <c r="E95" s="207"/>
    </row>
    <row r="96" spans="1:7" ht="15" x14ac:dyDescent="0.2">
      <c r="A96" s="181" t="s">
        <v>34</v>
      </c>
      <c r="B96" s="181"/>
      <c r="C96" s="181"/>
      <c r="D96" s="181"/>
      <c r="E96" s="181"/>
    </row>
    <row r="97" spans="1:5" ht="15" x14ac:dyDescent="0.2">
      <c r="A97" s="181" t="s">
        <v>35</v>
      </c>
      <c r="B97" s="181"/>
      <c r="C97" s="181"/>
      <c r="D97" s="181"/>
      <c r="E97" s="181"/>
    </row>
    <row r="98" spans="1:5" x14ac:dyDescent="0.2">
      <c r="A98" s="208" t="s">
        <v>219</v>
      </c>
      <c r="B98" s="208"/>
      <c r="C98" s="208"/>
      <c r="D98" s="208"/>
      <c r="E98" s="208"/>
    </row>
    <row r="99" spans="1:5" ht="23.25" customHeight="1" x14ac:dyDescent="0.2">
      <c r="A99" s="208"/>
      <c r="B99" s="208"/>
      <c r="C99" s="208"/>
      <c r="D99" s="208"/>
      <c r="E99" s="208"/>
    </row>
    <row r="100" spans="1:5" ht="15" x14ac:dyDescent="0.2">
      <c r="A100" s="184"/>
      <c r="B100" s="184"/>
      <c r="C100" s="184"/>
      <c r="D100" s="184"/>
      <c r="E100" s="184"/>
    </row>
    <row r="101" spans="1:5" ht="15" x14ac:dyDescent="0.2">
      <c r="A101" s="78"/>
      <c r="B101" s="91"/>
      <c r="C101" s="91"/>
      <c r="D101" s="92"/>
      <c r="E101" s="91"/>
    </row>
    <row r="102" spans="1:5" ht="15" x14ac:dyDescent="0.2">
      <c r="A102" s="5" t="s">
        <v>28</v>
      </c>
      <c r="B102" s="77"/>
      <c r="C102" s="77"/>
      <c r="D102" s="93"/>
      <c r="E102" s="77"/>
    </row>
    <row r="103" spans="1:5" ht="15" x14ac:dyDescent="0.2">
      <c r="A103" s="5"/>
      <c r="B103" s="77"/>
      <c r="C103" s="77" t="s">
        <v>22</v>
      </c>
      <c r="D103" s="93" t="s">
        <v>22</v>
      </c>
      <c r="E103" s="77"/>
    </row>
    <row r="104" spans="1:5" ht="15" x14ac:dyDescent="0.2">
      <c r="A104" s="185" t="s">
        <v>220</v>
      </c>
      <c r="B104" s="185"/>
      <c r="C104" s="183" t="s">
        <v>32</v>
      </c>
      <c r="D104" s="183"/>
      <c r="E104" s="77"/>
    </row>
    <row r="105" spans="1:5" ht="15" x14ac:dyDescent="0.2">
      <c r="A105" s="183" t="s">
        <v>56</v>
      </c>
      <c r="B105" s="183"/>
      <c r="C105" s="183" t="s">
        <v>29</v>
      </c>
      <c r="D105" s="183"/>
      <c r="E105" s="77"/>
    </row>
    <row r="106" spans="1:5" ht="15" x14ac:dyDescent="0.2">
      <c r="A106" s="5"/>
      <c r="B106" s="77"/>
      <c r="C106" s="77"/>
      <c r="D106" s="93"/>
      <c r="E106" s="77"/>
    </row>
    <row r="107" spans="1:5" ht="15" x14ac:dyDescent="0.2">
      <c r="A107" s="185" t="s">
        <v>31</v>
      </c>
      <c r="B107" s="185"/>
      <c r="C107" s="183" t="s">
        <v>32</v>
      </c>
      <c r="D107" s="183"/>
      <c r="E107" s="77"/>
    </row>
    <row r="108" spans="1:5" ht="15" x14ac:dyDescent="0.2">
      <c r="A108" s="13" t="s">
        <v>30</v>
      </c>
      <c r="B108" s="77"/>
      <c r="C108" s="183" t="s">
        <v>29</v>
      </c>
      <c r="D108" s="183"/>
      <c r="E108" s="77"/>
    </row>
    <row r="109" spans="1:5" ht="15" x14ac:dyDescent="0.25">
      <c r="A109" s="2"/>
      <c r="B109" s="77"/>
      <c r="C109" s="77"/>
      <c r="D109" s="93"/>
      <c r="E109" s="77"/>
    </row>
  </sheetData>
  <mergeCells count="15">
    <mergeCell ref="C108:D108"/>
    <mergeCell ref="A94:E95"/>
    <mergeCell ref="A98:E99"/>
    <mergeCell ref="A100:E100"/>
    <mergeCell ref="A105:B105"/>
    <mergeCell ref="C105:D105"/>
    <mergeCell ref="C107:D107"/>
    <mergeCell ref="A97:E97"/>
    <mergeCell ref="A104:B104"/>
    <mergeCell ref="C104:D104"/>
    <mergeCell ref="A1:E1"/>
    <mergeCell ref="A2:E2"/>
    <mergeCell ref="D3:E3"/>
    <mergeCell ref="A96:E96"/>
    <mergeCell ref="A107:B107"/>
  </mergeCells>
  <printOptions horizontalCentered="1"/>
  <pageMargins left="0.82677165354330717" right="0.43307086614173229" top="0.19685039370078741" bottom="0.19685039370078741" header="0.31496062992125984" footer="0.31496062992125984"/>
  <pageSetup paperSize="9" scale="82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7" zoomScaleNormal="100" workbookViewId="0">
      <selection activeCell="I26" sqref="I2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  <col min="9" max="9" width="13.42578125" bestFit="1" customWidth="1"/>
  </cols>
  <sheetData>
    <row r="1" spans="1:19" s="2" customFormat="1" ht="35.25" customHeight="1" x14ac:dyDescent="0.3">
      <c r="A1" s="199" t="s">
        <v>282</v>
      </c>
      <c r="B1" s="199"/>
      <c r="C1" s="199"/>
      <c r="D1" s="199"/>
      <c r="E1" s="199"/>
      <c r="F1" s="199"/>
    </row>
    <row r="2" spans="1:19" s="2" customFormat="1" x14ac:dyDescent="0.25">
      <c r="A2" s="45"/>
      <c r="B2" s="45"/>
      <c r="C2" s="45"/>
      <c r="D2" s="45"/>
      <c r="E2" s="45"/>
      <c r="F2" s="45"/>
    </row>
    <row r="3" spans="1:19" s="2" customFormat="1" ht="19.5" customHeight="1" x14ac:dyDescent="0.25">
      <c r="A3" s="46" t="s">
        <v>283</v>
      </c>
      <c r="B3" s="46"/>
      <c r="C3" s="46"/>
      <c r="D3" s="46"/>
      <c r="E3" s="46"/>
      <c r="F3" s="47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</row>
    <row r="4" spans="1:19" s="2" customFormat="1" ht="19.5" customHeight="1" x14ac:dyDescent="0.25">
      <c r="A4" s="46"/>
      <c r="B4" s="46"/>
      <c r="C4" s="46"/>
      <c r="D4" s="46"/>
      <c r="E4" s="46"/>
      <c r="F4" s="47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19" s="2" customFormat="1" ht="36.75" customHeight="1" x14ac:dyDescent="0.25">
      <c r="A5" s="200" t="s">
        <v>139</v>
      </c>
      <c r="B5" s="200"/>
      <c r="C5" s="200"/>
      <c r="D5" s="200"/>
      <c r="E5" s="200"/>
      <c r="F5" s="200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s="58" customFormat="1" ht="27.75" customHeight="1" x14ac:dyDescent="0.25">
      <c r="A6" s="94" t="s">
        <v>140</v>
      </c>
      <c r="B6" s="95" t="s">
        <v>164</v>
      </c>
      <c r="C6" s="94" t="s">
        <v>141</v>
      </c>
      <c r="D6" s="127">
        <v>1374.1</v>
      </c>
      <c r="E6" s="94" t="s">
        <v>142</v>
      </c>
      <c r="F6" s="97">
        <v>1069.3</v>
      </c>
      <c r="G6" s="49"/>
      <c r="H6" s="51"/>
      <c r="I6" s="52"/>
      <c r="J6" s="53"/>
      <c r="K6" s="54"/>
      <c r="L6" s="55"/>
      <c r="M6" s="55"/>
      <c r="N6" s="55"/>
      <c r="O6" s="55"/>
      <c r="P6" s="56"/>
      <c r="Q6" s="201"/>
      <c r="R6" s="202"/>
      <c r="S6" s="57"/>
    </row>
    <row r="7" spans="1:19" s="60" customFormat="1" ht="32.25" customHeight="1" x14ac:dyDescent="0.25">
      <c r="A7" s="94" t="s">
        <v>143</v>
      </c>
      <c r="B7" s="98">
        <v>3</v>
      </c>
      <c r="C7" s="94" t="s">
        <v>144</v>
      </c>
      <c r="D7" s="127">
        <v>783.8</v>
      </c>
      <c r="E7" s="94" t="s">
        <v>145</v>
      </c>
      <c r="F7" s="97">
        <v>744.2</v>
      </c>
      <c r="G7" s="49"/>
      <c r="H7" s="51"/>
      <c r="I7" s="52"/>
      <c r="J7" s="53"/>
      <c r="K7" s="54"/>
      <c r="L7" s="55"/>
      <c r="M7" s="55"/>
      <c r="N7" s="55"/>
      <c r="O7" s="55"/>
      <c r="P7" s="56"/>
      <c r="Q7" s="201"/>
      <c r="R7" s="203"/>
      <c r="S7" s="59"/>
    </row>
    <row r="8" spans="1:19" s="60" customFormat="1" ht="46.5" customHeight="1" x14ac:dyDescent="0.25">
      <c r="A8" s="106" t="s">
        <v>146</v>
      </c>
      <c r="B8" s="98">
        <v>16</v>
      </c>
      <c r="C8" s="94" t="s">
        <v>147</v>
      </c>
      <c r="D8" s="97">
        <v>175.9</v>
      </c>
      <c r="E8" s="94" t="s">
        <v>148</v>
      </c>
      <c r="F8" s="97">
        <v>146.69999999999999</v>
      </c>
      <c r="G8" s="49"/>
      <c r="H8" s="51"/>
      <c r="I8" s="52"/>
      <c r="J8" s="53"/>
      <c r="K8" s="105"/>
      <c r="L8" s="55"/>
      <c r="M8" s="55"/>
      <c r="N8" s="55"/>
      <c r="O8" s="55"/>
      <c r="P8" s="56"/>
      <c r="Q8" s="201"/>
      <c r="R8" s="202"/>
      <c r="S8" s="59"/>
    </row>
    <row r="9" spans="1:19" s="60" customFormat="1" ht="33.75" customHeight="1" x14ac:dyDescent="0.25">
      <c r="A9" s="61"/>
      <c r="B9" s="53"/>
      <c r="C9" s="50"/>
      <c r="D9" s="63"/>
      <c r="E9" s="64"/>
      <c r="F9" s="65"/>
      <c r="G9" s="49"/>
      <c r="H9" s="51"/>
      <c r="I9" s="52"/>
      <c r="J9" s="53"/>
      <c r="K9" s="105"/>
      <c r="L9" s="55"/>
      <c r="M9" s="55"/>
      <c r="N9" s="55"/>
      <c r="O9" s="55"/>
      <c r="P9" s="49"/>
      <c r="Q9" s="105"/>
      <c r="R9" s="106"/>
      <c r="S9" s="67"/>
    </row>
    <row r="10" spans="1:19" s="70" customFormat="1" ht="15" customHeight="1" thickBot="1" x14ac:dyDescent="0.3">
      <c r="A10" s="68"/>
      <c r="B10" s="68"/>
      <c r="C10" s="68"/>
      <c r="D10" s="68"/>
      <c r="E10" s="68"/>
      <c r="F10" s="104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0" customFormat="1" ht="30" customHeight="1" x14ac:dyDescent="0.25">
      <c r="A11" s="204" t="s">
        <v>149</v>
      </c>
      <c r="B11" s="205"/>
      <c r="C11" s="205"/>
      <c r="D11" s="205"/>
      <c r="E11" s="206"/>
      <c r="F11" s="71" t="s">
        <v>150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99" customFormat="1" ht="30" customHeight="1" x14ac:dyDescent="0.25">
      <c r="A12" s="192" t="s">
        <v>285</v>
      </c>
      <c r="B12" s="193"/>
      <c r="C12" s="193"/>
      <c r="D12" s="193"/>
      <c r="E12" s="194"/>
      <c r="F12" s="101">
        <v>24273.910999999964</v>
      </c>
    </row>
    <row r="13" spans="1:19" s="99" customFormat="1" ht="30" customHeight="1" x14ac:dyDescent="0.25">
      <c r="A13" s="192" t="s">
        <v>152</v>
      </c>
      <c r="B13" s="193"/>
      <c r="C13" s="193"/>
      <c r="D13" s="193"/>
      <c r="E13" s="194"/>
      <c r="F13" s="101">
        <v>22975.669999999984</v>
      </c>
    </row>
    <row r="14" spans="1:19" s="99" customFormat="1" ht="30" customHeight="1" x14ac:dyDescent="0.25">
      <c r="A14" s="192" t="s">
        <v>153</v>
      </c>
      <c r="B14" s="193"/>
      <c r="C14" s="193"/>
      <c r="D14" s="193"/>
      <c r="E14" s="194"/>
      <c r="F14" s="102">
        <f>SUM(F15:F17)</f>
        <v>294220.98</v>
      </c>
    </row>
    <row r="15" spans="1:19" s="70" customFormat="1" ht="28.5" customHeight="1" x14ac:dyDescent="0.25">
      <c r="A15" s="195" t="s">
        <v>154</v>
      </c>
      <c r="B15" s="196"/>
      <c r="C15" s="196"/>
      <c r="D15" s="196"/>
      <c r="E15" s="197"/>
      <c r="F15" s="103">
        <f>200+171878.64+15183.27</f>
        <v>187261.91</v>
      </c>
    </row>
    <row r="16" spans="1:19" s="70" customFormat="1" ht="24" customHeight="1" x14ac:dyDescent="0.25">
      <c r="A16" s="195" t="s">
        <v>155</v>
      </c>
      <c r="B16" s="196"/>
      <c r="C16" s="196"/>
      <c r="D16" s="196"/>
      <c r="E16" s="197"/>
      <c r="F16" s="103">
        <v>106959.07</v>
      </c>
    </row>
    <row r="17" spans="1:19" s="70" customFormat="1" ht="30" hidden="1" customHeight="1" x14ac:dyDescent="0.25">
      <c r="A17" s="195" t="s">
        <v>156</v>
      </c>
      <c r="B17" s="196"/>
      <c r="C17" s="196"/>
      <c r="D17" s="196"/>
      <c r="E17" s="197"/>
      <c r="F17" s="103"/>
    </row>
    <row r="18" spans="1:19" s="99" customFormat="1" ht="30" customHeight="1" x14ac:dyDescent="0.25">
      <c r="A18" s="192" t="s">
        <v>157</v>
      </c>
      <c r="B18" s="193"/>
      <c r="C18" s="193"/>
      <c r="D18" s="193"/>
      <c r="E18" s="194"/>
      <c r="F18" s="102">
        <f>SUM(F19:F21)</f>
        <v>246640.03999999998</v>
      </c>
    </row>
    <row r="19" spans="1:19" s="70" customFormat="1" ht="30" customHeight="1" x14ac:dyDescent="0.25">
      <c r="A19" s="195" t="s">
        <v>154</v>
      </c>
      <c r="B19" s="196"/>
      <c r="C19" s="196"/>
      <c r="D19" s="196"/>
      <c r="E19" s="197"/>
      <c r="F19" s="103">
        <f>168968.43+200</f>
        <v>169168.43</v>
      </c>
    </row>
    <row r="20" spans="1:19" s="70" customFormat="1" ht="30" customHeight="1" x14ac:dyDescent="0.25">
      <c r="A20" s="195" t="s">
        <v>155</v>
      </c>
      <c r="B20" s="196"/>
      <c r="C20" s="196"/>
      <c r="D20" s="196"/>
      <c r="E20" s="197"/>
      <c r="F20" s="103">
        <v>77471.61</v>
      </c>
    </row>
    <row r="21" spans="1:19" s="73" customFormat="1" ht="30" hidden="1" customHeight="1" x14ac:dyDescent="0.2">
      <c r="A21" s="195" t="s">
        <v>156</v>
      </c>
      <c r="B21" s="196"/>
      <c r="C21" s="196"/>
      <c r="D21" s="196"/>
      <c r="E21" s="197"/>
      <c r="F21" s="103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s="100" customFormat="1" ht="30" customHeight="1" x14ac:dyDescent="0.25">
      <c r="A22" s="192" t="s">
        <v>158</v>
      </c>
      <c r="B22" s="193"/>
      <c r="C22" s="193"/>
      <c r="D22" s="193"/>
      <c r="E22" s="194"/>
      <c r="F22" s="102">
        <f>F12+F18</f>
        <v>270913.95099999994</v>
      </c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</row>
    <row r="23" spans="1:19" s="100" customFormat="1" ht="30" customHeight="1" x14ac:dyDescent="0.25">
      <c r="A23" s="192" t="s">
        <v>159</v>
      </c>
      <c r="B23" s="193"/>
      <c r="C23" s="193"/>
      <c r="D23" s="193"/>
      <c r="E23" s="194"/>
      <c r="F23" s="102">
        <f>Лист3!E81</f>
        <v>306111.3110000001</v>
      </c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</row>
    <row r="24" spans="1:19" s="100" customFormat="1" ht="30" customHeight="1" x14ac:dyDescent="0.25">
      <c r="A24" s="192" t="s">
        <v>284</v>
      </c>
      <c r="B24" s="193"/>
      <c r="C24" s="193"/>
      <c r="D24" s="193"/>
      <c r="E24" s="194"/>
      <c r="F24" s="102">
        <f>F22-F23</f>
        <v>-35197.360000000161</v>
      </c>
      <c r="G24" s="99"/>
      <c r="H24" s="99"/>
      <c r="I24" s="146">
        <f>F14*10%</f>
        <v>29422.097999999998</v>
      </c>
      <c r="J24" s="99"/>
      <c r="K24" s="99"/>
      <c r="L24" s="99"/>
      <c r="M24" s="99"/>
      <c r="N24" s="99"/>
      <c r="O24" s="99"/>
      <c r="P24" s="99"/>
      <c r="Q24" s="99"/>
      <c r="R24" s="99"/>
      <c r="S24" s="99"/>
    </row>
    <row r="25" spans="1:19" s="100" customFormat="1" ht="30" customHeight="1" x14ac:dyDescent="0.25">
      <c r="A25" s="192" t="s">
        <v>160</v>
      </c>
      <c r="B25" s="193"/>
      <c r="C25" s="193"/>
      <c r="D25" s="193"/>
      <c r="E25" s="194"/>
      <c r="F25" s="101">
        <f>F13+F14-F18</f>
        <v>70556.609999999986</v>
      </c>
      <c r="G25" s="99"/>
      <c r="H25" s="99"/>
      <c r="I25" s="146">
        <f>I24-Лист3!E80</f>
        <v>1593.7969999999914</v>
      </c>
      <c r="J25" s="99"/>
      <c r="K25" s="99"/>
      <c r="L25" s="99"/>
      <c r="M25" s="99"/>
      <c r="N25" s="99"/>
      <c r="O25" s="99"/>
      <c r="P25" s="99"/>
      <c r="Q25" s="99"/>
      <c r="R25" s="99"/>
      <c r="S25" s="99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64.5" customHeight="1" x14ac:dyDescent="0.2">
      <c r="A27" s="191" t="s">
        <v>161</v>
      </c>
      <c r="B27" s="191"/>
      <c r="C27" s="191"/>
      <c r="D27" s="191"/>
    </row>
    <row r="28" spans="1:19" s="2" customFormat="1" ht="21.75" customHeight="1" x14ac:dyDescent="0.25">
      <c r="A28" s="198" t="s">
        <v>162</v>
      </c>
      <c r="B28" s="198"/>
      <c r="C28" s="198"/>
      <c r="D28" s="198"/>
    </row>
    <row r="29" spans="1:19" s="2" customFormat="1" ht="22.5" customHeight="1" x14ac:dyDescent="0.25">
      <c r="A29" s="191" t="s">
        <v>48</v>
      </c>
      <c r="B29" s="191"/>
      <c r="C29" s="191"/>
      <c r="D29" s="191"/>
    </row>
    <row r="30" spans="1:19" s="2" customFormat="1" ht="22.5" customHeight="1" x14ac:dyDescent="0.25">
      <c r="A30" s="191" t="s">
        <v>49</v>
      </c>
      <c r="B30" s="191"/>
      <c r="C30" s="191"/>
      <c r="D30" s="45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topLeftCell="A55" zoomScaleNormal="100" workbookViewId="0">
      <selection activeCell="E80" sqref="E80"/>
    </sheetView>
  </sheetViews>
  <sheetFormatPr defaultRowHeight="15" x14ac:dyDescent="0.25"/>
  <cols>
    <col min="1" max="1" width="53.42578125" style="80" customWidth="1"/>
    <col min="2" max="2" width="13.85546875" style="122" customWidth="1"/>
    <col min="3" max="3" width="12.28515625" style="122" customWidth="1"/>
    <col min="4" max="4" width="17.5703125" style="122" customWidth="1"/>
    <col min="5" max="5" width="14.7109375" style="122" customWidth="1"/>
    <col min="6" max="6" width="9.140625" style="80"/>
    <col min="7" max="7" width="11" style="80" bestFit="1" customWidth="1"/>
    <col min="8" max="255" width="9.140625" style="80"/>
    <col min="256" max="256" width="8.7109375" style="80" customWidth="1"/>
    <col min="257" max="257" width="31.5703125" style="80" customWidth="1"/>
    <col min="258" max="258" width="13.85546875" style="80" customWidth="1"/>
    <col min="259" max="259" width="19.140625" style="80" customWidth="1"/>
    <col min="260" max="260" width="17.5703125" style="80" customWidth="1"/>
    <col min="261" max="261" width="14.7109375" style="80" customWidth="1"/>
    <col min="262" max="511" width="9.140625" style="80"/>
    <col min="512" max="512" width="8.7109375" style="80" customWidth="1"/>
    <col min="513" max="513" width="31.5703125" style="80" customWidth="1"/>
    <col min="514" max="514" width="13.85546875" style="80" customWidth="1"/>
    <col min="515" max="515" width="19.140625" style="80" customWidth="1"/>
    <col min="516" max="516" width="17.5703125" style="80" customWidth="1"/>
    <col min="517" max="517" width="14.7109375" style="80" customWidth="1"/>
    <col min="518" max="767" width="9.140625" style="80"/>
    <col min="768" max="768" width="8.7109375" style="80" customWidth="1"/>
    <col min="769" max="769" width="31.5703125" style="80" customWidth="1"/>
    <col min="770" max="770" width="13.85546875" style="80" customWidth="1"/>
    <col min="771" max="771" width="19.140625" style="80" customWidth="1"/>
    <col min="772" max="772" width="17.5703125" style="80" customWidth="1"/>
    <col min="773" max="773" width="14.7109375" style="80" customWidth="1"/>
    <col min="774" max="1023" width="9.140625" style="80"/>
    <col min="1024" max="1024" width="8.7109375" style="80" customWidth="1"/>
    <col min="1025" max="1025" width="31.5703125" style="80" customWidth="1"/>
    <col min="1026" max="1026" width="13.85546875" style="80" customWidth="1"/>
    <col min="1027" max="1027" width="19.140625" style="80" customWidth="1"/>
    <col min="1028" max="1028" width="17.5703125" style="80" customWidth="1"/>
    <col min="1029" max="1029" width="14.7109375" style="80" customWidth="1"/>
    <col min="1030" max="1279" width="9.140625" style="80"/>
    <col min="1280" max="1280" width="8.7109375" style="80" customWidth="1"/>
    <col min="1281" max="1281" width="31.5703125" style="80" customWidth="1"/>
    <col min="1282" max="1282" width="13.85546875" style="80" customWidth="1"/>
    <col min="1283" max="1283" width="19.140625" style="80" customWidth="1"/>
    <col min="1284" max="1284" width="17.5703125" style="80" customWidth="1"/>
    <col min="1285" max="1285" width="14.7109375" style="80" customWidth="1"/>
    <col min="1286" max="1535" width="9.140625" style="80"/>
    <col min="1536" max="1536" width="8.7109375" style="80" customWidth="1"/>
    <col min="1537" max="1537" width="31.5703125" style="80" customWidth="1"/>
    <col min="1538" max="1538" width="13.85546875" style="80" customWidth="1"/>
    <col min="1539" max="1539" width="19.140625" style="80" customWidth="1"/>
    <col min="1540" max="1540" width="17.5703125" style="80" customWidth="1"/>
    <col min="1541" max="1541" width="14.7109375" style="80" customWidth="1"/>
    <col min="1542" max="1791" width="9.140625" style="80"/>
    <col min="1792" max="1792" width="8.7109375" style="80" customWidth="1"/>
    <col min="1793" max="1793" width="31.5703125" style="80" customWidth="1"/>
    <col min="1794" max="1794" width="13.85546875" style="80" customWidth="1"/>
    <col min="1795" max="1795" width="19.140625" style="80" customWidth="1"/>
    <col min="1796" max="1796" width="17.5703125" style="80" customWidth="1"/>
    <col min="1797" max="1797" width="14.7109375" style="80" customWidth="1"/>
    <col min="1798" max="2047" width="9.140625" style="80"/>
    <col min="2048" max="2048" width="8.7109375" style="80" customWidth="1"/>
    <col min="2049" max="2049" width="31.5703125" style="80" customWidth="1"/>
    <col min="2050" max="2050" width="13.85546875" style="80" customWidth="1"/>
    <col min="2051" max="2051" width="19.140625" style="80" customWidth="1"/>
    <col min="2052" max="2052" width="17.5703125" style="80" customWidth="1"/>
    <col min="2053" max="2053" width="14.7109375" style="80" customWidth="1"/>
    <col min="2054" max="2303" width="9.140625" style="80"/>
    <col min="2304" max="2304" width="8.7109375" style="80" customWidth="1"/>
    <col min="2305" max="2305" width="31.5703125" style="80" customWidth="1"/>
    <col min="2306" max="2306" width="13.85546875" style="80" customWidth="1"/>
    <col min="2307" max="2307" width="19.140625" style="80" customWidth="1"/>
    <col min="2308" max="2308" width="17.5703125" style="80" customWidth="1"/>
    <col min="2309" max="2309" width="14.7109375" style="80" customWidth="1"/>
    <col min="2310" max="2559" width="9.140625" style="80"/>
    <col min="2560" max="2560" width="8.7109375" style="80" customWidth="1"/>
    <col min="2561" max="2561" width="31.5703125" style="80" customWidth="1"/>
    <col min="2562" max="2562" width="13.85546875" style="80" customWidth="1"/>
    <col min="2563" max="2563" width="19.140625" style="80" customWidth="1"/>
    <col min="2564" max="2564" width="17.5703125" style="80" customWidth="1"/>
    <col min="2565" max="2565" width="14.7109375" style="80" customWidth="1"/>
    <col min="2566" max="2815" width="9.140625" style="80"/>
    <col min="2816" max="2816" width="8.7109375" style="80" customWidth="1"/>
    <col min="2817" max="2817" width="31.5703125" style="80" customWidth="1"/>
    <col min="2818" max="2818" width="13.85546875" style="80" customWidth="1"/>
    <col min="2819" max="2819" width="19.140625" style="80" customWidth="1"/>
    <col min="2820" max="2820" width="17.5703125" style="80" customWidth="1"/>
    <col min="2821" max="2821" width="14.7109375" style="80" customWidth="1"/>
    <col min="2822" max="3071" width="9.140625" style="80"/>
    <col min="3072" max="3072" width="8.7109375" style="80" customWidth="1"/>
    <col min="3073" max="3073" width="31.5703125" style="80" customWidth="1"/>
    <col min="3074" max="3074" width="13.85546875" style="80" customWidth="1"/>
    <col min="3075" max="3075" width="19.140625" style="80" customWidth="1"/>
    <col min="3076" max="3076" width="17.5703125" style="80" customWidth="1"/>
    <col min="3077" max="3077" width="14.7109375" style="80" customWidth="1"/>
    <col min="3078" max="3327" width="9.140625" style="80"/>
    <col min="3328" max="3328" width="8.7109375" style="80" customWidth="1"/>
    <col min="3329" max="3329" width="31.5703125" style="80" customWidth="1"/>
    <col min="3330" max="3330" width="13.85546875" style="80" customWidth="1"/>
    <col min="3331" max="3331" width="19.140625" style="80" customWidth="1"/>
    <col min="3332" max="3332" width="17.5703125" style="80" customWidth="1"/>
    <col min="3333" max="3333" width="14.7109375" style="80" customWidth="1"/>
    <col min="3334" max="3583" width="9.140625" style="80"/>
    <col min="3584" max="3584" width="8.7109375" style="80" customWidth="1"/>
    <col min="3585" max="3585" width="31.5703125" style="80" customWidth="1"/>
    <col min="3586" max="3586" width="13.85546875" style="80" customWidth="1"/>
    <col min="3587" max="3587" width="19.140625" style="80" customWidth="1"/>
    <col min="3588" max="3588" width="17.5703125" style="80" customWidth="1"/>
    <col min="3589" max="3589" width="14.7109375" style="80" customWidth="1"/>
    <col min="3590" max="3839" width="9.140625" style="80"/>
    <col min="3840" max="3840" width="8.7109375" style="80" customWidth="1"/>
    <col min="3841" max="3841" width="31.5703125" style="80" customWidth="1"/>
    <col min="3842" max="3842" width="13.85546875" style="80" customWidth="1"/>
    <col min="3843" max="3843" width="19.140625" style="80" customWidth="1"/>
    <col min="3844" max="3844" width="17.5703125" style="80" customWidth="1"/>
    <col min="3845" max="3845" width="14.7109375" style="80" customWidth="1"/>
    <col min="3846" max="4095" width="9.140625" style="80"/>
    <col min="4096" max="4096" width="8.7109375" style="80" customWidth="1"/>
    <col min="4097" max="4097" width="31.5703125" style="80" customWidth="1"/>
    <col min="4098" max="4098" width="13.85546875" style="80" customWidth="1"/>
    <col min="4099" max="4099" width="19.140625" style="80" customWidth="1"/>
    <col min="4100" max="4100" width="17.5703125" style="80" customWidth="1"/>
    <col min="4101" max="4101" width="14.7109375" style="80" customWidth="1"/>
    <col min="4102" max="4351" width="9.140625" style="80"/>
    <col min="4352" max="4352" width="8.7109375" style="80" customWidth="1"/>
    <col min="4353" max="4353" width="31.5703125" style="80" customWidth="1"/>
    <col min="4354" max="4354" width="13.85546875" style="80" customWidth="1"/>
    <col min="4355" max="4355" width="19.140625" style="80" customWidth="1"/>
    <col min="4356" max="4356" width="17.5703125" style="80" customWidth="1"/>
    <col min="4357" max="4357" width="14.7109375" style="80" customWidth="1"/>
    <col min="4358" max="4607" width="9.140625" style="80"/>
    <col min="4608" max="4608" width="8.7109375" style="80" customWidth="1"/>
    <col min="4609" max="4609" width="31.5703125" style="80" customWidth="1"/>
    <col min="4610" max="4610" width="13.85546875" style="80" customWidth="1"/>
    <col min="4611" max="4611" width="19.140625" style="80" customWidth="1"/>
    <col min="4612" max="4612" width="17.5703125" style="80" customWidth="1"/>
    <col min="4613" max="4613" width="14.7109375" style="80" customWidth="1"/>
    <col min="4614" max="4863" width="9.140625" style="80"/>
    <col min="4864" max="4864" width="8.7109375" style="80" customWidth="1"/>
    <col min="4865" max="4865" width="31.5703125" style="80" customWidth="1"/>
    <col min="4866" max="4866" width="13.85546875" style="80" customWidth="1"/>
    <col min="4867" max="4867" width="19.140625" style="80" customWidth="1"/>
    <col min="4868" max="4868" width="17.5703125" style="80" customWidth="1"/>
    <col min="4869" max="4869" width="14.7109375" style="80" customWidth="1"/>
    <col min="4870" max="5119" width="9.140625" style="80"/>
    <col min="5120" max="5120" width="8.7109375" style="80" customWidth="1"/>
    <col min="5121" max="5121" width="31.5703125" style="80" customWidth="1"/>
    <col min="5122" max="5122" width="13.85546875" style="80" customWidth="1"/>
    <col min="5123" max="5123" width="19.140625" style="80" customWidth="1"/>
    <col min="5124" max="5124" width="17.5703125" style="80" customWidth="1"/>
    <col min="5125" max="5125" width="14.7109375" style="80" customWidth="1"/>
    <col min="5126" max="5375" width="9.140625" style="80"/>
    <col min="5376" max="5376" width="8.7109375" style="80" customWidth="1"/>
    <col min="5377" max="5377" width="31.5703125" style="80" customWidth="1"/>
    <col min="5378" max="5378" width="13.85546875" style="80" customWidth="1"/>
    <col min="5379" max="5379" width="19.140625" style="80" customWidth="1"/>
    <col min="5380" max="5380" width="17.5703125" style="80" customWidth="1"/>
    <col min="5381" max="5381" width="14.7109375" style="80" customWidth="1"/>
    <col min="5382" max="5631" width="9.140625" style="80"/>
    <col min="5632" max="5632" width="8.7109375" style="80" customWidth="1"/>
    <col min="5633" max="5633" width="31.5703125" style="80" customWidth="1"/>
    <col min="5634" max="5634" width="13.85546875" style="80" customWidth="1"/>
    <col min="5635" max="5635" width="19.140625" style="80" customWidth="1"/>
    <col min="5636" max="5636" width="17.5703125" style="80" customWidth="1"/>
    <col min="5637" max="5637" width="14.7109375" style="80" customWidth="1"/>
    <col min="5638" max="5887" width="9.140625" style="80"/>
    <col min="5888" max="5888" width="8.7109375" style="80" customWidth="1"/>
    <col min="5889" max="5889" width="31.5703125" style="80" customWidth="1"/>
    <col min="5890" max="5890" width="13.85546875" style="80" customWidth="1"/>
    <col min="5891" max="5891" width="19.140625" style="80" customWidth="1"/>
    <col min="5892" max="5892" width="17.5703125" style="80" customWidth="1"/>
    <col min="5893" max="5893" width="14.7109375" style="80" customWidth="1"/>
    <col min="5894" max="6143" width="9.140625" style="80"/>
    <col min="6144" max="6144" width="8.7109375" style="80" customWidth="1"/>
    <col min="6145" max="6145" width="31.5703125" style="80" customWidth="1"/>
    <col min="6146" max="6146" width="13.85546875" style="80" customWidth="1"/>
    <col min="6147" max="6147" width="19.140625" style="80" customWidth="1"/>
    <col min="6148" max="6148" width="17.5703125" style="80" customWidth="1"/>
    <col min="6149" max="6149" width="14.7109375" style="80" customWidth="1"/>
    <col min="6150" max="6399" width="9.140625" style="80"/>
    <col min="6400" max="6400" width="8.7109375" style="80" customWidth="1"/>
    <col min="6401" max="6401" width="31.5703125" style="80" customWidth="1"/>
    <col min="6402" max="6402" width="13.85546875" style="80" customWidth="1"/>
    <col min="6403" max="6403" width="19.140625" style="80" customWidth="1"/>
    <col min="6404" max="6404" width="17.5703125" style="80" customWidth="1"/>
    <col min="6405" max="6405" width="14.7109375" style="80" customWidth="1"/>
    <col min="6406" max="6655" width="9.140625" style="80"/>
    <col min="6656" max="6656" width="8.7109375" style="80" customWidth="1"/>
    <col min="6657" max="6657" width="31.5703125" style="80" customWidth="1"/>
    <col min="6658" max="6658" width="13.85546875" style="80" customWidth="1"/>
    <col min="6659" max="6659" width="19.140625" style="80" customWidth="1"/>
    <col min="6660" max="6660" width="17.5703125" style="80" customWidth="1"/>
    <col min="6661" max="6661" width="14.7109375" style="80" customWidth="1"/>
    <col min="6662" max="6911" width="9.140625" style="80"/>
    <col min="6912" max="6912" width="8.7109375" style="80" customWidth="1"/>
    <col min="6913" max="6913" width="31.5703125" style="80" customWidth="1"/>
    <col min="6914" max="6914" width="13.85546875" style="80" customWidth="1"/>
    <col min="6915" max="6915" width="19.140625" style="80" customWidth="1"/>
    <col min="6916" max="6916" width="17.5703125" style="80" customWidth="1"/>
    <col min="6917" max="6917" width="14.7109375" style="80" customWidth="1"/>
    <col min="6918" max="7167" width="9.140625" style="80"/>
    <col min="7168" max="7168" width="8.7109375" style="80" customWidth="1"/>
    <col min="7169" max="7169" width="31.5703125" style="80" customWidth="1"/>
    <col min="7170" max="7170" width="13.85546875" style="80" customWidth="1"/>
    <col min="7171" max="7171" width="19.140625" style="80" customWidth="1"/>
    <col min="7172" max="7172" width="17.5703125" style="80" customWidth="1"/>
    <col min="7173" max="7173" width="14.7109375" style="80" customWidth="1"/>
    <col min="7174" max="7423" width="9.140625" style="80"/>
    <col min="7424" max="7424" width="8.7109375" style="80" customWidth="1"/>
    <col min="7425" max="7425" width="31.5703125" style="80" customWidth="1"/>
    <col min="7426" max="7426" width="13.85546875" style="80" customWidth="1"/>
    <col min="7427" max="7427" width="19.140625" style="80" customWidth="1"/>
    <col min="7428" max="7428" width="17.5703125" style="80" customWidth="1"/>
    <col min="7429" max="7429" width="14.7109375" style="80" customWidth="1"/>
    <col min="7430" max="7679" width="9.140625" style="80"/>
    <col min="7680" max="7680" width="8.7109375" style="80" customWidth="1"/>
    <col min="7681" max="7681" width="31.5703125" style="80" customWidth="1"/>
    <col min="7682" max="7682" width="13.85546875" style="80" customWidth="1"/>
    <col min="7683" max="7683" width="19.140625" style="80" customWidth="1"/>
    <col min="7684" max="7684" width="17.5703125" style="80" customWidth="1"/>
    <col min="7685" max="7685" width="14.7109375" style="80" customWidth="1"/>
    <col min="7686" max="7935" width="9.140625" style="80"/>
    <col min="7936" max="7936" width="8.7109375" style="80" customWidth="1"/>
    <col min="7937" max="7937" width="31.5703125" style="80" customWidth="1"/>
    <col min="7938" max="7938" width="13.85546875" style="80" customWidth="1"/>
    <col min="7939" max="7939" width="19.140625" style="80" customWidth="1"/>
    <col min="7940" max="7940" width="17.5703125" style="80" customWidth="1"/>
    <col min="7941" max="7941" width="14.7109375" style="80" customWidth="1"/>
    <col min="7942" max="8191" width="9.140625" style="80"/>
    <col min="8192" max="8192" width="8.7109375" style="80" customWidth="1"/>
    <col min="8193" max="8193" width="31.5703125" style="80" customWidth="1"/>
    <col min="8194" max="8194" width="13.85546875" style="80" customWidth="1"/>
    <col min="8195" max="8195" width="19.140625" style="80" customWidth="1"/>
    <col min="8196" max="8196" width="17.5703125" style="80" customWidth="1"/>
    <col min="8197" max="8197" width="14.7109375" style="80" customWidth="1"/>
    <col min="8198" max="8447" width="9.140625" style="80"/>
    <col min="8448" max="8448" width="8.7109375" style="80" customWidth="1"/>
    <col min="8449" max="8449" width="31.5703125" style="80" customWidth="1"/>
    <col min="8450" max="8450" width="13.85546875" style="80" customWidth="1"/>
    <col min="8451" max="8451" width="19.140625" style="80" customWidth="1"/>
    <col min="8452" max="8452" width="17.5703125" style="80" customWidth="1"/>
    <col min="8453" max="8453" width="14.7109375" style="80" customWidth="1"/>
    <col min="8454" max="8703" width="9.140625" style="80"/>
    <col min="8704" max="8704" width="8.7109375" style="80" customWidth="1"/>
    <col min="8705" max="8705" width="31.5703125" style="80" customWidth="1"/>
    <col min="8706" max="8706" width="13.85546875" style="80" customWidth="1"/>
    <col min="8707" max="8707" width="19.140625" style="80" customWidth="1"/>
    <col min="8708" max="8708" width="17.5703125" style="80" customWidth="1"/>
    <col min="8709" max="8709" width="14.7109375" style="80" customWidth="1"/>
    <col min="8710" max="8959" width="9.140625" style="80"/>
    <col min="8960" max="8960" width="8.7109375" style="80" customWidth="1"/>
    <col min="8961" max="8961" width="31.5703125" style="80" customWidth="1"/>
    <col min="8962" max="8962" width="13.85546875" style="80" customWidth="1"/>
    <col min="8963" max="8963" width="19.140625" style="80" customWidth="1"/>
    <col min="8964" max="8964" width="17.5703125" style="80" customWidth="1"/>
    <col min="8965" max="8965" width="14.7109375" style="80" customWidth="1"/>
    <col min="8966" max="9215" width="9.140625" style="80"/>
    <col min="9216" max="9216" width="8.7109375" style="80" customWidth="1"/>
    <col min="9217" max="9217" width="31.5703125" style="80" customWidth="1"/>
    <col min="9218" max="9218" width="13.85546875" style="80" customWidth="1"/>
    <col min="9219" max="9219" width="19.140625" style="80" customWidth="1"/>
    <col min="9220" max="9220" width="17.5703125" style="80" customWidth="1"/>
    <col min="9221" max="9221" width="14.7109375" style="80" customWidth="1"/>
    <col min="9222" max="9471" width="9.140625" style="80"/>
    <col min="9472" max="9472" width="8.7109375" style="80" customWidth="1"/>
    <col min="9473" max="9473" width="31.5703125" style="80" customWidth="1"/>
    <col min="9474" max="9474" width="13.85546875" style="80" customWidth="1"/>
    <col min="9475" max="9475" width="19.140625" style="80" customWidth="1"/>
    <col min="9476" max="9476" width="17.5703125" style="80" customWidth="1"/>
    <col min="9477" max="9477" width="14.7109375" style="80" customWidth="1"/>
    <col min="9478" max="9727" width="9.140625" style="80"/>
    <col min="9728" max="9728" width="8.7109375" style="80" customWidth="1"/>
    <col min="9729" max="9729" width="31.5703125" style="80" customWidth="1"/>
    <col min="9730" max="9730" width="13.85546875" style="80" customWidth="1"/>
    <col min="9731" max="9731" width="19.140625" style="80" customWidth="1"/>
    <col min="9732" max="9732" width="17.5703125" style="80" customWidth="1"/>
    <col min="9733" max="9733" width="14.7109375" style="80" customWidth="1"/>
    <col min="9734" max="9983" width="9.140625" style="80"/>
    <col min="9984" max="9984" width="8.7109375" style="80" customWidth="1"/>
    <col min="9985" max="9985" width="31.5703125" style="80" customWidth="1"/>
    <col min="9986" max="9986" width="13.85546875" style="80" customWidth="1"/>
    <col min="9987" max="9987" width="19.140625" style="80" customWidth="1"/>
    <col min="9988" max="9988" width="17.5703125" style="80" customWidth="1"/>
    <col min="9989" max="9989" width="14.7109375" style="80" customWidth="1"/>
    <col min="9990" max="10239" width="9.140625" style="80"/>
    <col min="10240" max="10240" width="8.7109375" style="80" customWidth="1"/>
    <col min="10241" max="10241" width="31.5703125" style="80" customWidth="1"/>
    <col min="10242" max="10242" width="13.85546875" style="80" customWidth="1"/>
    <col min="10243" max="10243" width="19.140625" style="80" customWidth="1"/>
    <col min="10244" max="10244" width="17.5703125" style="80" customWidth="1"/>
    <col min="10245" max="10245" width="14.7109375" style="80" customWidth="1"/>
    <col min="10246" max="10495" width="9.140625" style="80"/>
    <col min="10496" max="10496" width="8.7109375" style="80" customWidth="1"/>
    <col min="10497" max="10497" width="31.5703125" style="80" customWidth="1"/>
    <col min="10498" max="10498" width="13.85546875" style="80" customWidth="1"/>
    <col min="10499" max="10499" width="19.140625" style="80" customWidth="1"/>
    <col min="10500" max="10500" width="17.5703125" style="80" customWidth="1"/>
    <col min="10501" max="10501" width="14.7109375" style="80" customWidth="1"/>
    <col min="10502" max="10751" width="9.140625" style="80"/>
    <col min="10752" max="10752" width="8.7109375" style="80" customWidth="1"/>
    <col min="10753" max="10753" width="31.5703125" style="80" customWidth="1"/>
    <col min="10754" max="10754" width="13.85546875" style="80" customWidth="1"/>
    <col min="10755" max="10755" width="19.140625" style="80" customWidth="1"/>
    <col min="10756" max="10756" width="17.5703125" style="80" customWidth="1"/>
    <col min="10757" max="10757" width="14.7109375" style="80" customWidth="1"/>
    <col min="10758" max="11007" width="9.140625" style="80"/>
    <col min="11008" max="11008" width="8.7109375" style="80" customWidth="1"/>
    <col min="11009" max="11009" width="31.5703125" style="80" customWidth="1"/>
    <col min="11010" max="11010" width="13.85546875" style="80" customWidth="1"/>
    <col min="11011" max="11011" width="19.140625" style="80" customWidth="1"/>
    <col min="11012" max="11012" width="17.5703125" style="80" customWidth="1"/>
    <col min="11013" max="11013" width="14.7109375" style="80" customWidth="1"/>
    <col min="11014" max="11263" width="9.140625" style="80"/>
    <col min="11264" max="11264" width="8.7109375" style="80" customWidth="1"/>
    <col min="11265" max="11265" width="31.5703125" style="80" customWidth="1"/>
    <col min="11266" max="11266" width="13.85546875" style="80" customWidth="1"/>
    <col min="11267" max="11267" width="19.140625" style="80" customWidth="1"/>
    <col min="11268" max="11268" width="17.5703125" style="80" customWidth="1"/>
    <col min="11269" max="11269" width="14.7109375" style="80" customWidth="1"/>
    <col min="11270" max="11519" width="9.140625" style="80"/>
    <col min="11520" max="11520" width="8.7109375" style="80" customWidth="1"/>
    <col min="11521" max="11521" width="31.5703125" style="80" customWidth="1"/>
    <col min="11522" max="11522" width="13.85546875" style="80" customWidth="1"/>
    <col min="11523" max="11523" width="19.140625" style="80" customWidth="1"/>
    <col min="11524" max="11524" width="17.5703125" style="80" customWidth="1"/>
    <col min="11525" max="11525" width="14.7109375" style="80" customWidth="1"/>
    <col min="11526" max="11775" width="9.140625" style="80"/>
    <col min="11776" max="11776" width="8.7109375" style="80" customWidth="1"/>
    <col min="11777" max="11777" width="31.5703125" style="80" customWidth="1"/>
    <col min="11778" max="11778" width="13.85546875" style="80" customWidth="1"/>
    <col min="11779" max="11779" width="19.140625" style="80" customWidth="1"/>
    <col min="11780" max="11780" width="17.5703125" style="80" customWidth="1"/>
    <col min="11781" max="11781" width="14.7109375" style="80" customWidth="1"/>
    <col min="11782" max="12031" width="9.140625" style="80"/>
    <col min="12032" max="12032" width="8.7109375" style="80" customWidth="1"/>
    <col min="12033" max="12033" width="31.5703125" style="80" customWidth="1"/>
    <col min="12034" max="12034" width="13.85546875" style="80" customWidth="1"/>
    <col min="12035" max="12035" width="19.140625" style="80" customWidth="1"/>
    <col min="12036" max="12036" width="17.5703125" style="80" customWidth="1"/>
    <col min="12037" max="12037" width="14.7109375" style="80" customWidth="1"/>
    <col min="12038" max="12287" width="9.140625" style="80"/>
    <col min="12288" max="12288" width="8.7109375" style="80" customWidth="1"/>
    <col min="12289" max="12289" width="31.5703125" style="80" customWidth="1"/>
    <col min="12290" max="12290" width="13.85546875" style="80" customWidth="1"/>
    <col min="12291" max="12291" width="19.140625" style="80" customWidth="1"/>
    <col min="12292" max="12292" width="17.5703125" style="80" customWidth="1"/>
    <col min="12293" max="12293" width="14.7109375" style="80" customWidth="1"/>
    <col min="12294" max="12543" width="9.140625" style="80"/>
    <col min="12544" max="12544" width="8.7109375" style="80" customWidth="1"/>
    <col min="12545" max="12545" width="31.5703125" style="80" customWidth="1"/>
    <col min="12546" max="12546" width="13.85546875" style="80" customWidth="1"/>
    <col min="12547" max="12547" width="19.140625" style="80" customWidth="1"/>
    <col min="12548" max="12548" width="17.5703125" style="80" customWidth="1"/>
    <col min="12549" max="12549" width="14.7109375" style="80" customWidth="1"/>
    <col min="12550" max="12799" width="9.140625" style="80"/>
    <col min="12800" max="12800" width="8.7109375" style="80" customWidth="1"/>
    <col min="12801" max="12801" width="31.5703125" style="80" customWidth="1"/>
    <col min="12802" max="12802" width="13.85546875" style="80" customWidth="1"/>
    <col min="12803" max="12803" width="19.140625" style="80" customWidth="1"/>
    <col min="12804" max="12804" width="17.5703125" style="80" customWidth="1"/>
    <col min="12805" max="12805" width="14.7109375" style="80" customWidth="1"/>
    <col min="12806" max="13055" width="9.140625" style="80"/>
    <col min="13056" max="13056" width="8.7109375" style="80" customWidth="1"/>
    <col min="13057" max="13057" width="31.5703125" style="80" customWidth="1"/>
    <col min="13058" max="13058" width="13.85546875" style="80" customWidth="1"/>
    <col min="13059" max="13059" width="19.140625" style="80" customWidth="1"/>
    <col min="13060" max="13060" width="17.5703125" style="80" customWidth="1"/>
    <col min="13061" max="13061" width="14.7109375" style="80" customWidth="1"/>
    <col min="13062" max="13311" width="9.140625" style="80"/>
    <col min="13312" max="13312" width="8.7109375" style="80" customWidth="1"/>
    <col min="13313" max="13313" width="31.5703125" style="80" customWidth="1"/>
    <col min="13314" max="13314" width="13.85546875" style="80" customWidth="1"/>
    <col min="13315" max="13315" width="19.140625" style="80" customWidth="1"/>
    <col min="13316" max="13316" width="17.5703125" style="80" customWidth="1"/>
    <col min="13317" max="13317" width="14.7109375" style="80" customWidth="1"/>
    <col min="13318" max="13567" width="9.140625" style="80"/>
    <col min="13568" max="13568" width="8.7109375" style="80" customWidth="1"/>
    <col min="13569" max="13569" width="31.5703125" style="80" customWidth="1"/>
    <col min="13570" max="13570" width="13.85546875" style="80" customWidth="1"/>
    <col min="13571" max="13571" width="19.140625" style="80" customWidth="1"/>
    <col min="13572" max="13572" width="17.5703125" style="80" customWidth="1"/>
    <col min="13573" max="13573" width="14.7109375" style="80" customWidth="1"/>
    <col min="13574" max="13823" width="9.140625" style="80"/>
    <col min="13824" max="13824" width="8.7109375" style="80" customWidth="1"/>
    <col min="13825" max="13825" width="31.5703125" style="80" customWidth="1"/>
    <col min="13826" max="13826" width="13.85546875" style="80" customWidth="1"/>
    <col min="13827" max="13827" width="19.140625" style="80" customWidth="1"/>
    <col min="13828" max="13828" width="17.5703125" style="80" customWidth="1"/>
    <col min="13829" max="13829" width="14.7109375" style="80" customWidth="1"/>
    <col min="13830" max="14079" width="9.140625" style="80"/>
    <col min="14080" max="14080" width="8.7109375" style="80" customWidth="1"/>
    <col min="14081" max="14081" width="31.5703125" style="80" customWidth="1"/>
    <col min="14082" max="14082" width="13.85546875" style="80" customWidth="1"/>
    <col min="14083" max="14083" width="19.140625" style="80" customWidth="1"/>
    <col min="14084" max="14084" width="17.5703125" style="80" customWidth="1"/>
    <col min="14085" max="14085" width="14.7109375" style="80" customWidth="1"/>
    <col min="14086" max="14335" width="9.140625" style="80"/>
    <col min="14336" max="14336" width="8.7109375" style="80" customWidth="1"/>
    <col min="14337" max="14337" width="31.5703125" style="80" customWidth="1"/>
    <col min="14338" max="14338" width="13.85546875" style="80" customWidth="1"/>
    <col min="14339" max="14339" width="19.140625" style="80" customWidth="1"/>
    <col min="14340" max="14340" width="17.5703125" style="80" customWidth="1"/>
    <col min="14341" max="14341" width="14.7109375" style="80" customWidth="1"/>
    <col min="14342" max="14591" width="9.140625" style="80"/>
    <col min="14592" max="14592" width="8.7109375" style="80" customWidth="1"/>
    <col min="14593" max="14593" width="31.5703125" style="80" customWidth="1"/>
    <col min="14594" max="14594" width="13.85546875" style="80" customWidth="1"/>
    <col min="14595" max="14595" width="19.140625" style="80" customWidth="1"/>
    <col min="14596" max="14596" width="17.5703125" style="80" customWidth="1"/>
    <col min="14597" max="14597" width="14.7109375" style="80" customWidth="1"/>
    <col min="14598" max="14847" width="9.140625" style="80"/>
    <col min="14848" max="14848" width="8.7109375" style="80" customWidth="1"/>
    <col min="14849" max="14849" width="31.5703125" style="80" customWidth="1"/>
    <col min="14850" max="14850" width="13.85546875" style="80" customWidth="1"/>
    <col min="14851" max="14851" width="19.140625" style="80" customWidth="1"/>
    <col min="14852" max="14852" width="17.5703125" style="80" customWidth="1"/>
    <col min="14853" max="14853" width="14.7109375" style="80" customWidth="1"/>
    <col min="14854" max="15103" width="9.140625" style="80"/>
    <col min="15104" max="15104" width="8.7109375" style="80" customWidth="1"/>
    <col min="15105" max="15105" width="31.5703125" style="80" customWidth="1"/>
    <col min="15106" max="15106" width="13.85546875" style="80" customWidth="1"/>
    <col min="15107" max="15107" width="19.140625" style="80" customWidth="1"/>
    <col min="15108" max="15108" width="17.5703125" style="80" customWidth="1"/>
    <col min="15109" max="15109" width="14.7109375" style="80" customWidth="1"/>
    <col min="15110" max="15359" width="9.140625" style="80"/>
    <col min="15360" max="15360" width="8.7109375" style="80" customWidth="1"/>
    <col min="15361" max="15361" width="31.5703125" style="80" customWidth="1"/>
    <col min="15362" max="15362" width="13.85546875" style="80" customWidth="1"/>
    <col min="15363" max="15363" width="19.140625" style="80" customWidth="1"/>
    <col min="15364" max="15364" width="17.5703125" style="80" customWidth="1"/>
    <col min="15365" max="15365" width="14.7109375" style="80" customWidth="1"/>
    <col min="15366" max="15615" width="9.140625" style="80"/>
    <col min="15616" max="15616" width="8.7109375" style="80" customWidth="1"/>
    <col min="15617" max="15617" width="31.5703125" style="80" customWidth="1"/>
    <col min="15618" max="15618" width="13.85546875" style="80" customWidth="1"/>
    <col min="15619" max="15619" width="19.140625" style="80" customWidth="1"/>
    <col min="15620" max="15620" width="17.5703125" style="80" customWidth="1"/>
    <col min="15621" max="15621" width="14.7109375" style="80" customWidth="1"/>
    <col min="15622" max="15871" width="9.140625" style="80"/>
    <col min="15872" max="15872" width="8.7109375" style="80" customWidth="1"/>
    <col min="15873" max="15873" width="31.5703125" style="80" customWidth="1"/>
    <col min="15874" max="15874" width="13.85546875" style="80" customWidth="1"/>
    <col min="15875" max="15875" width="19.140625" style="80" customWidth="1"/>
    <col min="15876" max="15876" width="17.5703125" style="80" customWidth="1"/>
    <col min="15877" max="15877" width="14.7109375" style="80" customWidth="1"/>
    <col min="15878" max="16127" width="9.140625" style="80"/>
    <col min="16128" max="16128" width="8.7109375" style="80" customWidth="1"/>
    <col min="16129" max="16129" width="31.5703125" style="80" customWidth="1"/>
    <col min="16130" max="16130" width="13.85546875" style="80" customWidth="1"/>
    <col min="16131" max="16131" width="19.140625" style="80" customWidth="1"/>
    <col min="16132" max="16132" width="17.5703125" style="80" customWidth="1"/>
    <col min="16133" max="16133" width="14.7109375" style="80" customWidth="1"/>
    <col min="16134" max="16384" width="9.140625" style="80"/>
  </cols>
  <sheetData>
    <row r="1" spans="1:5" ht="23.25" customHeight="1" x14ac:dyDescent="0.25">
      <c r="E1" s="123"/>
    </row>
    <row r="2" spans="1:5" x14ac:dyDescent="0.25">
      <c r="A2" s="80" t="s">
        <v>224</v>
      </c>
    </row>
    <row r="3" spans="1:5" ht="15.75" customHeight="1" x14ac:dyDescent="0.25">
      <c r="B3" s="112" t="s">
        <v>275</v>
      </c>
    </row>
    <row r="4" spans="1:5" x14ac:dyDescent="0.25">
      <c r="B4" s="112" t="s">
        <v>225</v>
      </c>
      <c r="C4" s="112"/>
      <c r="D4" s="112"/>
    </row>
    <row r="5" spans="1:5" x14ac:dyDescent="0.25">
      <c r="B5" s="112" t="s">
        <v>226</v>
      </c>
      <c r="C5" s="112"/>
      <c r="D5" s="112"/>
    </row>
    <row r="6" spans="1:5" ht="26.25" customHeight="1" x14ac:dyDescent="0.25">
      <c r="A6" s="111" t="s">
        <v>227</v>
      </c>
      <c r="E6" s="112" t="s">
        <v>228</v>
      </c>
    </row>
    <row r="8" spans="1:5" ht="28.5" customHeight="1" x14ac:dyDescent="0.25">
      <c r="A8" s="209" t="s">
        <v>280</v>
      </c>
      <c r="B8" s="209"/>
      <c r="C8" s="209"/>
      <c r="D8" s="209"/>
      <c r="E8" s="209"/>
    </row>
    <row r="9" spans="1:5" ht="30" customHeight="1" x14ac:dyDescent="0.25">
      <c r="A9" s="209" t="s">
        <v>229</v>
      </c>
      <c r="B9" s="209"/>
      <c r="C9" s="209"/>
      <c r="D9" s="209"/>
      <c r="E9" s="209"/>
    </row>
    <row r="10" spans="1:5" ht="30" customHeight="1" x14ac:dyDescent="0.25">
      <c r="A10" s="209" t="s">
        <v>230</v>
      </c>
      <c r="B10" s="209"/>
      <c r="C10" s="209"/>
      <c r="D10" s="209"/>
      <c r="E10" s="209"/>
    </row>
    <row r="11" spans="1:5" ht="30" customHeight="1" x14ac:dyDescent="0.25">
      <c r="A11" s="209" t="s">
        <v>231</v>
      </c>
      <c r="B11" s="209"/>
      <c r="C11" s="209"/>
      <c r="D11" s="209"/>
      <c r="E11" s="209"/>
    </row>
    <row r="12" spans="1:5" ht="29.25" customHeight="1" x14ac:dyDescent="0.25">
      <c r="A12" s="209" t="s">
        <v>232</v>
      </c>
      <c r="B12" s="209"/>
      <c r="C12" s="209"/>
      <c r="D12" s="209"/>
      <c r="E12" s="209"/>
    </row>
    <row r="13" spans="1:5" ht="28.5" customHeight="1" x14ac:dyDescent="0.25">
      <c r="A13" s="209" t="s">
        <v>233</v>
      </c>
      <c r="B13" s="209"/>
      <c r="C13" s="209"/>
      <c r="D13" s="209"/>
      <c r="E13" s="209"/>
    </row>
    <row r="14" spans="1:5" ht="15.75" customHeight="1" x14ac:dyDescent="0.25"/>
    <row r="15" spans="1:5" ht="150" x14ac:dyDescent="0.25">
      <c r="A15" s="115" t="s">
        <v>2</v>
      </c>
      <c r="B15" s="116" t="s">
        <v>235</v>
      </c>
      <c r="C15" s="116" t="s">
        <v>0</v>
      </c>
      <c r="D15" s="116" t="s">
        <v>234</v>
      </c>
      <c r="E15" s="116" t="s">
        <v>1</v>
      </c>
    </row>
    <row r="16" spans="1:5" x14ac:dyDescent="0.25">
      <c r="A16" s="119" t="s">
        <v>8</v>
      </c>
      <c r="B16" s="124"/>
      <c r="C16" s="124"/>
      <c r="D16" s="124"/>
      <c r="E16" s="125"/>
    </row>
    <row r="17" spans="1:5" x14ac:dyDescent="0.25">
      <c r="A17" s="117" t="s">
        <v>60</v>
      </c>
      <c r="B17" s="118" t="s">
        <v>23</v>
      </c>
      <c r="C17" s="118" t="s">
        <v>11</v>
      </c>
      <c r="D17" s="118">
        <v>0.13</v>
      </c>
      <c r="E17" s="118">
        <v>3337</v>
      </c>
    </row>
    <row r="18" spans="1:5" ht="28.5" x14ac:dyDescent="0.25">
      <c r="A18" s="119" t="s">
        <v>236</v>
      </c>
      <c r="B18" s="124"/>
      <c r="C18" s="124"/>
      <c r="D18" s="124"/>
      <c r="E18" s="125"/>
    </row>
    <row r="19" spans="1:5" x14ac:dyDescent="0.25">
      <c r="A19" s="117" t="s">
        <v>237</v>
      </c>
      <c r="B19" s="118">
        <v>1</v>
      </c>
      <c r="C19" s="118" t="s">
        <v>238</v>
      </c>
      <c r="D19" s="118">
        <f>E19/B19</f>
        <v>602.04999999999995</v>
      </c>
      <c r="E19" s="118">
        <v>602.04999999999995</v>
      </c>
    </row>
    <row r="20" spans="1:5" ht="30" x14ac:dyDescent="0.25">
      <c r="A20" s="117" t="s">
        <v>239</v>
      </c>
      <c r="B20" s="118" t="s">
        <v>218</v>
      </c>
      <c r="C20" s="118" t="s">
        <v>12</v>
      </c>
      <c r="D20" s="118">
        <f>E20</f>
        <v>96654.5</v>
      </c>
      <c r="E20" s="118">
        <v>96654.5</v>
      </c>
    </row>
    <row r="21" spans="1:5" x14ac:dyDescent="0.25">
      <c r="A21" s="117" t="s">
        <v>240</v>
      </c>
      <c r="B21" s="118" t="s">
        <v>218</v>
      </c>
      <c r="C21" s="118" t="s">
        <v>12</v>
      </c>
      <c r="D21" s="118">
        <f t="shared" ref="D21:D22" si="0">E21</f>
        <v>855.72</v>
      </c>
      <c r="E21" s="118">
        <v>855.72</v>
      </c>
    </row>
    <row r="22" spans="1:5" ht="30" x14ac:dyDescent="0.25">
      <c r="A22" s="117" t="s">
        <v>241</v>
      </c>
      <c r="B22" s="118" t="s">
        <v>24</v>
      </c>
      <c r="C22" s="118" t="s">
        <v>11</v>
      </c>
      <c r="D22" s="118">
        <f t="shared" si="0"/>
        <v>561.13</v>
      </c>
      <c r="E22" s="118">
        <v>561.13</v>
      </c>
    </row>
    <row r="23" spans="1:5" ht="28.5" x14ac:dyDescent="0.25">
      <c r="A23" s="119" t="s">
        <v>242</v>
      </c>
      <c r="B23" s="124"/>
      <c r="C23" s="124"/>
      <c r="D23" s="124"/>
      <c r="E23" s="125"/>
    </row>
    <row r="24" spans="1:5" ht="30" x14ac:dyDescent="0.25">
      <c r="A24" s="117" t="s">
        <v>195</v>
      </c>
      <c r="B24" s="118">
        <v>2</v>
      </c>
      <c r="C24" s="118" t="s">
        <v>13</v>
      </c>
      <c r="D24" s="118">
        <f>E24/B24</f>
        <v>303.33</v>
      </c>
      <c r="E24" s="118">
        <v>606.66</v>
      </c>
    </row>
    <row r="25" spans="1:5" x14ac:dyDescent="0.25">
      <c r="A25" s="117" t="s">
        <v>98</v>
      </c>
      <c r="B25" s="118">
        <v>2</v>
      </c>
      <c r="C25" s="118" t="s">
        <v>14</v>
      </c>
      <c r="D25" s="118">
        <f t="shared" ref="D25:D70" si="1">E25/B25</f>
        <v>91.07</v>
      </c>
      <c r="E25" s="118">
        <v>182.14</v>
      </c>
    </row>
    <row r="26" spans="1:5" ht="30" x14ac:dyDescent="0.25">
      <c r="A26" s="117" t="s">
        <v>243</v>
      </c>
      <c r="B26" s="118">
        <v>1</v>
      </c>
      <c r="C26" s="118" t="s">
        <v>244</v>
      </c>
      <c r="D26" s="118">
        <f t="shared" si="1"/>
        <v>666.22</v>
      </c>
      <c r="E26" s="118">
        <v>666.22</v>
      </c>
    </row>
    <row r="27" spans="1:5" ht="30" x14ac:dyDescent="0.25">
      <c r="A27" s="117" t="s">
        <v>245</v>
      </c>
      <c r="B27" s="118">
        <v>1</v>
      </c>
      <c r="C27" s="118" t="s">
        <v>13</v>
      </c>
      <c r="D27" s="118">
        <f t="shared" si="1"/>
        <v>150.94</v>
      </c>
      <c r="E27" s="118">
        <v>150.94</v>
      </c>
    </row>
    <row r="28" spans="1:5" ht="30" x14ac:dyDescent="0.25">
      <c r="A28" s="117" t="s">
        <v>65</v>
      </c>
      <c r="B28" s="118">
        <v>0.1</v>
      </c>
      <c r="C28" s="118" t="s">
        <v>17</v>
      </c>
      <c r="D28" s="118">
        <f t="shared" si="1"/>
        <v>1791.3</v>
      </c>
      <c r="E28" s="118">
        <v>179.13</v>
      </c>
    </row>
    <row r="29" spans="1:5" x14ac:dyDescent="0.25">
      <c r="A29" s="117" t="s">
        <v>66</v>
      </c>
      <c r="B29" s="118">
        <v>0.06</v>
      </c>
      <c r="C29" s="118" t="s">
        <v>18</v>
      </c>
      <c r="D29" s="118">
        <f t="shared" si="1"/>
        <v>27196.333333333332</v>
      </c>
      <c r="E29" s="118">
        <v>1631.78</v>
      </c>
    </row>
    <row r="30" spans="1:5" ht="30" x14ac:dyDescent="0.25">
      <c r="A30" s="117" t="s">
        <v>67</v>
      </c>
      <c r="B30" s="118">
        <v>2.12</v>
      </c>
      <c r="C30" s="118" t="s">
        <v>17</v>
      </c>
      <c r="D30" s="118">
        <f t="shared" si="1"/>
        <v>1804.4056603773586</v>
      </c>
      <c r="E30" s="118">
        <v>3825.34</v>
      </c>
    </row>
    <row r="31" spans="1:5" ht="30" x14ac:dyDescent="0.25">
      <c r="A31" s="117" t="s">
        <v>246</v>
      </c>
      <c r="B31" s="118">
        <v>1.0660000000000001</v>
      </c>
      <c r="C31" s="118" t="s">
        <v>17</v>
      </c>
      <c r="D31" s="118">
        <f t="shared" si="1"/>
        <v>1815.3939962476547</v>
      </c>
      <c r="E31" s="118">
        <v>1935.21</v>
      </c>
    </row>
    <row r="32" spans="1:5" ht="30" x14ac:dyDescent="0.25">
      <c r="A32" s="117" t="s">
        <v>69</v>
      </c>
      <c r="B32" s="118">
        <v>1</v>
      </c>
      <c r="C32" s="118" t="s">
        <v>15</v>
      </c>
      <c r="D32" s="118">
        <f t="shared" si="1"/>
        <v>549.39</v>
      </c>
      <c r="E32" s="118">
        <v>549.39</v>
      </c>
    </row>
    <row r="33" spans="1:5" x14ac:dyDescent="0.25">
      <c r="A33" s="117" t="s">
        <v>247</v>
      </c>
      <c r="B33" s="118">
        <v>1</v>
      </c>
      <c r="C33" s="118" t="s">
        <v>112</v>
      </c>
      <c r="D33" s="118">
        <f t="shared" si="1"/>
        <v>644.12</v>
      </c>
      <c r="E33" s="118">
        <v>644.12</v>
      </c>
    </row>
    <row r="34" spans="1:5" x14ac:dyDescent="0.25">
      <c r="A34" s="117" t="s">
        <v>176</v>
      </c>
      <c r="B34" s="118">
        <v>0.3</v>
      </c>
      <c r="C34" s="118" t="s">
        <v>16</v>
      </c>
      <c r="D34" s="118">
        <f t="shared" si="1"/>
        <v>15646.166666666668</v>
      </c>
      <c r="E34" s="118">
        <v>4693.8500000000004</v>
      </c>
    </row>
    <row r="35" spans="1:5" ht="30" x14ac:dyDescent="0.25">
      <c r="A35" s="117" t="s">
        <v>70</v>
      </c>
      <c r="B35" s="118">
        <v>4</v>
      </c>
      <c r="C35" s="118" t="s">
        <v>20</v>
      </c>
      <c r="D35" s="118">
        <f t="shared" si="1"/>
        <v>225.345</v>
      </c>
      <c r="E35" s="118">
        <v>901.38</v>
      </c>
    </row>
    <row r="36" spans="1:5" x14ac:dyDescent="0.25">
      <c r="A36" s="117" t="s">
        <v>71</v>
      </c>
      <c r="B36" s="118">
        <v>2</v>
      </c>
      <c r="C36" s="118" t="s">
        <v>14</v>
      </c>
      <c r="D36" s="118">
        <f t="shared" si="1"/>
        <v>73.19</v>
      </c>
      <c r="E36" s="118">
        <v>146.38</v>
      </c>
    </row>
    <row r="37" spans="1:5" x14ac:dyDescent="0.25">
      <c r="A37" s="117" t="s">
        <v>248</v>
      </c>
      <c r="B37" s="118">
        <v>1</v>
      </c>
      <c r="C37" s="118" t="s">
        <v>13</v>
      </c>
      <c r="D37" s="118">
        <f t="shared" si="1"/>
        <v>7308.67</v>
      </c>
      <c r="E37" s="118">
        <v>7308.67</v>
      </c>
    </row>
    <row r="38" spans="1:5" x14ac:dyDescent="0.25">
      <c r="A38" s="117" t="s">
        <v>102</v>
      </c>
      <c r="B38" s="118">
        <v>1</v>
      </c>
      <c r="C38" s="118" t="s">
        <v>15</v>
      </c>
      <c r="D38" s="118">
        <f t="shared" si="1"/>
        <v>6080.7</v>
      </c>
      <c r="E38" s="118">
        <v>6080.7</v>
      </c>
    </row>
    <row r="39" spans="1:5" x14ac:dyDescent="0.25">
      <c r="A39" s="117" t="s">
        <v>249</v>
      </c>
      <c r="B39" s="118">
        <v>1</v>
      </c>
      <c r="C39" s="118" t="s">
        <v>14</v>
      </c>
      <c r="D39" s="118">
        <f t="shared" si="1"/>
        <v>1679.59</v>
      </c>
      <c r="E39" s="118">
        <v>1679.59</v>
      </c>
    </row>
    <row r="40" spans="1:5" ht="30" x14ac:dyDescent="0.25">
      <c r="A40" s="117" t="s">
        <v>178</v>
      </c>
      <c r="B40" s="118">
        <v>1</v>
      </c>
      <c r="C40" s="118" t="s">
        <v>21</v>
      </c>
      <c r="D40" s="118">
        <f t="shared" si="1"/>
        <v>1295.32</v>
      </c>
      <c r="E40" s="118">
        <v>1295.32</v>
      </c>
    </row>
    <row r="41" spans="1:5" ht="30" x14ac:dyDescent="0.25">
      <c r="A41" s="117" t="s">
        <v>250</v>
      </c>
      <c r="B41" s="118">
        <v>1</v>
      </c>
      <c r="C41" s="118" t="s">
        <v>21</v>
      </c>
      <c r="D41" s="118">
        <f t="shared" si="1"/>
        <v>604.44000000000005</v>
      </c>
      <c r="E41" s="118">
        <v>604.44000000000005</v>
      </c>
    </row>
    <row r="42" spans="1:5" x14ac:dyDescent="0.25">
      <c r="A42" s="117" t="s">
        <v>75</v>
      </c>
      <c r="B42" s="118">
        <v>29</v>
      </c>
      <c r="C42" s="118" t="s">
        <v>21</v>
      </c>
      <c r="D42" s="118">
        <f t="shared" si="1"/>
        <v>271.28172413793106</v>
      </c>
      <c r="E42" s="118">
        <v>7867.17</v>
      </c>
    </row>
    <row r="43" spans="1:5" x14ac:dyDescent="0.25">
      <c r="A43" s="117" t="s">
        <v>107</v>
      </c>
      <c r="B43" s="118">
        <v>1</v>
      </c>
      <c r="C43" s="118" t="s">
        <v>108</v>
      </c>
      <c r="D43" s="118">
        <f t="shared" si="1"/>
        <v>316.17</v>
      </c>
      <c r="E43" s="118">
        <v>316.17</v>
      </c>
    </row>
    <row r="44" spans="1:5" ht="28.5" x14ac:dyDescent="0.25">
      <c r="A44" s="119" t="s">
        <v>251</v>
      </c>
      <c r="B44" s="124"/>
      <c r="C44" s="124"/>
      <c r="D44" s="118"/>
      <c r="E44" s="125"/>
    </row>
    <row r="45" spans="1:5" x14ac:dyDescent="0.25">
      <c r="A45" s="117" t="s">
        <v>252</v>
      </c>
      <c r="B45" s="118">
        <v>2.5000000000000001E-2</v>
      </c>
      <c r="C45" s="118" t="s">
        <v>16</v>
      </c>
      <c r="D45" s="118">
        <f t="shared" si="1"/>
        <v>16839.2</v>
      </c>
      <c r="E45" s="118">
        <v>420.98</v>
      </c>
    </row>
    <row r="46" spans="1:5" ht="30" x14ac:dyDescent="0.25">
      <c r="A46" s="117" t="s">
        <v>253</v>
      </c>
      <c r="B46" s="118">
        <v>5.0000000000000001E-3</v>
      </c>
      <c r="C46" s="118" t="s">
        <v>119</v>
      </c>
      <c r="D46" s="118">
        <f t="shared" si="1"/>
        <v>30101.999999999996</v>
      </c>
      <c r="E46" s="118">
        <v>150.51</v>
      </c>
    </row>
    <row r="47" spans="1:5" x14ac:dyDescent="0.25">
      <c r="A47" s="117" t="s">
        <v>83</v>
      </c>
      <c r="B47" s="118">
        <v>0.6</v>
      </c>
      <c r="C47" s="118" t="s">
        <v>19</v>
      </c>
      <c r="D47" s="118">
        <f t="shared" si="1"/>
        <v>4793.8833333333332</v>
      </c>
      <c r="E47" s="118">
        <v>2876.33</v>
      </c>
    </row>
    <row r="48" spans="1:5" ht="30" x14ac:dyDescent="0.25">
      <c r="A48" s="117" t="s">
        <v>254</v>
      </c>
      <c r="B48" s="118">
        <v>1</v>
      </c>
      <c r="C48" s="118" t="s">
        <v>112</v>
      </c>
      <c r="D48" s="118">
        <f t="shared" si="1"/>
        <v>98.97</v>
      </c>
      <c r="E48" s="118">
        <v>98.97</v>
      </c>
    </row>
    <row r="49" spans="1:5" ht="45" x14ac:dyDescent="0.25">
      <c r="A49" s="117" t="s">
        <v>123</v>
      </c>
      <c r="B49" s="118">
        <v>2.52</v>
      </c>
      <c r="C49" s="118" t="s">
        <v>12</v>
      </c>
      <c r="D49" s="118">
        <f t="shared" si="1"/>
        <v>293.00396825396825</v>
      </c>
      <c r="E49" s="118">
        <v>738.37</v>
      </c>
    </row>
    <row r="50" spans="1:5" ht="30" x14ac:dyDescent="0.25">
      <c r="A50" s="117" t="s">
        <v>255</v>
      </c>
      <c r="B50" s="118">
        <v>10.4</v>
      </c>
      <c r="C50" s="118" t="s">
        <v>12</v>
      </c>
      <c r="D50" s="118">
        <f t="shared" si="1"/>
        <v>605.72692307692307</v>
      </c>
      <c r="E50" s="118">
        <v>6299.56</v>
      </c>
    </row>
    <row r="51" spans="1:5" ht="30" x14ac:dyDescent="0.25">
      <c r="A51" s="117" t="s">
        <v>256</v>
      </c>
      <c r="B51" s="118">
        <v>0.01</v>
      </c>
      <c r="C51" s="118" t="s">
        <v>19</v>
      </c>
      <c r="D51" s="118">
        <f t="shared" si="1"/>
        <v>88088</v>
      </c>
      <c r="E51" s="118">
        <v>880.88</v>
      </c>
    </row>
    <row r="52" spans="1:5" x14ac:dyDescent="0.25">
      <c r="A52" s="117" t="s">
        <v>257</v>
      </c>
      <c r="B52" s="118">
        <v>0.01</v>
      </c>
      <c r="C52" s="118" t="s">
        <v>19</v>
      </c>
      <c r="D52" s="118">
        <f t="shared" si="1"/>
        <v>49392</v>
      </c>
      <c r="E52" s="118">
        <v>493.92</v>
      </c>
    </row>
    <row r="53" spans="1:5" x14ac:dyDescent="0.25">
      <c r="A53" s="117" t="s">
        <v>131</v>
      </c>
      <c r="B53" s="118">
        <v>0.05</v>
      </c>
      <c r="C53" s="118" t="s">
        <v>19</v>
      </c>
      <c r="D53" s="118">
        <f t="shared" si="1"/>
        <v>45894.2</v>
      </c>
      <c r="E53" s="118">
        <v>2294.71</v>
      </c>
    </row>
    <row r="54" spans="1:5" ht="30" x14ac:dyDescent="0.25">
      <c r="A54" s="117" t="s">
        <v>132</v>
      </c>
      <c r="B54" s="118">
        <v>6.6000000000000003E-2</v>
      </c>
      <c r="C54" s="118" t="s">
        <v>16</v>
      </c>
      <c r="D54" s="118">
        <f t="shared" si="1"/>
        <v>43151.363636363632</v>
      </c>
      <c r="E54" s="118">
        <v>2847.99</v>
      </c>
    </row>
    <row r="55" spans="1:5" ht="30" x14ac:dyDescent="0.25">
      <c r="A55" s="117" t="s">
        <v>258</v>
      </c>
      <c r="B55" s="118">
        <v>0.02</v>
      </c>
      <c r="C55" s="118" t="s">
        <v>19</v>
      </c>
      <c r="D55" s="118">
        <f t="shared" si="1"/>
        <v>45761.5</v>
      </c>
      <c r="E55" s="118">
        <v>915.23</v>
      </c>
    </row>
    <row r="56" spans="1:5" ht="30" x14ac:dyDescent="0.25">
      <c r="A56" s="117" t="s">
        <v>259</v>
      </c>
      <c r="B56" s="118">
        <v>4</v>
      </c>
      <c r="C56" s="118" t="s">
        <v>13</v>
      </c>
      <c r="D56" s="118">
        <f t="shared" si="1"/>
        <v>3604</v>
      </c>
      <c r="E56" s="118">
        <v>14416</v>
      </c>
    </row>
    <row r="57" spans="1:5" ht="30" x14ac:dyDescent="0.25">
      <c r="A57" s="117" t="s">
        <v>260</v>
      </c>
      <c r="B57" s="118">
        <v>0.17</v>
      </c>
      <c r="C57" s="118" t="s">
        <v>17</v>
      </c>
      <c r="D57" s="118">
        <f t="shared" si="1"/>
        <v>1833.7058823529412</v>
      </c>
      <c r="E57" s="118">
        <v>311.73</v>
      </c>
    </row>
    <row r="58" spans="1:5" ht="30" x14ac:dyDescent="0.25">
      <c r="A58" s="117" t="s">
        <v>76</v>
      </c>
      <c r="B58" s="118">
        <v>1.06</v>
      </c>
      <c r="C58" s="118" t="s">
        <v>17</v>
      </c>
      <c r="D58" s="118">
        <f t="shared" si="1"/>
        <v>1814.1981132075471</v>
      </c>
      <c r="E58" s="118">
        <v>1923.05</v>
      </c>
    </row>
    <row r="59" spans="1:5" ht="30" x14ac:dyDescent="0.25">
      <c r="A59" s="117" t="s">
        <v>183</v>
      </c>
      <c r="B59" s="118">
        <v>1.0649999999999999</v>
      </c>
      <c r="C59" s="118" t="s">
        <v>17</v>
      </c>
      <c r="D59" s="118">
        <f t="shared" si="1"/>
        <v>1843.0704225352113</v>
      </c>
      <c r="E59" s="118">
        <v>1962.87</v>
      </c>
    </row>
    <row r="60" spans="1:5" x14ac:dyDescent="0.25">
      <c r="A60" s="117" t="s">
        <v>261</v>
      </c>
      <c r="B60" s="118">
        <v>45</v>
      </c>
      <c r="C60" s="118" t="s">
        <v>262</v>
      </c>
      <c r="D60" s="118">
        <f t="shared" si="1"/>
        <v>106.50600000000001</v>
      </c>
      <c r="E60" s="118">
        <v>4792.7700000000004</v>
      </c>
    </row>
    <row r="61" spans="1:5" x14ac:dyDescent="0.25">
      <c r="A61" s="117" t="s">
        <v>263</v>
      </c>
      <c r="B61" s="118">
        <v>1</v>
      </c>
      <c r="C61" s="118" t="s">
        <v>244</v>
      </c>
      <c r="D61" s="118">
        <f t="shared" si="1"/>
        <v>212.38</v>
      </c>
      <c r="E61" s="118">
        <v>212.38</v>
      </c>
    </row>
    <row r="62" spans="1:5" ht="30" x14ac:dyDescent="0.25">
      <c r="A62" s="117" t="s">
        <v>186</v>
      </c>
      <c r="B62" s="118" t="s">
        <v>276</v>
      </c>
      <c r="C62" s="118" t="s">
        <v>17</v>
      </c>
      <c r="D62" s="118">
        <f>E62</f>
        <v>2351.6999999999998</v>
      </c>
      <c r="E62" s="118">
        <v>2351.6999999999998</v>
      </c>
    </row>
    <row r="63" spans="1:5" x14ac:dyDescent="0.25">
      <c r="A63" s="117" t="s">
        <v>264</v>
      </c>
      <c r="B63" s="118">
        <v>6</v>
      </c>
      <c r="C63" s="118" t="s">
        <v>265</v>
      </c>
      <c r="D63" s="118">
        <f t="shared" si="1"/>
        <v>228.33333333333334</v>
      </c>
      <c r="E63" s="118">
        <v>1370</v>
      </c>
    </row>
    <row r="64" spans="1:5" x14ac:dyDescent="0.25">
      <c r="A64" s="117" t="s">
        <v>188</v>
      </c>
      <c r="B64" s="118">
        <v>0.06</v>
      </c>
      <c r="C64" s="118" t="s">
        <v>17</v>
      </c>
      <c r="D64" s="118">
        <f t="shared" si="1"/>
        <v>1916.6666666666667</v>
      </c>
      <c r="E64" s="118">
        <v>115</v>
      </c>
    </row>
    <row r="65" spans="1:7" x14ac:dyDescent="0.25">
      <c r="A65" s="117" t="s">
        <v>126</v>
      </c>
      <c r="B65" s="118">
        <v>0.01</v>
      </c>
      <c r="C65" s="118" t="s">
        <v>127</v>
      </c>
      <c r="D65" s="118">
        <f t="shared" si="1"/>
        <v>7490</v>
      </c>
      <c r="E65" s="118">
        <v>74.900000000000006</v>
      </c>
    </row>
    <row r="66" spans="1:7" x14ac:dyDescent="0.25">
      <c r="A66" s="117" t="s">
        <v>128</v>
      </c>
      <c r="B66" s="118">
        <v>0.01</v>
      </c>
      <c r="C66" s="118" t="s">
        <v>127</v>
      </c>
      <c r="D66" s="118">
        <f t="shared" si="1"/>
        <v>26411</v>
      </c>
      <c r="E66" s="118">
        <v>264.11</v>
      </c>
    </row>
    <row r="67" spans="1:7" ht="30" x14ac:dyDescent="0.25">
      <c r="A67" s="117" t="s">
        <v>129</v>
      </c>
      <c r="B67" s="118">
        <v>6.0000000000000001E-3</v>
      </c>
      <c r="C67" s="118" t="s">
        <v>119</v>
      </c>
      <c r="D67" s="118">
        <f t="shared" si="1"/>
        <v>194285</v>
      </c>
      <c r="E67" s="118">
        <v>1165.71</v>
      </c>
    </row>
    <row r="68" spans="1:7" ht="30" x14ac:dyDescent="0.25">
      <c r="A68" s="117" t="s">
        <v>266</v>
      </c>
      <c r="B68" s="118">
        <v>0.02</v>
      </c>
      <c r="C68" s="118" t="s">
        <v>19</v>
      </c>
      <c r="D68" s="118">
        <f t="shared" si="1"/>
        <v>30307</v>
      </c>
      <c r="E68" s="118">
        <v>606.14</v>
      </c>
    </row>
    <row r="69" spans="1:7" ht="30" x14ac:dyDescent="0.25">
      <c r="A69" s="117" t="s">
        <v>130</v>
      </c>
      <c r="B69" s="118">
        <v>0.04</v>
      </c>
      <c r="C69" s="118" t="s">
        <v>19</v>
      </c>
      <c r="D69" s="118">
        <f t="shared" si="1"/>
        <v>46650.75</v>
      </c>
      <c r="E69" s="118">
        <v>1866.03</v>
      </c>
    </row>
    <row r="70" spans="1:7" x14ac:dyDescent="0.25">
      <c r="A70" s="117" t="s">
        <v>267</v>
      </c>
      <c r="B70" s="118">
        <v>2.5000000000000001E-2</v>
      </c>
      <c r="C70" s="118" t="s">
        <v>168</v>
      </c>
      <c r="D70" s="118">
        <f t="shared" si="1"/>
        <v>67766.8</v>
      </c>
      <c r="E70" s="118">
        <v>1694.17</v>
      </c>
    </row>
    <row r="71" spans="1:7" ht="28.5" x14ac:dyDescent="0.25">
      <c r="A71" s="119" t="s">
        <v>41</v>
      </c>
      <c r="B71" s="124"/>
      <c r="C71" s="124"/>
      <c r="D71" s="124"/>
      <c r="E71" s="125"/>
    </row>
    <row r="72" spans="1:7" ht="30" x14ac:dyDescent="0.25">
      <c r="A72" s="117" t="s">
        <v>63</v>
      </c>
      <c r="B72" s="118" t="s">
        <v>277</v>
      </c>
      <c r="C72" s="118" t="s">
        <v>11</v>
      </c>
      <c r="D72" s="118">
        <f>E72</f>
        <v>6912.24</v>
      </c>
      <c r="E72" s="118">
        <v>6912.24</v>
      </c>
    </row>
    <row r="73" spans="1:7" x14ac:dyDescent="0.25">
      <c r="A73" s="119" t="s">
        <v>91</v>
      </c>
      <c r="B73" s="124"/>
      <c r="C73" s="124"/>
      <c r="D73" s="118"/>
      <c r="E73" s="125"/>
    </row>
    <row r="74" spans="1:7" x14ac:dyDescent="0.25">
      <c r="A74" s="117" t="s">
        <v>114</v>
      </c>
      <c r="B74" s="118" t="s">
        <v>277</v>
      </c>
      <c r="C74" s="118" t="s">
        <v>11</v>
      </c>
      <c r="D74" s="118">
        <f t="shared" ref="D74:D78" si="2">E74</f>
        <v>21600</v>
      </c>
      <c r="E74" s="118">
        <v>21600</v>
      </c>
    </row>
    <row r="75" spans="1:7" ht="28.5" x14ac:dyDescent="0.25">
      <c r="A75" s="119" t="s">
        <v>44</v>
      </c>
      <c r="B75" s="124"/>
      <c r="C75" s="124"/>
      <c r="D75" s="118"/>
      <c r="E75" s="125"/>
    </row>
    <row r="76" spans="1:7" x14ac:dyDescent="0.25">
      <c r="A76" s="117" t="s">
        <v>78</v>
      </c>
      <c r="B76" s="118" t="s">
        <v>24</v>
      </c>
      <c r="C76" s="118" t="s">
        <v>11</v>
      </c>
      <c r="D76" s="118">
        <f t="shared" si="2"/>
        <v>953.88</v>
      </c>
      <c r="E76" s="118">
        <v>953.88</v>
      </c>
    </row>
    <row r="77" spans="1:7" x14ac:dyDescent="0.25">
      <c r="A77" s="119" t="s">
        <v>268</v>
      </c>
      <c r="B77" s="124"/>
      <c r="C77" s="124"/>
      <c r="D77" s="118"/>
      <c r="E77" s="125"/>
    </row>
    <row r="78" spans="1:7" x14ac:dyDescent="0.25">
      <c r="A78" s="117" t="s">
        <v>269</v>
      </c>
      <c r="B78" s="118" t="s">
        <v>278</v>
      </c>
      <c r="C78" s="118" t="s">
        <v>13</v>
      </c>
      <c r="D78" s="118">
        <f t="shared" si="2"/>
        <v>54397.88</v>
      </c>
      <c r="E78" s="118">
        <v>54397.88</v>
      </c>
    </row>
    <row r="79" spans="1:7" s="1" customFormat="1" ht="14.25" x14ac:dyDescent="0.2">
      <c r="A79" s="84" t="s">
        <v>10</v>
      </c>
      <c r="B79" s="39"/>
      <c r="C79" s="39"/>
      <c r="D79" s="39"/>
      <c r="E79" s="28"/>
      <c r="G79" s="18"/>
    </row>
    <row r="80" spans="1:7" s="1" customFormat="1" x14ac:dyDescent="0.2">
      <c r="A80" s="36" t="s">
        <v>87</v>
      </c>
      <c r="B80" s="40" t="s">
        <v>23</v>
      </c>
      <c r="C80" s="40" t="s">
        <v>11</v>
      </c>
      <c r="D80" s="40">
        <f>E80</f>
        <v>27828.301000000007</v>
      </c>
      <c r="E80" s="29">
        <f>SUM(E17:E78)*10%</f>
        <v>27828.301000000007</v>
      </c>
      <c r="G80" s="18">
        <f>'2019'!F14*10%</f>
        <v>29422.097999999998</v>
      </c>
    </row>
    <row r="81" spans="1:7" x14ac:dyDescent="0.25">
      <c r="A81" s="120" t="s">
        <v>27</v>
      </c>
      <c r="B81" s="118"/>
      <c r="C81" s="118"/>
      <c r="D81" s="126"/>
      <c r="E81" s="121">
        <f>SUM(E16:E80)</f>
        <v>306111.3110000001</v>
      </c>
      <c r="G81" s="148">
        <f>G80-E80</f>
        <v>1593.7969999999914</v>
      </c>
    </row>
    <row r="84" spans="1:7" ht="39.75" customHeight="1" x14ac:dyDescent="0.25">
      <c r="A84" s="209" t="s">
        <v>279</v>
      </c>
      <c r="B84" s="209"/>
      <c r="C84" s="209"/>
      <c r="D84" s="209"/>
      <c r="E84" s="209"/>
    </row>
    <row r="85" spans="1:7" ht="27.75" customHeight="1" x14ac:dyDescent="0.25">
      <c r="A85" s="209" t="s">
        <v>270</v>
      </c>
      <c r="B85" s="209"/>
      <c r="C85" s="209"/>
      <c r="D85" s="209"/>
      <c r="E85" s="209"/>
    </row>
    <row r="86" spans="1:7" ht="24" customHeight="1" x14ac:dyDescent="0.25">
      <c r="A86" s="209" t="s">
        <v>271</v>
      </c>
      <c r="B86" s="209"/>
      <c r="C86" s="209"/>
      <c r="D86" s="209"/>
      <c r="E86" s="209"/>
    </row>
    <row r="87" spans="1:7" ht="30.75" customHeight="1" x14ac:dyDescent="0.25">
      <c r="A87" s="209" t="s">
        <v>272</v>
      </c>
      <c r="B87" s="209"/>
      <c r="C87" s="209"/>
      <c r="D87" s="209"/>
      <c r="E87" s="209"/>
    </row>
    <row r="89" spans="1:7" ht="24.75" customHeight="1" x14ac:dyDescent="0.25"/>
    <row r="90" spans="1:7" ht="18.75" customHeight="1" x14ac:dyDescent="0.25">
      <c r="A90" s="113" t="s">
        <v>273</v>
      </c>
    </row>
    <row r="91" spans="1:7" ht="15.75" customHeight="1" x14ac:dyDescent="0.25">
      <c r="A91" s="114" t="s">
        <v>281</v>
      </c>
    </row>
    <row r="92" spans="1:7" ht="10.5" customHeight="1" x14ac:dyDescent="0.25">
      <c r="B92" s="112"/>
      <c r="D92" s="112" t="s">
        <v>29</v>
      </c>
    </row>
    <row r="94" spans="1:7" x14ac:dyDescent="0.25">
      <c r="A94" s="113" t="s">
        <v>274</v>
      </c>
    </row>
    <row r="95" spans="1:7" ht="10.5" customHeight="1" x14ac:dyDescent="0.25">
      <c r="B95" s="112"/>
      <c r="D95" s="112" t="s">
        <v>29</v>
      </c>
    </row>
    <row r="96" spans="1:7" ht="11.25" customHeight="1" x14ac:dyDescent="0.25"/>
  </sheetData>
  <mergeCells count="10">
    <mergeCell ref="A87:E87"/>
    <mergeCell ref="A84:E84"/>
    <mergeCell ref="A85:E85"/>
    <mergeCell ref="A86:E86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7" zoomScaleNormal="100" workbookViewId="0">
      <selection activeCell="A7"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  <col min="10" max="10" width="15.7109375" customWidth="1"/>
  </cols>
  <sheetData>
    <row r="1" spans="1:19" s="2" customFormat="1" ht="35.25" customHeight="1" x14ac:dyDescent="0.3">
      <c r="A1" s="199" t="s">
        <v>286</v>
      </c>
      <c r="B1" s="199"/>
      <c r="C1" s="199"/>
      <c r="D1" s="199"/>
      <c r="E1" s="199"/>
      <c r="F1" s="199"/>
    </row>
    <row r="2" spans="1:19" s="2" customFormat="1" x14ac:dyDescent="0.25">
      <c r="A2" s="45"/>
      <c r="B2" s="45"/>
      <c r="C2" s="45"/>
      <c r="D2" s="45"/>
      <c r="E2" s="45"/>
      <c r="F2" s="45"/>
    </row>
    <row r="3" spans="1:19" s="2" customFormat="1" ht="19.5" customHeight="1" x14ac:dyDescent="0.25">
      <c r="A3" s="46" t="s">
        <v>287</v>
      </c>
      <c r="B3" s="46"/>
      <c r="C3" s="46"/>
      <c r="D3" s="46"/>
      <c r="E3" s="46"/>
      <c r="F3" s="47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</row>
    <row r="4" spans="1:19" s="2" customFormat="1" ht="19.5" customHeight="1" x14ac:dyDescent="0.25">
      <c r="A4" s="46"/>
      <c r="B4" s="46"/>
      <c r="C4" s="46"/>
      <c r="D4" s="46"/>
      <c r="E4" s="46"/>
      <c r="F4" s="47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19" s="2" customFormat="1" ht="36.75" customHeight="1" x14ac:dyDescent="0.25">
      <c r="A5" s="200" t="s">
        <v>139</v>
      </c>
      <c r="B5" s="200"/>
      <c r="C5" s="200"/>
      <c r="D5" s="200"/>
      <c r="E5" s="200"/>
      <c r="F5" s="200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</row>
    <row r="6" spans="1:19" s="58" customFormat="1" ht="27.75" customHeight="1" x14ac:dyDescent="0.25">
      <c r="A6" s="94" t="s">
        <v>140</v>
      </c>
      <c r="B6" s="95" t="s">
        <v>164</v>
      </c>
      <c r="C6" s="94" t="s">
        <v>141</v>
      </c>
      <c r="D6" s="127">
        <v>1374.1</v>
      </c>
      <c r="E6" s="94" t="s">
        <v>142</v>
      </c>
      <c r="F6" s="97">
        <v>1069.3</v>
      </c>
      <c r="G6" s="131"/>
      <c r="H6" s="51"/>
      <c r="I6" s="52"/>
      <c r="J6" s="53"/>
      <c r="K6" s="54"/>
      <c r="L6" s="132"/>
      <c r="M6" s="132"/>
      <c r="N6" s="132"/>
      <c r="O6" s="132"/>
      <c r="P6" s="133"/>
      <c r="Q6" s="201"/>
      <c r="R6" s="202"/>
      <c r="S6" s="57"/>
    </row>
    <row r="7" spans="1:19" s="60" customFormat="1" ht="32.25" customHeight="1" x14ac:dyDescent="0.25">
      <c r="A7" s="94" t="s">
        <v>143</v>
      </c>
      <c r="B7" s="98">
        <v>3</v>
      </c>
      <c r="C7" s="94" t="s">
        <v>144</v>
      </c>
      <c r="D7" s="127">
        <f>600.5+182.8</f>
        <v>783.3</v>
      </c>
      <c r="E7" s="94" t="s">
        <v>145</v>
      </c>
      <c r="F7" s="97">
        <v>744.2</v>
      </c>
      <c r="G7" s="131"/>
      <c r="H7" s="51"/>
      <c r="I7" s="52"/>
      <c r="J7" s="53"/>
      <c r="K7" s="54"/>
      <c r="L7" s="132"/>
      <c r="M7" s="132"/>
      <c r="N7" s="132"/>
      <c r="O7" s="132"/>
      <c r="P7" s="133"/>
      <c r="Q7" s="201"/>
      <c r="R7" s="203"/>
      <c r="S7" s="59"/>
    </row>
    <row r="8" spans="1:19" s="60" customFormat="1" ht="46.5" customHeight="1" x14ac:dyDescent="0.25">
      <c r="A8" s="130" t="s">
        <v>146</v>
      </c>
      <c r="B8" s="98">
        <v>16</v>
      </c>
      <c r="C8" s="94" t="s">
        <v>147</v>
      </c>
      <c r="D8" s="97">
        <v>175.9</v>
      </c>
      <c r="E8" s="94" t="s">
        <v>148</v>
      </c>
      <c r="F8" s="97">
        <v>146.69999999999999</v>
      </c>
      <c r="G8" s="131"/>
      <c r="H8" s="51"/>
      <c r="I8" s="52"/>
      <c r="J8" s="53"/>
      <c r="K8" s="129"/>
      <c r="L8" s="132"/>
      <c r="M8" s="132"/>
      <c r="N8" s="132"/>
      <c r="O8" s="132"/>
      <c r="P8" s="133"/>
      <c r="Q8" s="201"/>
      <c r="R8" s="202"/>
      <c r="S8" s="59"/>
    </row>
    <row r="9" spans="1:19" s="60" customFormat="1" ht="33.75" customHeight="1" x14ac:dyDescent="0.25">
      <c r="A9" s="61"/>
      <c r="B9" s="53"/>
      <c r="C9" s="50"/>
      <c r="D9" s="63"/>
      <c r="E9" s="64"/>
      <c r="F9" s="65"/>
      <c r="G9" s="131"/>
      <c r="H9" s="51"/>
      <c r="I9" s="52"/>
      <c r="J9" s="53"/>
      <c r="K9" s="129"/>
      <c r="L9" s="132"/>
      <c r="M9" s="132"/>
      <c r="N9" s="132"/>
      <c r="O9" s="132"/>
      <c r="P9" s="131"/>
      <c r="Q9" s="129"/>
      <c r="R9" s="130"/>
      <c r="S9" s="67"/>
    </row>
    <row r="10" spans="1:19" s="70" customFormat="1" ht="15" customHeight="1" thickBot="1" x14ac:dyDescent="0.3">
      <c r="A10" s="68"/>
      <c r="B10" s="68"/>
      <c r="C10" s="68"/>
      <c r="D10" s="68"/>
      <c r="E10" s="68"/>
      <c r="F10" s="128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0" customFormat="1" ht="30" customHeight="1" x14ac:dyDescent="0.25">
      <c r="A11" s="204" t="s">
        <v>149</v>
      </c>
      <c r="B11" s="205"/>
      <c r="C11" s="205"/>
      <c r="D11" s="205"/>
      <c r="E11" s="206"/>
      <c r="F11" s="71" t="s">
        <v>150</v>
      </c>
      <c r="G11" s="72"/>
      <c r="H11" s="72"/>
      <c r="I11" s="72"/>
      <c r="J11" s="72">
        <f>D6+D7</f>
        <v>2157.3999999999996</v>
      </c>
      <c r="K11" s="72"/>
      <c r="L11" s="72"/>
      <c r="M11" s="72"/>
      <c r="N11" s="72"/>
      <c r="O11" s="72"/>
      <c r="P11" s="72"/>
      <c r="Q11" s="72"/>
      <c r="R11" s="72"/>
      <c r="S11" s="72"/>
    </row>
    <row r="12" spans="1:19" s="99" customFormat="1" ht="30" customHeight="1" x14ac:dyDescent="0.25">
      <c r="A12" s="192" t="s">
        <v>285</v>
      </c>
      <c r="B12" s="193"/>
      <c r="C12" s="193"/>
      <c r="D12" s="193"/>
      <c r="E12" s="194"/>
      <c r="F12" s="101">
        <v>-35197.360000000161</v>
      </c>
      <c r="J12" s="99">
        <f>J11*11.33*12</f>
        <v>293320.10399999993</v>
      </c>
    </row>
    <row r="13" spans="1:19" s="99" customFormat="1" ht="30" customHeight="1" x14ac:dyDescent="0.25">
      <c r="A13" s="192" t="s">
        <v>152</v>
      </c>
      <c r="B13" s="193"/>
      <c r="C13" s="193"/>
      <c r="D13" s="193"/>
      <c r="E13" s="194"/>
      <c r="F13" s="101">
        <v>70556.609999999986</v>
      </c>
      <c r="J13" s="99">
        <f>2000+942.62</f>
        <v>2942.62</v>
      </c>
    </row>
    <row r="14" spans="1:19" s="99" customFormat="1" ht="30" customHeight="1" x14ac:dyDescent="0.25">
      <c r="A14" s="192" t="s">
        <v>153</v>
      </c>
      <c r="B14" s="193"/>
      <c r="C14" s="193"/>
      <c r="D14" s="193"/>
      <c r="E14" s="194"/>
      <c r="F14" s="102">
        <f>SUM(F15:F17)</f>
        <v>296262.94</v>
      </c>
      <c r="J14" s="99">
        <f>SUM(J12:J13)</f>
        <v>296262.72399999993</v>
      </c>
    </row>
    <row r="15" spans="1:19" s="70" customFormat="1" ht="28.5" customHeight="1" x14ac:dyDescent="0.25">
      <c r="A15" s="195" t="s">
        <v>154</v>
      </c>
      <c r="B15" s="196"/>
      <c r="C15" s="196"/>
      <c r="D15" s="196"/>
      <c r="E15" s="197"/>
      <c r="F15" s="103">
        <v>186822.84</v>
      </c>
    </row>
    <row r="16" spans="1:19" s="70" customFormat="1" ht="24" customHeight="1" x14ac:dyDescent="0.25">
      <c r="A16" s="195" t="s">
        <v>155</v>
      </c>
      <c r="B16" s="196"/>
      <c r="C16" s="196"/>
      <c r="D16" s="196"/>
      <c r="E16" s="197"/>
      <c r="F16" s="103">
        <v>109440.1</v>
      </c>
    </row>
    <row r="17" spans="1:19" s="70" customFormat="1" ht="30" hidden="1" customHeight="1" x14ac:dyDescent="0.25">
      <c r="A17" s="195" t="s">
        <v>156</v>
      </c>
      <c r="B17" s="196"/>
      <c r="C17" s="196"/>
      <c r="D17" s="196"/>
      <c r="E17" s="197"/>
      <c r="F17" s="103"/>
    </row>
    <row r="18" spans="1:19" s="99" customFormat="1" ht="30" customHeight="1" x14ac:dyDescent="0.25">
      <c r="A18" s="192" t="s">
        <v>157</v>
      </c>
      <c r="B18" s="193"/>
      <c r="C18" s="193"/>
      <c r="D18" s="193"/>
      <c r="E18" s="194"/>
      <c r="F18" s="102">
        <f>SUM(F19:F21)</f>
        <v>268587.33</v>
      </c>
    </row>
    <row r="19" spans="1:19" s="70" customFormat="1" ht="30" customHeight="1" x14ac:dyDescent="0.25">
      <c r="A19" s="195" t="s">
        <v>154</v>
      </c>
      <c r="B19" s="196"/>
      <c r="C19" s="196"/>
      <c r="D19" s="196"/>
      <c r="E19" s="197"/>
      <c r="F19" s="103">
        <v>167704.78</v>
      </c>
    </row>
    <row r="20" spans="1:19" s="70" customFormat="1" ht="30" customHeight="1" x14ac:dyDescent="0.25">
      <c r="A20" s="195" t="s">
        <v>155</v>
      </c>
      <c r="B20" s="196"/>
      <c r="C20" s="196"/>
      <c r="D20" s="196"/>
      <c r="E20" s="197"/>
      <c r="F20" s="103">
        <v>100882.55</v>
      </c>
    </row>
    <row r="21" spans="1:19" s="73" customFormat="1" ht="30" hidden="1" customHeight="1" x14ac:dyDescent="0.2">
      <c r="A21" s="195" t="s">
        <v>156</v>
      </c>
      <c r="B21" s="196"/>
      <c r="C21" s="196"/>
      <c r="D21" s="196"/>
      <c r="E21" s="197"/>
      <c r="F21" s="103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s="100" customFormat="1" ht="30" customHeight="1" x14ac:dyDescent="0.25">
      <c r="A22" s="192" t="s">
        <v>158</v>
      </c>
      <c r="B22" s="193"/>
      <c r="C22" s="193"/>
      <c r="D22" s="193"/>
      <c r="E22" s="194"/>
      <c r="F22" s="102">
        <f>F12+F18+F23</f>
        <v>234508.96999999986</v>
      </c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</row>
    <row r="23" spans="1:19" s="100" customFormat="1" ht="30" customHeight="1" x14ac:dyDescent="0.25">
      <c r="A23" s="192" t="s">
        <v>326</v>
      </c>
      <c r="B23" s="193"/>
      <c r="C23" s="193"/>
      <c r="D23" s="193"/>
      <c r="E23" s="194"/>
      <c r="F23" s="102">
        <v>1119</v>
      </c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</row>
    <row r="24" spans="1:19" s="100" customFormat="1" ht="30" customHeight="1" x14ac:dyDescent="0.25">
      <c r="A24" s="192" t="s">
        <v>159</v>
      </c>
      <c r="B24" s="193"/>
      <c r="C24" s="193"/>
      <c r="D24" s="193"/>
      <c r="E24" s="194"/>
      <c r="F24" s="102">
        <f>Лист1!E95</f>
        <v>366762.46100000001</v>
      </c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</row>
    <row r="25" spans="1:19" s="100" customFormat="1" ht="30" customHeight="1" x14ac:dyDescent="0.25">
      <c r="A25" s="192" t="s">
        <v>284</v>
      </c>
      <c r="B25" s="193"/>
      <c r="C25" s="193"/>
      <c r="D25" s="193"/>
      <c r="E25" s="194"/>
      <c r="F25" s="102">
        <f>F22-F24</f>
        <v>-132253.49100000015</v>
      </c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</row>
    <row r="26" spans="1:19" s="100" customFormat="1" ht="30" customHeight="1" x14ac:dyDescent="0.25">
      <c r="A26" s="192" t="s">
        <v>160</v>
      </c>
      <c r="B26" s="193"/>
      <c r="C26" s="193"/>
      <c r="D26" s="193"/>
      <c r="E26" s="194"/>
      <c r="F26" s="101">
        <f>F13+F14-F18</f>
        <v>98232.219999999972</v>
      </c>
      <c r="G26" s="99"/>
      <c r="H26" s="99">
        <f>48742.78+49489.44</f>
        <v>98232.22</v>
      </c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</row>
    <row r="27" spans="1:19" s="73" customFormat="1" ht="11.45" customHeight="1" x14ac:dyDescent="0.25">
      <c r="A27" s="74"/>
      <c r="B27" s="74"/>
      <c r="C27" s="74"/>
      <c r="D27" s="74"/>
      <c r="E27" s="74"/>
      <c r="F27" s="74"/>
    </row>
    <row r="28" spans="1:19" s="75" customFormat="1" ht="64.5" customHeight="1" x14ac:dyDescent="0.2">
      <c r="A28" s="191" t="s">
        <v>161</v>
      </c>
      <c r="B28" s="191"/>
      <c r="C28" s="191"/>
      <c r="D28" s="191"/>
    </row>
    <row r="29" spans="1:19" s="2" customFormat="1" ht="21.75" customHeight="1" x14ac:dyDescent="0.25">
      <c r="A29" s="198" t="s">
        <v>162</v>
      </c>
      <c r="B29" s="198"/>
      <c r="C29" s="198"/>
      <c r="D29" s="198"/>
    </row>
    <row r="30" spans="1:19" s="2" customFormat="1" ht="22.5" customHeight="1" x14ac:dyDescent="0.25">
      <c r="A30" s="191" t="s">
        <v>48</v>
      </c>
      <c r="B30" s="191"/>
      <c r="C30" s="191"/>
      <c r="D30" s="191"/>
    </row>
    <row r="31" spans="1:19" s="2" customFormat="1" ht="22.5" customHeight="1" x14ac:dyDescent="0.25">
      <c r="A31" s="191" t="s">
        <v>49</v>
      </c>
      <c r="B31" s="191"/>
      <c r="C31" s="191"/>
      <c r="D31" s="45"/>
    </row>
  </sheetData>
  <mergeCells count="25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1:C31"/>
    <mergeCell ref="A18:E18"/>
    <mergeCell ref="A19:E19"/>
    <mergeCell ref="A20:E20"/>
    <mergeCell ref="A21:E21"/>
    <mergeCell ref="A22:E22"/>
    <mergeCell ref="A24:E24"/>
    <mergeCell ref="A23:E23"/>
    <mergeCell ref="A25:E25"/>
    <mergeCell ref="A26:E26"/>
    <mergeCell ref="A28:D28"/>
    <mergeCell ref="A29:D29"/>
    <mergeCell ref="A30:D30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10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6.5703125" style="134" customWidth="1"/>
    <col min="2" max="2" width="13.85546875" style="134" customWidth="1"/>
    <col min="3" max="4" width="13.42578125" style="134" customWidth="1"/>
    <col min="5" max="5" width="14.7109375" style="134" customWidth="1"/>
    <col min="6" max="255" width="8.140625" style="134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34" customFormat="1" ht="23.25" customHeight="1" x14ac:dyDescent="0.25">
      <c r="A1" s="210"/>
      <c r="B1" s="210"/>
      <c r="C1" s="210"/>
      <c r="D1" s="210"/>
      <c r="E1" s="210"/>
    </row>
    <row r="2" spans="1:5" s="134" customFormat="1" x14ac:dyDescent="0.25">
      <c r="A2" s="210" t="s">
        <v>224</v>
      </c>
      <c r="B2" s="210"/>
      <c r="C2" s="210"/>
      <c r="D2" s="210"/>
      <c r="E2" s="210"/>
    </row>
    <row r="3" spans="1:5" s="134" customFormat="1" ht="15.75" customHeight="1" x14ac:dyDescent="0.25">
      <c r="B3" s="210" t="s">
        <v>275</v>
      </c>
      <c r="C3" s="210"/>
      <c r="D3" s="210"/>
      <c r="E3" s="210"/>
    </row>
    <row r="4" spans="1:5" s="134" customFormat="1" x14ac:dyDescent="0.25">
      <c r="A4" s="211" t="s">
        <v>225</v>
      </c>
      <c r="B4" s="211"/>
      <c r="C4" s="211"/>
      <c r="D4" s="211"/>
      <c r="E4" s="211"/>
    </row>
    <row r="5" spans="1:5" s="134" customFormat="1" x14ac:dyDescent="0.25">
      <c r="A5" s="211" t="s">
        <v>226</v>
      </c>
      <c r="B5" s="211"/>
      <c r="C5" s="211"/>
      <c r="D5" s="211"/>
      <c r="E5" s="211"/>
    </row>
    <row r="6" spans="1:5" s="134" customFormat="1" ht="26.25" customHeight="1" x14ac:dyDescent="0.25">
      <c r="A6" s="210" t="s">
        <v>227</v>
      </c>
      <c r="B6" s="210"/>
      <c r="C6" s="210"/>
      <c r="D6" s="210"/>
      <c r="E6" s="134" t="s">
        <v>288</v>
      </c>
    </row>
    <row r="7" spans="1:5" s="134" customFormat="1" x14ac:dyDescent="0.25">
      <c r="A7" s="210"/>
      <c r="B7" s="210"/>
      <c r="C7" s="210"/>
      <c r="D7" s="210"/>
      <c r="E7" s="210"/>
    </row>
    <row r="8" spans="1:5" s="134" customFormat="1" ht="28.5" customHeight="1" x14ac:dyDescent="0.25">
      <c r="A8" s="212" t="s">
        <v>280</v>
      </c>
      <c r="B8" s="212"/>
      <c r="C8" s="212"/>
      <c r="D8" s="212"/>
      <c r="E8" s="212"/>
    </row>
    <row r="9" spans="1:5" s="134" customFormat="1" ht="29.25" customHeight="1" x14ac:dyDescent="0.25">
      <c r="A9" s="212" t="s">
        <v>229</v>
      </c>
      <c r="B9" s="212"/>
      <c r="C9" s="212"/>
      <c r="D9" s="212"/>
      <c r="E9" s="212"/>
    </row>
    <row r="10" spans="1:5" s="134" customFormat="1" ht="30" customHeight="1" x14ac:dyDescent="0.25">
      <c r="A10" s="212" t="s">
        <v>230</v>
      </c>
      <c r="B10" s="212"/>
      <c r="C10" s="212"/>
      <c r="D10" s="212"/>
      <c r="E10" s="212"/>
    </row>
    <row r="11" spans="1:5" s="134" customFormat="1" ht="30" customHeight="1" x14ac:dyDescent="0.25">
      <c r="A11" s="212" t="s">
        <v>231</v>
      </c>
      <c r="B11" s="212"/>
      <c r="C11" s="212"/>
      <c r="D11" s="212"/>
      <c r="E11" s="212"/>
    </row>
    <row r="12" spans="1:5" s="134" customFormat="1" ht="29.25" customHeight="1" x14ac:dyDescent="0.25">
      <c r="A12" s="212" t="s">
        <v>232</v>
      </c>
      <c r="B12" s="212"/>
      <c r="C12" s="212"/>
      <c r="D12" s="212"/>
      <c r="E12" s="212"/>
    </row>
    <row r="13" spans="1:5" s="134" customFormat="1" ht="28.5" customHeight="1" x14ac:dyDescent="0.25">
      <c r="A13" s="212" t="s">
        <v>233</v>
      </c>
      <c r="B13" s="212"/>
      <c r="C13" s="212"/>
      <c r="D13" s="212"/>
      <c r="E13" s="212"/>
    </row>
    <row r="14" spans="1:5" s="134" customFormat="1" ht="15.75" customHeight="1" x14ac:dyDescent="0.25">
      <c r="A14" s="210"/>
      <c r="B14" s="210"/>
      <c r="C14" s="210"/>
      <c r="D14" s="210"/>
      <c r="E14" s="210"/>
    </row>
    <row r="15" spans="1:5" s="134" customFormat="1" ht="135" x14ac:dyDescent="0.25">
      <c r="A15" s="135" t="s">
        <v>2</v>
      </c>
      <c r="B15" s="136" t="s">
        <v>235</v>
      </c>
      <c r="C15" s="136" t="s">
        <v>0</v>
      </c>
      <c r="D15" s="136" t="s">
        <v>234</v>
      </c>
      <c r="E15" s="136" t="s">
        <v>1</v>
      </c>
    </row>
    <row r="16" spans="1:5" s="134" customFormat="1" x14ac:dyDescent="0.25">
      <c r="A16" s="141" t="s">
        <v>8</v>
      </c>
      <c r="B16" s="137"/>
      <c r="C16" s="137"/>
      <c r="D16" s="137"/>
      <c r="E16" s="137"/>
    </row>
    <row r="17" spans="1:5" s="134" customFormat="1" x14ac:dyDescent="0.25">
      <c r="A17" s="135" t="s">
        <v>60</v>
      </c>
      <c r="B17" s="138" t="s">
        <v>23</v>
      </c>
      <c r="C17" s="138" t="s">
        <v>11</v>
      </c>
      <c r="D17" s="138">
        <v>0.13</v>
      </c>
      <c r="E17" s="138">
        <v>3365.54</v>
      </c>
    </row>
    <row r="18" spans="1:5" s="134" customFormat="1" ht="28.5" x14ac:dyDescent="0.25">
      <c r="A18" s="141" t="s">
        <v>236</v>
      </c>
      <c r="B18" s="137"/>
      <c r="C18" s="137"/>
      <c r="D18" s="137"/>
      <c r="E18" s="137"/>
    </row>
    <row r="19" spans="1:5" s="134" customFormat="1" x14ac:dyDescent="0.25">
      <c r="A19" s="135" t="s">
        <v>289</v>
      </c>
      <c r="B19" s="138" t="s">
        <v>24</v>
      </c>
      <c r="C19" s="138" t="s">
        <v>12</v>
      </c>
      <c r="D19" s="138">
        <f>E19</f>
        <v>3166.2</v>
      </c>
      <c r="E19" s="138">
        <v>3166.2</v>
      </c>
    </row>
    <row r="20" spans="1:5" s="134" customFormat="1" ht="30" x14ac:dyDescent="0.25">
      <c r="A20" s="135" t="s">
        <v>170</v>
      </c>
      <c r="B20" s="138" t="s">
        <v>24</v>
      </c>
      <c r="C20" s="138" t="s">
        <v>119</v>
      </c>
      <c r="D20" s="138">
        <f t="shared" ref="D20:D22" si="0">E20</f>
        <v>657.24</v>
      </c>
      <c r="E20" s="138">
        <v>657.24</v>
      </c>
    </row>
    <row r="21" spans="1:5" s="134" customFormat="1" x14ac:dyDescent="0.25">
      <c r="A21" s="135" t="s">
        <v>239</v>
      </c>
      <c r="B21" s="138" t="s">
        <v>218</v>
      </c>
      <c r="C21" s="138" t="s">
        <v>12</v>
      </c>
      <c r="D21" s="138">
        <f t="shared" si="0"/>
        <v>98118.55</v>
      </c>
      <c r="E21" s="138">
        <v>98118.55</v>
      </c>
    </row>
    <row r="22" spans="1:5" s="134" customFormat="1" x14ac:dyDescent="0.25">
      <c r="A22" s="135" t="s">
        <v>240</v>
      </c>
      <c r="B22" s="138" t="s">
        <v>218</v>
      </c>
      <c r="C22" s="138" t="s">
        <v>12</v>
      </c>
      <c r="D22" s="138">
        <f t="shared" si="0"/>
        <v>171.05</v>
      </c>
      <c r="E22" s="138">
        <v>171.05</v>
      </c>
    </row>
    <row r="23" spans="1:5" s="134" customFormat="1" ht="28.5" x14ac:dyDescent="0.25">
      <c r="A23" s="141" t="s">
        <v>242</v>
      </c>
      <c r="B23" s="137"/>
      <c r="C23" s="137"/>
      <c r="D23" s="137"/>
      <c r="E23" s="137"/>
    </row>
    <row r="24" spans="1:5" s="134" customFormat="1" ht="30" x14ac:dyDescent="0.25">
      <c r="A24" s="135" t="s">
        <v>290</v>
      </c>
      <c r="B24" s="138">
        <v>1</v>
      </c>
      <c r="C24" s="138" t="s">
        <v>82</v>
      </c>
      <c r="D24" s="138">
        <f>E24/B24</f>
        <v>1054.0999999999999</v>
      </c>
      <c r="E24" s="138">
        <v>1054.0999999999999</v>
      </c>
    </row>
    <row r="25" spans="1:5" s="134" customFormat="1" x14ac:dyDescent="0.25">
      <c r="A25" s="135" t="s">
        <v>291</v>
      </c>
      <c r="B25" s="138">
        <v>0.01</v>
      </c>
      <c r="C25" s="138" t="s">
        <v>19</v>
      </c>
      <c r="D25" s="138">
        <f t="shared" ref="D25:D81" si="1">E25/B25</f>
        <v>49902</v>
      </c>
      <c r="E25" s="138">
        <v>499.02</v>
      </c>
    </row>
    <row r="26" spans="1:5" s="134" customFormat="1" x14ac:dyDescent="0.25">
      <c r="A26" s="135" t="s">
        <v>292</v>
      </c>
      <c r="B26" s="138">
        <v>1</v>
      </c>
      <c r="C26" s="138" t="s">
        <v>13</v>
      </c>
      <c r="D26" s="138">
        <f t="shared" si="1"/>
        <v>711.33</v>
      </c>
      <c r="E26" s="138">
        <v>711.33</v>
      </c>
    </row>
    <row r="27" spans="1:5" s="134" customFormat="1" x14ac:dyDescent="0.25">
      <c r="A27" s="135" t="s">
        <v>293</v>
      </c>
      <c r="B27" s="138">
        <v>1</v>
      </c>
      <c r="C27" s="138" t="s">
        <v>16</v>
      </c>
      <c r="D27" s="138">
        <f t="shared" si="1"/>
        <v>724.61</v>
      </c>
      <c r="E27" s="138">
        <v>724.61</v>
      </c>
    </row>
    <row r="28" spans="1:5" s="134" customFormat="1" ht="30" x14ac:dyDescent="0.25">
      <c r="A28" s="135" t="s">
        <v>294</v>
      </c>
      <c r="B28" s="138" t="s">
        <v>24</v>
      </c>
      <c r="C28" s="138" t="s">
        <v>17</v>
      </c>
      <c r="D28" s="138">
        <f>E28</f>
        <v>2125.87</v>
      </c>
      <c r="E28" s="138">
        <v>2125.87</v>
      </c>
    </row>
    <row r="29" spans="1:5" s="134" customFormat="1" ht="30" x14ac:dyDescent="0.25">
      <c r="A29" s="135" t="s">
        <v>295</v>
      </c>
      <c r="B29" s="138">
        <v>0.01</v>
      </c>
      <c r="C29" s="138" t="s">
        <v>19</v>
      </c>
      <c r="D29" s="138">
        <f t="shared" si="1"/>
        <v>30407</v>
      </c>
      <c r="E29" s="138">
        <v>304.07</v>
      </c>
    </row>
    <row r="30" spans="1:5" s="134" customFormat="1" x14ac:dyDescent="0.25">
      <c r="A30" s="135" t="s">
        <v>195</v>
      </c>
      <c r="B30" s="138">
        <v>1</v>
      </c>
      <c r="C30" s="138" t="s">
        <v>13</v>
      </c>
      <c r="D30" s="138">
        <f t="shared" si="1"/>
        <v>381.16</v>
      </c>
      <c r="E30" s="138">
        <v>381.16</v>
      </c>
    </row>
    <row r="31" spans="1:5" s="134" customFormat="1" ht="30" x14ac:dyDescent="0.25">
      <c r="A31" s="135" t="s">
        <v>296</v>
      </c>
      <c r="B31" s="138">
        <v>1</v>
      </c>
      <c r="C31" s="138" t="s">
        <v>82</v>
      </c>
      <c r="D31" s="138">
        <f t="shared" si="1"/>
        <v>1151.4000000000001</v>
      </c>
      <c r="E31" s="138">
        <v>1151.4000000000001</v>
      </c>
    </row>
    <row r="32" spans="1:5" s="134" customFormat="1" x14ac:dyDescent="0.25">
      <c r="A32" s="135" t="s">
        <v>297</v>
      </c>
      <c r="B32" s="138">
        <v>1</v>
      </c>
      <c r="C32" s="138" t="s">
        <v>13</v>
      </c>
      <c r="D32" s="138">
        <f t="shared" si="1"/>
        <v>5956.27</v>
      </c>
      <c r="E32" s="138">
        <v>5956.27</v>
      </c>
    </row>
    <row r="33" spans="1:5" s="134" customFormat="1" x14ac:dyDescent="0.25">
      <c r="A33" s="135" t="s">
        <v>298</v>
      </c>
      <c r="B33" s="138">
        <v>4</v>
      </c>
      <c r="C33" s="138" t="s">
        <v>14</v>
      </c>
      <c r="D33" s="138">
        <f t="shared" si="1"/>
        <v>98.334999999999994</v>
      </c>
      <c r="E33" s="138">
        <v>393.34</v>
      </c>
    </row>
    <row r="34" spans="1:5" s="134" customFormat="1" x14ac:dyDescent="0.25">
      <c r="A34" s="135" t="s">
        <v>64</v>
      </c>
      <c r="B34" s="138">
        <v>1</v>
      </c>
      <c r="C34" s="138" t="s">
        <v>15</v>
      </c>
      <c r="D34" s="138">
        <f t="shared" si="1"/>
        <v>1012.36</v>
      </c>
      <c r="E34" s="138">
        <v>1012.36</v>
      </c>
    </row>
    <row r="35" spans="1:5" s="134" customFormat="1" x14ac:dyDescent="0.25">
      <c r="A35" s="135" t="s">
        <v>299</v>
      </c>
      <c r="B35" s="138">
        <v>0.17</v>
      </c>
      <c r="C35" s="138" t="s">
        <v>17</v>
      </c>
      <c r="D35" s="138">
        <f t="shared" si="1"/>
        <v>1813.705882352941</v>
      </c>
      <c r="E35" s="138">
        <v>308.33</v>
      </c>
    </row>
    <row r="36" spans="1:5" s="134" customFormat="1" ht="30" x14ac:dyDescent="0.25">
      <c r="A36" s="135" t="s">
        <v>300</v>
      </c>
      <c r="B36" s="138">
        <v>0.17</v>
      </c>
      <c r="C36" s="138" t="s">
        <v>17</v>
      </c>
      <c r="D36" s="138">
        <f t="shared" si="1"/>
        <v>2032.3529411764705</v>
      </c>
      <c r="E36" s="138">
        <v>345.5</v>
      </c>
    </row>
    <row r="37" spans="1:5" s="134" customFormat="1" x14ac:dyDescent="0.25">
      <c r="A37" s="135" t="s">
        <v>66</v>
      </c>
      <c r="B37" s="138">
        <v>0.06</v>
      </c>
      <c r="C37" s="138" t="s">
        <v>18</v>
      </c>
      <c r="D37" s="138">
        <f t="shared" si="1"/>
        <v>30321.166666666668</v>
      </c>
      <c r="E37" s="138">
        <v>1819.27</v>
      </c>
    </row>
    <row r="38" spans="1:5" s="134" customFormat="1" ht="30" x14ac:dyDescent="0.25">
      <c r="A38" s="135" t="s">
        <v>67</v>
      </c>
      <c r="B38" s="138">
        <v>2.1259999999999999</v>
      </c>
      <c r="C38" s="138" t="s">
        <v>17</v>
      </c>
      <c r="D38" s="138">
        <f t="shared" si="1"/>
        <v>1919.3744120413924</v>
      </c>
      <c r="E38" s="138">
        <v>4080.59</v>
      </c>
    </row>
    <row r="39" spans="1:5" s="134" customFormat="1" ht="30" x14ac:dyDescent="0.25">
      <c r="A39" s="135" t="s">
        <v>246</v>
      </c>
      <c r="B39" s="138">
        <v>0.3</v>
      </c>
      <c r="C39" s="138" t="s">
        <v>17</v>
      </c>
      <c r="D39" s="138">
        <f t="shared" si="1"/>
        <v>2003.5333333333333</v>
      </c>
      <c r="E39" s="138">
        <v>601.05999999999995</v>
      </c>
    </row>
    <row r="40" spans="1:5" s="134" customFormat="1" ht="30" x14ac:dyDescent="0.25">
      <c r="A40" s="135" t="s">
        <v>301</v>
      </c>
      <c r="B40" s="138">
        <v>1.7999999999999999E-2</v>
      </c>
      <c r="C40" s="138" t="s">
        <v>206</v>
      </c>
      <c r="D40" s="138">
        <f t="shared" si="1"/>
        <v>77786.666666666672</v>
      </c>
      <c r="E40" s="138">
        <v>1400.16</v>
      </c>
    </row>
    <row r="41" spans="1:5" s="134" customFormat="1" x14ac:dyDescent="0.25">
      <c r="A41" s="135" t="s">
        <v>176</v>
      </c>
      <c r="B41" s="138">
        <v>0.1</v>
      </c>
      <c r="C41" s="138" t="s">
        <v>16</v>
      </c>
      <c r="D41" s="138">
        <f t="shared" si="1"/>
        <v>17303</v>
      </c>
      <c r="E41" s="138">
        <v>1730.3</v>
      </c>
    </row>
    <row r="42" spans="1:5" s="134" customFormat="1" ht="30" x14ac:dyDescent="0.25">
      <c r="A42" s="135" t="s">
        <v>70</v>
      </c>
      <c r="B42" s="138">
        <v>6</v>
      </c>
      <c r="C42" s="138" t="s">
        <v>20</v>
      </c>
      <c r="D42" s="138">
        <f t="shared" si="1"/>
        <v>251.70000000000002</v>
      </c>
      <c r="E42" s="138">
        <v>1510.2</v>
      </c>
    </row>
    <row r="43" spans="1:5" s="134" customFormat="1" x14ac:dyDescent="0.25">
      <c r="A43" s="135" t="s">
        <v>302</v>
      </c>
      <c r="B43" s="138">
        <v>1</v>
      </c>
      <c r="C43" s="138" t="s">
        <v>15</v>
      </c>
      <c r="D43" s="138">
        <f t="shared" si="1"/>
        <v>1506.87</v>
      </c>
      <c r="E43" s="138">
        <v>1506.87</v>
      </c>
    </row>
    <row r="44" spans="1:5" s="134" customFormat="1" x14ac:dyDescent="0.25">
      <c r="A44" s="135" t="s">
        <v>303</v>
      </c>
      <c r="B44" s="138">
        <v>4</v>
      </c>
      <c r="C44" s="138" t="s">
        <v>14</v>
      </c>
      <c r="D44" s="138">
        <f t="shared" si="1"/>
        <v>79.16</v>
      </c>
      <c r="E44" s="138">
        <v>316.64</v>
      </c>
    </row>
    <row r="45" spans="1:5" s="134" customFormat="1" x14ac:dyDescent="0.25">
      <c r="A45" s="135" t="s">
        <v>248</v>
      </c>
      <c r="B45" s="138">
        <v>1</v>
      </c>
      <c r="C45" s="138" t="s">
        <v>13</v>
      </c>
      <c r="D45" s="138">
        <f t="shared" si="1"/>
        <v>4397.99</v>
      </c>
      <c r="E45" s="138">
        <v>4397.99</v>
      </c>
    </row>
    <row r="46" spans="1:5" s="134" customFormat="1" x14ac:dyDescent="0.25">
      <c r="A46" s="135" t="s">
        <v>102</v>
      </c>
      <c r="B46" s="138">
        <v>1</v>
      </c>
      <c r="C46" s="138" t="s">
        <v>15</v>
      </c>
      <c r="D46" s="138">
        <f>E46</f>
        <v>8168.99</v>
      </c>
      <c r="E46" s="138">
        <v>8168.99</v>
      </c>
    </row>
    <row r="47" spans="1:5" s="134" customFormat="1" ht="30" x14ac:dyDescent="0.25">
      <c r="A47" s="135" t="s">
        <v>178</v>
      </c>
      <c r="B47" s="138">
        <v>1</v>
      </c>
      <c r="C47" s="138" t="s">
        <v>21</v>
      </c>
      <c r="D47" s="138">
        <f t="shared" si="1"/>
        <v>868.12</v>
      </c>
      <c r="E47" s="138">
        <v>868.12</v>
      </c>
    </row>
    <row r="48" spans="1:5" s="134" customFormat="1" ht="30" x14ac:dyDescent="0.25">
      <c r="A48" s="135" t="s">
        <v>250</v>
      </c>
      <c r="B48" s="138">
        <v>0.01</v>
      </c>
      <c r="C48" s="138" t="s">
        <v>21</v>
      </c>
      <c r="D48" s="138">
        <f t="shared" si="1"/>
        <v>30424</v>
      </c>
      <c r="E48" s="138">
        <v>304.24</v>
      </c>
    </row>
    <row r="49" spans="1:5" s="134" customFormat="1" x14ac:dyDescent="0.25">
      <c r="A49" s="135" t="s">
        <v>75</v>
      </c>
      <c r="B49" s="138">
        <v>33</v>
      </c>
      <c r="C49" s="138" t="s">
        <v>21</v>
      </c>
      <c r="D49" s="138">
        <f t="shared" si="1"/>
        <v>299.73212121212123</v>
      </c>
      <c r="E49" s="138">
        <v>9891.16</v>
      </c>
    </row>
    <row r="50" spans="1:5" s="134" customFormat="1" ht="28.5" x14ac:dyDescent="0.25">
      <c r="A50" s="141" t="s">
        <v>251</v>
      </c>
      <c r="B50" s="137"/>
      <c r="C50" s="137"/>
      <c r="D50" s="138"/>
      <c r="E50" s="137"/>
    </row>
    <row r="51" spans="1:5" s="134" customFormat="1" x14ac:dyDescent="0.25">
      <c r="A51" s="135" t="s">
        <v>304</v>
      </c>
      <c r="B51" s="138">
        <v>0.01</v>
      </c>
      <c r="C51" s="138" t="s">
        <v>19</v>
      </c>
      <c r="D51" s="138">
        <f t="shared" si="1"/>
        <v>34929</v>
      </c>
      <c r="E51" s="138">
        <v>349.29</v>
      </c>
    </row>
    <row r="52" spans="1:5" s="134" customFormat="1" x14ac:dyDescent="0.25">
      <c r="A52" s="135" t="s">
        <v>305</v>
      </c>
      <c r="B52" s="138">
        <v>1.2E-2</v>
      </c>
      <c r="C52" s="138" t="s">
        <v>119</v>
      </c>
      <c r="D52" s="138">
        <f t="shared" si="1"/>
        <v>23330.833333333336</v>
      </c>
      <c r="E52" s="138">
        <v>279.97000000000003</v>
      </c>
    </row>
    <row r="53" spans="1:5" s="134" customFormat="1" ht="30" x14ac:dyDescent="0.25">
      <c r="A53" s="135" t="s">
        <v>294</v>
      </c>
      <c r="B53" s="138" t="s">
        <v>24</v>
      </c>
      <c r="C53" s="138" t="s">
        <v>17</v>
      </c>
      <c r="D53" s="138">
        <f>E53</f>
        <v>2494.89</v>
      </c>
      <c r="E53" s="138">
        <v>2494.89</v>
      </c>
    </row>
    <row r="54" spans="1:5" s="134" customFormat="1" ht="30" x14ac:dyDescent="0.25">
      <c r="A54" s="135" t="s">
        <v>306</v>
      </c>
      <c r="B54" s="138">
        <v>0.01</v>
      </c>
      <c r="C54" s="138" t="s">
        <v>16</v>
      </c>
      <c r="D54" s="138">
        <f t="shared" si="1"/>
        <v>106255</v>
      </c>
      <c r="E54" s="138">
        <v>1062.55</v>
      </c>
    </row>
    <row r="55" spans="1:5" s="134" customFormat="1" ht="30" x14ac:dyDescent="0.25">
      <c r="A55" s="135" t="s">
        <v>307</v>
      </c>
      <c r="B55" s="138">
        <v>1</v>
      </c>
      <c r="C55" s="138" t="s">
        <v>13</v>
      </c>
      <c r="D55" s="138">
        <f t="shared" si="1"/>
        <v>414.29</v>
      </c>
      <c r="E55" s="138">
        <v>414.29</v>
      </c>
    </row>
    <row r="56" spans="1:5" s="134" customFormat="1" x14ac:dyDescent="0.25">
      <c r="A56" s="135" t="s">
        <v>308</v>
      </c>
      <c r="B56" s="138">
        <v>1.6E-2</v>
      </c>
      <c r="C56" s="138" t="s">
        <v>309</v>
      </c>
      <c r="D56" s="138">
        <f t="shared" si="1"/>
        <v>17698.125</v>
      </c>
      <c r="E56" s="138">
        <v>283.17</v>
      </c>
    </row>
    <row r="57" spans="1:5" s="134" customFormat="1" ht="30" x14ac:dyDescent="0.25">
      <c r="A57" s="135" t="s">
        <v>254</v>
      </c>
      <c r="B57" s="138">
        <v>3.4</v>
      </c>
      <c r="C57" s="138" t="s">
        <v>112</v>
      </c>
      <c r="D57" s="138">
        <f t="shared" si="1"/>
        <v>120.53235294117647</v>
      </c>
      <c r="E57" s="138">
        <v>409.81</v>
      </c>
    </row>
    <row r="58" spans="1:5" s="134" customFormat="1" ht="30" x14ac:dyDescent="0.25">
      <c r="A58" s="135" t="s">
        <v>123</v>
      </c>
      <c r="B58" s="138">
        <v>16.18</v>
      </c>
      <c r="C58" s="138" t="s">
        <v>12</v>
      </c>
      <c r="D58" s="138">
        <f t="shared" si="1"/>
        <v>314.45179233621758</v>
      </c>
      <c r="E58" s="138">
        <v>5087.83</v>
      </c>
    </row>
    <row r="59" spans="1:5" s="134" customFormat="1" ht="30" x14ac:dyDescent="0.25">
      <c r="A59" s="135" t="s">
        <v>310</v>
      </c>
      <c r="B59" s="138">
        <v>2.52</v>
      </c>
      <c r="C59" s="138" t="s">
        <v>12</v>
      </c>
      <c r="D59" s="138">
        <f t="shared" si="1"/>
        <v>383.01984126984127</v>
      </c>
      <c r="E59" s="138">
        <v>965.21</v>
      </c>
    </row>
    <row r="60" spans="1:5" s="134" customFormat="1" x14ac:dyDescent="0.25">
      <c r="A60" s="135" t="s">
        <v>311</v>
      </c>
      <c r="B60" s="138">
        <v>1.2E-2</v>
      </c>
      <c r="C60" s="138" t="s">
        <v>119</v>
      </c>
      <c r="D60" s="138">
        <f t="shared" si="1"/>
        <v>174362.5</v>
      </c>
      <c r="E60" s="138">
        <v>2092.35</v>
      </c>
    </row>
    <row r="61" spans="1:5" s="134" customFormat="1" ht="30" x14ac:dyDescent="0.25">
      <c r="A61" s="135" t="s">
        <v>312</v>
      </c>
      <c r="B61" s="138">
        <v>1.98</v>
      </c>
      <c r="C61" s="138" t="s">
        <v>12</v>
      </c>
      <c r="D61" s="138">
        <f t="shared" si="1"/>
        <v>1069.3383838383838</v>
      </c>
      <c r="E61" s="138">
        <v>2117.29</v>
      </c>
    </row>
    <row r="62" spans="1:5" s="134" customFormat="1" x14ac:dyDescent="0.25">
      <c r="A62" s="135" t="s">
        <v>313</v>
      </c>
      <c r="B62" s="138">
        <v>6.45</v>
      </c>
      <c r="C62" s="138" t="s">
        <v>12</v>
      </c>
      <c r="D62" s="138">
        <f t="shared" si="1"/>
        <v>527.82325581395344</v>
      </c>
      <c r="E62" s="138">
        <v>3404.46</v>
      </c>
    </row>
    <row r="63" spans="1:5" s="134" customFormat="1" x14ac:dyDescent="0.25">
      <c r="A63" s="135" t="s">
        <v>314</v>
      </c>
      <c r="B63" s="138">
        <v>0.01</v>
      </c>
      <c r="C63" s="138" t="s">
        <v>127</v>
      </c>
      <c r="D63" s="138">
        <f t="shared" si="1"/>
        <v>22319</v>
      </c>
      <c r="E63" s="138">
        <v>223.19</v>
      </c>
    </row>
    <row r="64" spans="1:5" s="134" customFormat="1" x14ac:dyDescent="0.25">
      <c r="A64" s="135" t="s">
        <v>315</v>
      </c>
      <c r="B64" s="138">
        <v>0.01</v>
      </c>
      <c r="C64" s="138" t="s">
        <v>19</v>
      </c>
      <c r="D64" s="138">
        <f t="shared" si="1"/>
        <v>56025</v>
      </c>
      <c r="E64" s="138">
        <v>560.25</v>
      </c>
    </row>
    <row r="65" spans="1:5" s="134" customFormat="1" x14ac:dyDescent="0.25">
      <c r="A65" s="135" t="s">
        <v>316</v>
      </c>
      <c r="B65" s="138">
        <v>1.6E-2</v>
      </c>
      <c r="C65" s="138" t="s">
        <v>119</v>
      </c>
      <c r="D65" s="138">
        <f t="shared" si="1"/>
        <v>18638.75</v>
      </c>
      <c r="E65" s="138">
        <v>298.22000000000003</v>
      </c>
    </row>
    <row r="66" spans="1:5" s="134" customFormat="1" x14ac:dyDescent="0.25">
      <c r="A66" s="135" t="s">
        <v>317</v>
      </c>
      <c r="B66" s="138">
        <v>0.01</v>
      </c>
      <c r="C66" s="138" t="s">
        <v>19</v>
      </c>
      <c r="D66" s="138">
        <f t="shared" si="1"/>
        <v>69861</v>
      </c>
      <c r="E66" s="138">
        <v>698.61</v>
      </c>
    </row>
    <row r="67" spans="1:5" s="134" customFormat="1" x14ac:dyDescent="0.25">
      <c r="A67" s="135" t="s">
        <v>318</v>
      </c>
      <c r="B67" s="138">
        <v>0.01</v>
      </c>
      <c r="C67" s="138" t="s">
        <v>19</v>
      </c>
      <c r="D67" s="138">
        <f t="shared" si="1"/>
        <v>217534</v>
      </c>
      <c r="E67" s="138">
        <v>2175.34</v>
      </c>
    </row>
    <row r="68" spans="1:5" s="134" customFormat="1" x14ac:dyDescent="0.25">
      <c r="A68" s="135" t="s">
        <v>179</v>
      </c>
      <c r="B68" s="138">
        <v>0.4</v>
      </c>
      <c r="C68" s="138" t="s">
        <v>180</v>
      </c>
      <c r="D68" s="138">
        <f t="shared" si="1"/>
        <v>2338.4749999999999</v>
      </c>
      <c r="E68" s="138">
        <v>935.39</v>
      </c>
    </row>
    <row r="69" spans="1:5" s="134" customFormat="1" x14ac:dyDescent="0.25">
      <c r="A69" s="135" t="s">
        <v>181</v>
      </c>
      <c r="B69" s="138">
        <v>0.01</v>
      </c>
      <c r="C69" s="138" t="s">
        <v>18</v>
      </c>
      <c r="D69" s="138">
        <f t="shared" si="1"/>
        <v>28157.999999999996</v>
      </c>
      <c r="E69" s="138">
        <v>281.58</v>
      </c>
    </row>
    <row r="70" spans="1:5" s="134" customFormat="1" ht="30" x14ac:dyDescent="0.25">
      <c r="A70" s="135" t="s">
        <v>76</v>
      </c>
      <c r="B70" s="138">
        <v>1.0669999999999999</v>
      </c>
      <c r="C70" s="138" t="s">
        <v>17</v>
      </c>
      <c r="D70" s="138">
        <f t="shared" si="1"/>
        <v>2021.6682286785378</v>
      </c>
      <c r="E70" s="138">
        <v>2157.12</v>
      </c>
    </row>
    <row r="71" spans="1:5" s="134" customFormat="1" ht="30" x14ac:dyDescent="0.25">
      <c r="A71" s="135" t="s">
        <v>183</v>
      </c>
      <c r="B71" s="138">
        <v>1.0649999999999999</v>
      </c>
      <c r="C71" s="138" t="s">
        <v>17</v>
      </c>
      <c r="D71" s="138">
        <f t="shared" si="1"/>
        <v>2008.0375586854461</v>
      </c>
      <c r="E71" s="138">
        <v>2138.56</v>
      </c>
    </row>
    <row r="72" spans="1:5" s="134" customFormat="1" x14ac:dyDescent="0.25">
      <c r="A72" s="135" t="s">
        <v>319</v>
      </c>
      <c r="B72" s="138">
        <v>70</v>
      </c>
      <c r="C72" s="138" t="s">
        <v>77</v>
      </c>
      <c r="D72" s="138">
        <f t="shared" si="1"/>
        <v>80.764428571428581</v>
      </c>
      <c r="E72" s="138">
        <v>5653.51</v>
      </c>
    </row>
    <row r="73" spans="1:5" s="134" customFormat="1" x14ac:dyDescent="0.25">
      <c r="A73" s="135" t="s">
        <v>320</v>
      </c>
      <c r="B73" s="138">
        <v>4</v>
      </c>
      <c r="C73" s="138" t="s">
        <v>13</v>
      </c>
      <c r="D73" s="138">
        <f t="shared" si="1"/>
        <v>599.61249999999995</v>
      </c>
      <c r="E73" s="138">
        <v>2398.4499999999998</v>
      </c>
    </row>
    <row r="74" spans="1:5" s="134" customFormat="1" ht="30" x14ac:dyDescent="0.25">
      <c r="A74" s="135" t="s">
        <v>111</v>
      </c>
      <c r="B74" s="138">
        <v>100</v>
      </c>
      <c r="C74" s="138" t="s">
        <v>112</v>
      </c>
      <c r="D74" s="138">
        <f t="shared" si="1"/>
        <v>58.9818</v>
      </c>
      <c r="E74" s="138">
        <v>5898.18</v>
      </c>
    </row>
    <row r="75" spans="1:5" s="134" customFormat="1" x14ac:dyDescent="0.25">
      <c r="A75" s="135" t="s">
        <v>263</v>
      </c>
      <c r="B75" s="138">
        <v>2</v>
      </c>
      <c r="C75" s="138" t="s">
        <v>244</v>
      </c>
      <c r="D75" s="138">
        <f t="shared" si="1"/>
        <v>218.37</v>
      </c>
      <c r="E75" s="138">
        <v>436.74</v>
      </c>
    </row>
    <row r="76" spans="1:5" s="134" customFormat="1" x14ac:dyDescent="0.25">
      <c r="A76" s="135" t="s">
        <v>186</v>
      </c>
      <c r="B76" s="138" t="s">
        <v>25</v>
      </c>
      <c r="C76" s="138" t="s">
        <v>17</v>
      </c>
      <c r="D76" s="138">
        <f>E76</f>
        <v>3786.59</v>
      </c>
      <c r="E76" s="138">
        <v>3786.59</v>
      </c>
    </row>
    <row r="77" spans="1:5" s="134" customFormat="1" ht="30" x14ac:dyDescent="0.25">
      <c r="A77" s="135" t="s">
        <v>187</v>
      </c>
      <c r="B77" s="138">
        <v>0.4</v>
      </c>
      <c r="C77" s="138" t="s">
        <v>17</v>
      </c>
      <c r="D77" s="138">
        <f t="shared" si="1"/>
        <v>1972.45</v>
      </c>
      <c r="E77" s="138">
        <v>788.98</v>
      </c>
    </row>
    <row r="78" spans="1:5" s="134" customFormat="1" x14ac:dyDescent="0.25">
      <c r="A78" s="135" t="s">
        <v>188</v>
      </c>
      <c r="B78" s="138">
        <v>0.06</v>
      </c>
      <c r="C78" s="138" t="s">
        <v>17</v>
      </c>
      <c r="D78" s="138">
        <f t="shared" si="1"/>
        <v>1970.6666666666667</v>
      </c>
      <c r="E78" s="138">
        <v>118.24</v>
      </c>
    </row>
    <row r="79" spans="1:5" s="134" customFormat="1" x14ac:dyDescent="0.25">
      <c r="A79" s="135" t="s">
        <v>189</v>
      </c>
      <c r="B79" s="138">
        <v>1.4999999999999999E-2</v>
      </c>
      <c r="C79" s="138" t="s">
        <v>16</v>
      </c>
      <c r="D79" s="138">
        <f t="shared" si="1"/>
        <v>11859.333333333332</v>
      </c>
      <c r="E79" s="138">
        <v>177.89</v>
      </c>
    </row>
    <row r="80" spans="1:5" s="134" customFormat="1" x14ac:dyDescent="0.25">
      <c r="A80" s="135" t="s">
        <v>128</v>
      </c>
      <c r="B80" s="138">
        <v>0.01</v>
      </c>
      <c r="C80" s="138" t="s">
        <v>127</v>
      </c>
      <c r="D80" s="138">
        <f t="shared" si="1"/>
        <v>30047.000000000004</v>
      </c>
      <c r="E80" s="138">
        <v>300.47000000000003</v>
      </c>
    </row>
    <row r="81" spans="1:7" s="134" customFormat="1" x14ac:dyDescent="0.25">
      <c r="A81" s="135" t="s">
        <v>321</v>
      </c>
      <c r="B81" s="138">
        <v>1.2E-2</v>
      </c>
      <c r="C81" s="138" t="s">
        <v>119</v>
      </c>
      <c r="D81" s="138">
        <f t="shared" si="1"/>
        <v>10087.5</v>
      </c>
      <c r="E81" s="138">
        <v>121.05</v>
      </c>
    </row>
    <row r="82" spans="1:7" s="134" customFormat="1" ht="28.5" x14ac:dyDescent="0.25">
      <c r="A82" s="141" t="s">
        <v>41</v>
      </c>
      <c r="B82" s="137"/>
      <c r="C82" s="137"/>
      <c r="D82" s="137"/>
      <c r="E82" s="137"/>
    </row>
    <row r="83" spans="1:7" s="134" customFormat="1" ht="30" x14ac:dyDescent="0.25">
      <c r="A83" s="135" t="s">
        <v>63</v>
      </c>
      <c r="B83" s="138" t="s">
        <v>277</v>
      </c>
      <c r="C83" s="138" t="s">
        <v>11</v>
      </c>
      <c r="D83" s="138">
        <f>E83</f>
        <v>7862.51</v>
      </c>
      <c r="E83" s="138">
        <v>7862.51</v>
      </c>
    </row>
    <row r="84" spans="1:7" s="134" customFormat="1" x14ac:dyDescent="0.25">
      <c r="A84" s="141" t="s">
        <v>91</v>
      </c>
      <c r="B84" s="137"/>
      <c r="C84" s="137"/>
      <c r="D84" s="138"/>
      <c r="E84" s="137"/>
    </row>
    <row r="85" spans="1:7" s="134" customFormat="1" x14ac:dyDescent="0.25">
      <c r="A85" s="135" t="s">
        <v>114</v>
      </c>
      <c r="B85" s="138" t="s">
        <v>277</v>
      </c>
      <c r="C85" s="138" t="s">
        <v>11</v>
      </c>
      <c r="D85" s="138">
        <f t="shared" ref="D85:D91" si="2">E85</f>
        <v>21600</v>
      </c>
      <c r="E85" s="138">
        <v>21600</v>
      </c>
    </row>
    <row r="86" spans="1:7" s="134" customFormat="1" ht="42.75" x14ac:dyDescent="0.25">
      <c r="A86" s="141" t="s">
        <v>322</v>
      </c>
      <c r="B86" s="137"/>
      <c r="C86" s="137"/>
      <c r="D86" s="138"/>
      <c r="E86" s="137"/>
    </row>
    <row r="87" spans="1:7" s="134" customFormat="1" x14ac:dyDescent="0.25">
      <c r="A87" s="135" t="s">
        <v>78</v>
      </c>
      <c r="B87" s="138" t="s">
        <v>24</v>
      </c>
      <c r="C87" s="138" t="s">
        <v>11</v>
      </c>
      <c r="D87" s="138">
        <f t="shared" si="2"/>
        <v>2000</v>
      </c>
      <c r="E87" s="138">
        <v>2000</v>
      </c>
    </row>
    <row r="88" spans="1:7" s="134" customFormat="1" ht="30" x14ac:dyDescent="0.25">
      <c r="A88" s="135" t="s">
        <v>323</v>
      </c>
      <c r="B88" s="138" t="s">
        <v>24</v>
      </c>
      <c r="C88" s="138" t="s">
        <v>11</v>
      </c>
      <c r="D88" s="138">
        <f t="shared" si="2"/>
        <v>517.78</v>
      </c>
      <c r="E88" s="138">
        <v>517.78</v>
      </c>
    </row>
    <row r="89" spans="1:7" s="134" customFormat="1" x14ac:dyDescent="0.25">
      <c r="A89" s="141" t="s">
        <v>268</v>
      </c>
      <c r="B89" s="137"/>
      <c r="C89" s="137"/>
      <c r="D89" s="138"/>
      <c r="E89" s="137"/>
    </row>
    <row r="90" spans="1:7" s="134" customFormat="1" x14ac:dyDescent="0.25">
      <c r="A90" s="135" t="s">
        <v>324</v>
      </c>
      <c r="B90" s="138" t="s">
        <v>25</v>
      </c>
      <c r="C90" s="138" t="s">
        <v>13</v>
      </c>
      <c r="D90" s="138">
        <f t="shared" si="2"/>
        <v>86677.82</v>
      </c>
      <c r="E90" s="138">
        <v>86677.82</v>
      </c>
    </row>
    <row r="91" spans="1:7" s="134" customFormat="1" x14ac:dyDescent="0.25">
      <c r="A91" s="135" t="s">
        <v>269</v>
      </c>
      <c r="B91" s="138" t="s">
        <v>25</v>
      </c>
      <c r="C91" s="138" t="s">
        <v>13</v>
      </c>
      <c r="D91" s="138">
        <f t="shared" si="2"/>
        <v>11733.26</v>
      </c>
      <c r="E91" s="138">
        <v>11733.26</v>
      </c>
    </row>
    <row r="92" spans="1:7" s="1" customFormat="1" ht="14.25" x14ac:dyDescent="0.2">
      <c r="A92" s="84" t="s">
        <v>10</v>
      </c>
      <c r="B92" s="28"/>
      <c r="C92" s="28"/>
      <c r="D92" s="28"/>
      <c r="E92" s="28"/>
      <c r="G92" s="18"/>
    </row>
    <row r="93" spans="1:7" s="1" customFormat="1" x14ac:dyDescent="0.2">
      <c r="A93" s="36" t="s">
        <v>87</v>
      </c>
      <c r="B93" s="29" t="s">
        <v>23</v>
      </c>
      <c r="C93" s="29" t="s">
        <v>11</v>
      </c>
      <c r="D93" s="29">
        <f>E93</f>
        <v>29626.294000000002</v>
      </c>
      <c r="E93" s="29">
        <f>'2020'!F14*10%</f>
        <v>29626.294000000002</v>
      </c>
      <c r="G93" s="18"/>
    </row>
    <row r="94" spans="1:7" s="1" customFormat="1" x14ac:dyDescent="0.2">
      <c r="A94" s="36" t="s">
        <v>325</v>
      </c>
      <c r="B94" s="29" t="s">
        <v>23</v>
      </c>
      <c r="C94" s="29" t="s">
        <v>11</v>
      </c>
      <c r="D94" s="29">
        <f>E94</f>
        <v>1593.7969999999914</v>
      </c>
      <c r="E94" s="29">
        <f>'2019'!F14*10%-Лист3!E80</f>
        <v>1593.7969999999914</v>
      </c>
      <c r="G94" s="18"/>
    </row>
    <row r="95" spans="1:7" s="134" customFormat="1" x14ac:dyDescent="0.25">
      <c r="A95" s="139" t="s">
        <v>27</v>
      </c>
      <c r="B95" s="138"/>
      <c r="C95" s="138"/>
      <c r="D95" s="138"/>
      <c r="E95" s="140">
        <f>SUM(E16:E94)</f>
        <v>366762.46100000001</v>
      </c>
    </row>
    <row r="96" spans="1:7" s="134" customFormat="1" x14ac:dyDescent="0.25">
      <c r="A96" s="210"/>
      <c r="B96" s="210"/>
      <c r="C96" s="210"/>
      <c r="D96" s="210"/>
      <c r="E96" s="210"/>
    </row>
    <row r="97" spans="1:5" s="134" customFormat="1" x14ac:dyDescent="0.25">
      <c r="A97" s="210"/>
      <c r="B97" s="210"/>
      <c r="C97" s="210"/>
      <c r="D97" s="210"/>
      <c r="E97" s="210"/>
    </row>
    <row r="98" spans="1:5" s="134" customFormat="1" ht="39.75" customHeight="1" x14ac:dyDescent="0.25">
      <c r="A98" s="212" t="s">
        <v>327</v>
      </c>
      <c r="B98" s="212"/>
      <c r="C98" s="212"/>
      <c r="D98" s="212"/>
      <c r="E98" s="212"/>
    </row>
    <row r="99" spans="1:5" s="134" customFormat="1" ht="27.75" customHeight="1" x14ac:dyDescent="0.25">
      <c r="A99" s="212" t="s">
        <v>270</v>
      </c>
      <c r="B99" s="212"/>
      <c r="C99" s="212"/>
      <c r="D99" s="212"/>
      <c r="E99" s="212"/>
    </row>
    <row r="100" spans="1:5" s="134" customFormat="1" ht="24" customHeight="1" x14ac:dyDescent="0.25">
      <c r="A100" s="212" t="s">
        <v>271</v>
      </c>
      <c r="B100" s="212"/>
      <c r="C100" s="212"/>
      <c r="D100" s="212"/>
      <c r="E100" s="212"/>
    </row>
    <row r="101" spans="1:5" s="134" customFormat="1" ht="30.75" customHeight="1" x14ac:dyDescent="0.25">
      <c r="A101" s="212" t="s">
        <v>272</v>
      </c>
      <c r="B101" s="212"/>
      <c r="C101" s="212"/>
      <c r="D101" s="212"/>
      <c r="E101" s="212"/>
    </row>
    <row r="102" spans="1:5" s="134" customFormat="1" x14ac:dyDescent="0.25">
      <c r="A102" s="210"/>
      <c r="B102" s="210"/>
      <c r="C102" s="210"/>
      <c r="D102" s="210"/>
      <c r="E102" s="210"/>
    </row>
    <row r="103" spans="1:5" s="134" customFormat="1" ht="24.75" customHeight="1" x14ac:dyDescent="0.25">
      <c r="B103" s="212"/>
      <c r="C103" s="212"/>
      <c r="D103" s="212"/>
      <c r="E103" s="212"/>
    </row>
    <row r="104" spans="1:5" s="134" customFormat="1" ht="18.75" customHeight="1" x14ac:dyDescent="0.25">
      <c r="A104" s="210" t="s">
        <v>273</v>
      </c>
      <c r="B104" s="210"/>
      <c r="C104" s="210"/>
      <c r="D104" s="210"/>
      <c r="E104" s="210"/>
    </row>
    <row r="105" spans="1:5" s="134" customFormat="1" ht="15.75" customHeight="1" x14ac:dyDescent="0.25">
      <c r="A105" s="210" t="s">
        <v>328</v>
      </c>
      <c r="B105" s="210"/>
      <c r="C105" s="210"/>
      <c r="D105" s="210"/>
      <c r="E105" s="210"/>
    </row>
    <row r="106" spans="1:5" s="134" customFormat="1" ht="10.5" customHeight="1" x14ac:dyDescent="0.25">
      <c r="B106" s="210"/>
      <c r="C106" s="210"/>
      <c r="D106" s="210" t="s">
        <v>29</v>
      </c>
      <c r="E106" s="210"/>
    </row>
    <row r="107" spans="1:5" s="134" customFormat="1" x14ac:dyDescent="0.25">
      <c r="A107" s="210"/>
      <c r="B107" s="210"/>
      <c r="C107" s="210"/>
      <c r="D107" s="210"/>
      <c r="E107" s="210"/>
    </row>
    <row r="108" spans="1:5" s="134" customFormat="1" x14ac:dyDescent="0.25">
      <c r="A108" s="210" t="s">
        <v>274</v>
      </c>
      <c r="B108" s="210"/>
      <c r="C108" s="210"/>
      <c r="D108" s="210"/>
      <c r="E108" s="210"/>
    </row>
    <row r="109" spans="1:5" s="134" customFormat="1" ht="10.5" customHeight="1" x14ac:dyDescent="0.25">
      <c r="B109" s="210"/>
      <c r="C109" s="210"/>
      <c r="D109" s="210" t="s">
        <v>29</v>
      </c>
      <c r="E109" s="210"/>
    </row>
    <row r="110" spans="1:5" s="134" customFormat="1" ht="11.25" customHeight="1" x14ac:dyDescent="0.25">
      <c r="A110" s="210"/>
      <c r="B110" s="210"/>
      <c r="C110" s="210"/>
      <c r="D110" s="210"/>
      <c r="E110" s="210"/>
    </row>
  </sheetData>
  <mergeCells count="31">
    <mergeCell ref="A107:E107"/>
    <mergeCell ref="A108:E108"/>
    <mergeCell ref="B109:C109"/>
    <mergeCell ref="D109:E109"/>
    <mergeCell ref="A110:E110"/>
    <mergeCell ref="A11:E11"/>
    <mergeCell ref="A12:E12"/>
    <mergeCell ref="A13:E13"/>
    <mergeCell ref="A14:E14"/>
    <mergeCell ref="B106:C106"/>
    <mergeCell ref="D106:E106"/>
    <mergeCell ref="A96:E96"/>
    <mergeCell ref="A97:E97"/>
    <mergeCell ref="A98:E98"/>
    <mergeCell ref="A99:E99"/>
    <mergeCell ref="A100:E100"/>
    <mergeCell ref="A101:E101"/>
    <mergeCell ref="A102:E102"/>
    <mergeCell ref="B103:E103"/>
    <mergeCell ref="A104:E104"/>
    <mergeCell ref="A105:E105"/>
    <mergeCell ref="A6:D6"/>
    <mergeCell ref="A7:E7"/>
    <mergeCell ref="A8:E8"/>
    <mergeCell ref="A9:E9"/>
    <mergeCell ref="A10:E10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workbookViewId="0">
      <selection sqref="A1:F1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  <col min="10" max="10" width="15.7109375" customWidth="1"/>
  </cols>
  <sheetData>
    <row r="1" spans="1:19" s="2" customFormat="1" ht="35.25" customHeight="1" x14ac:dyDescent="0.3">
      <c r="A1" s="199" t="s">
        <v>329</v>
      </c>
      <c r="B1" s="199"/>
      <c r="C1" s="199"/>
      <c r="D1" s="199"/>
      <c r="E1" s="199"/>
      <c r="F1" s="199"/>
    </row>
    <row r="2" spans="1:19" s="2" customFormat="1" x14ac:dyDescent="0.25">
      <c r="A2" s="45"/>
      <c r="B2" s="45"/>
      <c r="C2" s="45"/>
      <c r="D2" s="45"/>
      <c r="E2" s="45"/>
      <c r="F2" s="45"/>
    </row>
    <row r="3" spans="1:19" s="2" customFormat="1" ht="19.5" customHeight="1" x14ac:dyDescent="0.25">
      <c r="A3" s="46" t="s">
        <v>330</v>
      </c>
      <c r="B3" s="46"/>
      <c r="C3" s="46"/>
      <c r="D3" s="46"/>
      <c r="E3" s="46"/>
      <c r="F3" s="47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</row>
    <row r="4" spans="1:19" s="2" customFormat="1" ht="19.5" customHeight="1" x14ac:dyDescent="0.25">
      <c r="A4" s="46"/>
      <c r="B4" s="46"/>
      <c r="C4" s="46"/>
      <c r="D4" s="46"/>
      <c r="E4" s="46"/>
      <c r="F4" s="47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19" s="2" customFormat="1" ht="36.75" customHeight="1" x14ac:dyDescent="0.25">
      <c r="A5" s="200" t="s">
        <v>139</v>
      </c>
      <c r="B5" s="200"/>
      <c r="C5" s="200"/>
      <c r="D5" s="200"/>
      <c r="E5" s="200"/>
      <c r="F5" s="200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</row>
    <row r="6" spans="1:19" s="58" customFormat="1" ht="27.75" customHeight="1" x14ac:dyDescent="0.25">
      <c r="A6" s="94" t="s">
        <v>140</v>
      </c>
      <c r="B6" s="95" t="s">
        <v>164</v>
      </c>
      <c r="C6" s="94" t="s">
        <v>141</v>
      </c>
      <c r="D6" s="127">
        <v>1374.1</v>
      </c>
      <c r="E6" s="94" t="s">
        <v>142</v>
      </c>
      <c r="F6" s="97">
        <v>1069.3</v>
      </c>
      <c r="G6" s="131"/>
      <c r="H6" s="51"/>
      <c r="I6" s="52"/>
      <c r="J6" s="53"/>
      <c r="K6" s="54"/>
      <c r="L6" s="132"/>
      <c r="M6" s="132"/>
      <c r="N6" s="132"/>
      <c r="O6" s="132"/>
      <c r="P6" s="133"/>
      <c r="Q6" s="201"/>
      <c r="R6" s="202"/>
      <c r="S6" s="57"/>
    </row>
    <row r="7" spans="1:19" s="60" customFormat="1" ht="32.25" customHeight="1" x14ac:dyDescent="0.25">
      <c r="A7" s="94" t="s">
        <v>143</v>
      </c>
      <c r="B7" s="98">
        <v>3</v>
      </c>
      <c r="C7" s="94" t="s">
        <v>144</v>
      </c>
      <c r="D7" s="127">
        <f>600.5+182.8</f>
        <v>783.3</v>
      </c>
      <c r="E7" s="94" t="s">
        <v>145</v>
      </c>
      <c r="F7" s="97">
        <v>744.2</v>
      </c>
      <c r="G7" s="131"/>
      <c r="H7" s="51"/>
      <c r="I7" s="52"/>
      <c r="J7" s="53"/>
      <c r="K7" s="54"/>
      <c r="L7" s="132"/>
      <c r="M7" s="132"/>
      <c r="N7" s="132"/>
      <c r="O7" s="132"/>
      <c r="P7" s="133"/>
      <c r="Q7" s="201"/>
      <c r="R7" s="203"/>
      <c r="S7" s="59"/>
    </row>
    <row r="8" spans="1:19" s="60" customFormat="1" ht="46.5" customHeight="1" x14ac:dyDescent="0.25">
      <c r="A8" s="144" t="s">
        <v>146</v>
      </c>
      <c r="B8" s="98">
        <v>16</v>
      </c>
      <c r="C8" s="94" t="s">
        <v>147</v>
      </c>
      <c r="D8" s="97">
        <v>175.9</v>
      </c>
      <c r="E8" s="94" t="s">
        <v>148</v>
      </c>
      <c r="F8" s="97">
        <v>146.69999999999999</v>
      </c>
      <c r="G8" s="131"/>
      <c r="H8" s="51"/>
      <c r="I8" s="52"/>
      <c r="J8" s="53"/>
      <c r="K8" s="143"/>
      <c r="L8" s="132"/>
      <c r="M8" s="132"/>
      <c r="N8" s="132"/>
      <c r="O8" s="132"/>
      <c r="P8" s="133"/>
      <c r="Q8" s="201"/>
      <c r="R8" s="202"/>
      <c r="S8" s="59"/>
    </row>
    <row r="9" spans="1:19" s="60" customFormat="1" ht="33.75" customHeight="1" x14ac:dyDescent="0.25">
      <c r="A9" s="61"/>
      <c r="B9" s="53"/>
      <c r="C9" s="50"/>
      <c r="D9" s="63"/>
      <c r="E9" s="64"/>
      <c r="F9" s="65"/>
      <c r="G9" s="131"/>
      <c r="H9" s="51"/>
      <c r="I9" s="52"/>
      <c r="J9" s="53"/>
      <c r="K9" s="143"/>
      <c r="L9" s="132"/>
      <c r="M9" s="132"/>
      <c r="N9" s="132"/>
      <c r="O9" s="132"/>
      <c r="P9" s="131"/>
      <c r="Q9" s="143"/>
      <c r="R9" s="144"/>
      <c r="S9" s="67"/>
    </row>
    <row r="10" spans="1:19" s="70" customFormat="1" ht="15" customHeight="1" thickBot="1" x14ac:dyDescent="0.3">
      <c r="A10" s="68"/>
      <c r="B10" s="68"/>
      <c r="C10" s="68"/>
      <c r="D10" s="68"/>
      <c r="E10" s="68"/>
      <c r="F10" s="14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0" customFormat="1" ht="30" customHeight="1" x14ac:dyDescent="0.25">
      <c r="A11" s="204" t="s">
        <v>149</v>
      </c>
      <c r="B11" s="205"/>
      <c r="C11" s="205"/>
      <c r="D11" s="205"/>
      <c r="E11" s="206"/>
      <c r="F11" s="71" t="s">
        <v>150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99" customFormat="1" ht="30" customHeight="1" x14ac:dyDescent="0.25">
      <c r="A12" s="192" t="s">
        <v>285</v>
      </c>
      <c r="B12" s="193"/>
      <c r="C12" s="193"/>
      <c r="D12" s="193"/>
      <c r="E12" s="194"/>
      <c r="F12" s="101">
        <v>-132253.49100000015</v>
      </c>
    </row>
    <row r="13" spans="1:19" s="99" customFormat="1" ht="30" customHeight="1" x14ac:dyDescent="0.25">
      <c r="A13" s="192" t="s">
        <v>152</v>
      </c>
      <c r="B13" s="193"/>
      <c r="C13" s="193"/>
      <c r="D13" s="193"/>
      <c r="E13" s="194"/>
      <c r="F13" s="101">
        <v>98232.219999999972</v>
      </c>
    </row>
    <row r="14" spans="1:19" s="99" customFormat="1" ht="30" customHeight="1" x14ac:dyDescent="0.25">
      <c r="A14" s="192" t="s">
        <v>153</v>
      </c>
      <c r="B14" s="193"/>
      <c r="C14" s="193"/>
      <c r="D14" s="193"/>
      <c r="E14" s="194"/>
      <c r="F14" s="102">
        <f>SUM(F15:F17)</f>
        <v>294490.32</v>
      </c>
    </row>
    <row r="15" spans="1:19" s="70" customFormat="1" ht="28.5" customHeight="1" x14ac:dyDescent="0.25">
      <c r="A15" s="195" t="s">
        <v>154</v>
      </c>
      <c r="B15" s="196"/>
      <c r="C15" s="196"/>
      <c r="D15" s="196"/>
      <c r="E15" s="197"/>
      <c r="F15" s="103">
        <v>186822.84</v>
      </c>
    </row>
    <row r="16" spans="1:19" s="70" customFormat="1" ht="24" customHeight="1" x14ac:dyDescent="0.25">
      <c r="A16" s="195" t="s">
        <v>155</v>
      </c>
      <c r="B16" s="196"/>
      <c r="C16" s="196"/>
      <c r="D16" s="196"/>
      <c r="E16" s="197"/>
      <c r="F16" s="103">
        <v>106497.48</v>
      </c>
    </row>
    <row r="17" spans="1:19" s="70" customFormat="1" ht="30" customHeight="1" x14ac:dyDescent="0.25">
      <c r="A17" s="195" t="s">
        <v>156</v>
      </c>
      <c r="B17" s="196"/>
      <c r="C17" s="196"/>
      <c r="D17" s="196"/>
      <c r="E17" s="197"/>
      <c r="F17" s="103">
        <v>1170</v>
      </c>
    </row>
    <row r="18" spans="1:19" s="99" customFormat="1" ht="30" customHeight="1" x14ac:dyDescent="0.25">
      <c r="A18" s="192" t="s">
        <v>157</v>
      </c>
      <c r="B18" s="193"/>
      <c r="C18" s="193"/>
      <c r="D18" s="193"/>
      <c r="E18" s="194"/>
      <c r="F18" s="102">
        <f>SUM(F19:F21)</f>
        <v>368050.91000000003</v>
      </c>
    </row>
    <row r="19" spans="1:19" s="70" customFormat="1" ht="30" customHeight="1" x14ac:dyDescent="0.25">
      <c r="A19" s="195" t="s">
        <v>154</v>
      </c>
      <c r="B19" s="196"/>
      <c r="C19" s="196"/>
      <c r="D19" s="196"/>
      <c r="E19" s="197"/>
      <c r="F19" s="103">
        <v>211073.99</v>
      </c>
    </row>
    <row r="20" spans="1:19" s="70" customFormat="1" ht="30" customHeight="1" x14ac:dyDescent="0.25">
      <c r="A20" s="195" t="s">
        <v>155</v>
      </c>
      <c r="B20" s="196"/>
      <c r="C20" s="196"/>
      <c r="D20" s="196"/>
      <c r="E20" s="197"/>
      <c r="F20" s="103">
        <v>155986.92000000001</v>
      </c>
    </row>
    <row r="21" spans="1:19" s="73" customFormat="1" ht="30" customHeight="1" x14ac:dyDescent="0.2">
      <c r="A21" s="195" t="s">
        <v>156</v>
      </c>
      <c r="B21" s="196"/>
      <c r="C21" s="196"/>
      <c r="D21" s="196"/>
      <c r="E21" s="197"/>
      <c r="F21" s="103">
        <v>990</v>
      </c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s="100" customFormat="1" ht="30" customHeight="1" x14ac:dyDescent="0.25">
      <c r="A22" s="192" t="s">
        <v>158</v>
      </c>
      <c r="B22" s="193"/>
      <c r="C22" s="193"/>
      <c r="D22" s="193"/>
      <c r="E22" s="194"/>
      <c r="F22" s="102">
        <f>F12+F18</f>
        <v>235797.41899999988</v>
      </c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</row>
    <row r="23" spans="1:19" s="100" customFormat="1" ht="30" customHeight="1" x14ac:dyDescent="0.25">
      <c r="A23" s="192" t="s">
        <v>159</v>
      </c>
      <c r="B23" s="193"/>
      <c r="C23" s="193"/>
      <c r="D23" s="193"/>
      <c r="E23" s="194"/>
      <c r="F23" s="102">
        <f>акт21!E73</f>
        <v>215580.68399999998</v>
      </c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</row>
    <row r="24" spans="1:19" s="100" customFormat="1" ht="30" customHeight="1" x14ac:dyDescent="0.25">
      <c r="A24" s="192" t="s">
        <v>284</v>
      </c>
      <c r="B24" s="193"/>
      <c r="C24" s="193"/>
      <c r="D24" s="193"/>
      <c r="E24" s="194"/>
      <c r="F24" s="102">
        <f>F22-F23+0.01</f>
        <v>20216.744999999897</v>
      </c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</row>
    <row r="25" spans="1:19" s="100" customFormat="1" ht="30" customHeight="1" x14ac:dyDescent="0.25">
      <c r="A25" s="192" t="s">
        <v>160</v>
      </c>
      <c r="B25" s="193"/>
      <c r="C25" s="193"/>
      <c r="D25" s="193"/>
      <c r="E25" s="194"/>
      <c r="F25" s="101">
        <f>F13+F14-F18</f>
        <v>24671.629999999946</v>
      </c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64.5" customHeight="1" x14ac:dyDescent="0.2">
      <c r="A27" s="191" t="s">
        <v>161</v>
      </c>
      <c r="B27" s="191"/>
      <c r="C27" s="191"/>
      <c r="D27" s="191"/>
    </row>
    <row r="28" spans="1:19" s="2" customFormat="1" ht="21.75" hidden="1" customHeight="1" x14ac:dyDescent="0.25">
      <c r="A28" s="198" t="s">
        <v>354</v>
      </c>
      <c r="B28" s="198"/>
      <c r="C28" s="198"/>
      <c r="D28" s="198"/>
    </row>
    <row r="29" spans="1:19" s="2" customFormat="1" ht="22.5" customHeight="1" x14ac:dyDescent="0.25">
      <c r="A29" s="191" t="s">
        <v>48</v>
      </c>
      <c r="B29" s="191"/>
      <c r="C29" s="191"/>
      <c r="D29" s="191"/>
    </row>
    <row r="30" spans="1:19" s="2" customFormat="1" ht="22.5" customHeight="1" x14ac:dyDescent="0.25">
      <c r="A30" s="191" t="s">
        <v>49</v>
      </c>
      <c r="B30" s="191"/>
      <c r="C30" s="191"/>
      <c r="D30" s="45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18:E18"/>
    <mergeCell ref="A19:E19"/>
    <mergeCell ref="A20:E20"/>
    <mergeCell ref="A21:E21"/>
    <mergeCell ref="A22:E22"/>
    <mergeCell ref="A30:C30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8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5"/>
  <sheetViews>
    <sheetView tabSelected="1" topLeftCell="A60" workbookViewId="0">
      <selection activeCell="A74" sqref="A74:E74"/>
    </sheetView>
  </sheetViews>
  <sheetFormatPr defaultColWidth="8.140625" defaultRowHeight="15" x14ac:dyDescent="0.25"/>
  <cols>
    <col min="1" max="1" width="60.42578125" style="145" customWidth="1"/>
    <col min="2" max="5" width="16.140625" style="145" customWidth="1"/>
    <col min="6" max="6" width="9.42578125" style="145" bestFit="1" customWidth="1"/>
    <col min="7" max="255" width="8.140625" style="145"/>
    <col min="256" max="256" width="8.7109375" style="145" customWidth="1"/>
    <col min="257" max="257" width="31.5703125" style="145" customWidth="1"/>
    <col min="258" max="258" width="13.85546875" style="145" customWidth="1"/>
    <col min="259" max="259" width="19.140625" style="145" customWidth="1"/>
    <col min="260" max="260" width="17.5703125" style="145" customWidth="1"/>
    <col min="261" max="261" width="14.7109375" style="145" customWidth="1"/>
    <col min="262" max="511" width="8.140625" style="145"/>
    <col min="512" max="512" width="8.7109375" style="145" customWidth="1"/>
    <col min="513" max="513" width="31.5703125" style="145" customWidth="1"/>
    <col min="514" max="514" width="13.85546875" style="145" customWidth="1"/>
    <col min="515" max="515" width="19.140625" style="145" customWidth="1"/>
    <col min="516" max="516" width="17.5703125" style="145" customWidth="1"/>
    <col min="517" max="517" width="14.7109375" style="145" customWidth="1"/>
    <col min="518" max="767" width="8.140625" style="145"/>
    <col min="768" max="768" width="8.7109375" style="145" customWidth="1"/>
    <col min="769" max="769" width="31.5703125" style="145" customWidth="1"/>
    <col min="770" max="770" width="13.85546875" style="145" customWidth="1"/>
    <col min="771" max="771" width="19.140625" style="145" customWidth="1"/>
    <col min="772" max="772" width="17.5703125" style="145" customWidth="1"/>
    <col min="773" max="773" width="14.7109375" style="145" customWidth="1"/>
    <col min="774" max="1023" width="8.140625" style="145"/>
    <col min="1024" max="1024" width="8.7109375" style="145" customWidth="1"/>
    <col min="1025" max="1025" width="31.5703125" style="145" customWidth="1"/>
    <col min="1026" max="1026" width="13.85546875" style="145" customWidth="1"/>
    <col min="1027" max="1027" width="19.140625" style="145" customWidth="1"/>
    <col min="1028" max="1028" width="17.5703125" style="145" customWidth="1"/>
    <col min="1029" max="1029" width="14.7109375" style="145" customWidth="1"/>
    <col min="1030" max="1279" width="8.140625" style="145"/>
    <col min="1280" max="1280" width="8.7109375" style="145" customWidth="1"/>
    <col min="1281" max="1281" width="31.5703125" style="145" customWidth="1"/>
    <col min="1282" max="1282" width="13.85546875" style="145" customWidth="1"/>
    <col min="1283" max="1283" width="19.140625" style="145" customWidth="1"/>
    <col min="1284" max="1284" width="17.5703125" style="145" customWidth="1"/>
    <col min="1285" max="1285" width="14.7109375" style="145" customWidth="1"/>
    <col min="1286" max="1535" width="8.140625" style="145"/>
    <col min="1536" max="1536" width="8.7109375" style="145" customWidth="1"/>
    <col min="1537" max="1537" width="31.5703125" style="145" customWidth="1"/>
    <col min="1538" max="1538" width="13.85546875" style="145" customWidth="1"/>
    <col min="1539" max="1539" width="19.140625" style="145" customWidth="1"/>
    <col min="1540" max="1540" width="17.5703125" style="145" customWidth="1"/>
    <col min="1541" max="1541" width="14.7109375" style="145" customWidth="1"/>
    <col min="1542" max="1791" width="8.140625" style="145"/>
    <col min="1792" max="1792" width="8.7109375" style="145" customWidth="1"/>
    <col min="1793" max="1793" width="31.5703125" style="145" customWidth="1"/>
    <col min="1794" max="1794" width="13.85546875" style="145" customWidth="1"/>
    <col min="1795" max="1795" width="19.140625" style="145" customWidth="1"/>
    <col min="1796" max="1796" width="17.5703125" style="145" customWidth="1"/>
    <col min="1797" max="1797" width="14.7109375" style="145" customWidth="1"/>
    <col min="1798" max="2047" width="8.140625" style="145"/>
    <col min="2048" max="2048" width="8.7109375" style="145" customWidth="1"/>
    <col min="2049" max="2049" width="31.5703125" style="145" customWidth="1"/>
    <col min="2050" max="2050" width="13.85546875" style="145" customWidth="1"/>
    <col min="2051" max="2051" width="19.140625" style="145" customWidth="1"/>
    <col min="2052" max="2052" width="17.5703125" style="145" customWidth="1"/>
    <col min="2053" max="2053" width="14.7109375" style="145" customWidth="1"/>
    <col min="2054" max="2303" width="8.140625" style="145"/>
    <col min="2304" max="2304" width="8.7109375" style="145" customWidth="1"/>
    <col min="2305" max="2305" width="31.5703125" style="145" customWidth="1"/>
    <col min="2306" max="2306" width="13.85546875" style="145" customWidth="1"/>
    <col min="2307" max="2307" width="19.140625" style="145" customWidth="1"/>
    <col min="2308" max="2308" width="17.5703125" style="145" customWidth="1"/>
    <col min="2309" max="2309" width="14.7109375" style="145" customWidth="1"/>
    <col min="2310" max="2559" width="8.140625" style="145"/>
    <col min="2560" max="2560" width="8.7109375" style="145" customWidth="1"/>
    <col min="2561" max="2561" width="31.5703125" style="145" customWidth="1"/>
    <col min="2562" max="2562" width="13.85546875" style="145" customWidth="1"/>
    <col min="2563" max="2563" width="19.140625" style="145" customWidth="1"/>
    <col min="2564" max="2564" width="17.5703125" style="145" customWidth="1"/>
    <col min="2565" max="2565" width="14.7109375" style="145" customWidth="1"/>
    <col min="2566" max="2815" width="8.140625" style="145"/>
    <col min="2816" max="2816" width="8.7109375" style="145" customWidth="1"/>
    <col min="2817" max="2817" width="31.5703125" style="145" customWidth="1"/>
    <col min="2818" max="2818" width="13.85546875" style="145" customWidth="1"/>
    <col min="2819" max="2819" width="19.140625" style="145" customWidth="1"/>
    <col min="2820" max="2820" width="17.5703125" style="145" customWidth="1"/>
    <col min="2821" max="2821" width="14.7109375" style="145" customWidth="1"/>
    <col min="2822" max="3071" width="8.140625" style="145"/>
    <col min="3072" max="3072" width="8.7109375" style="145" customWidth="1"/>
    <col min="3073" max="3073" width="31.5703125" style="145" customWidth="1"/>
    <col min="3074" max="3074" width="13.85546875" style="145" customWidth="1"/>
    <col min="3075" max="3075" width="19.140625" style="145" customWidth="1"/>
    <col min="3076" max="3076" width="17.5703125" style="145" customWidth="1"/>
    <col min="3077" max="3077" width="14.7109375" style="145" customWidth="1"/>
    <col min="3078" max="3327" width="8.140625" style="145"/>
    <col min="3328" max="3328" width="8.7109375" style="145" customWidth="1"/>
    <col min="3329" max="3329" width="31.5703125" style="145" customWidth="1"/>
    <col min="3330" max="3330" width="13.85546875" style="145" customWidth="1"/>
    <col min="3331" max="3331" width="19.140625" style="145" customWidth="1"/>
    <col min="3332" max="3332" width="17.5703125" style="145" customWidth="1"/>
    <col min="3333" max="3333" width="14.7109375" style="145" customWidth="1"/>
    <col min="3334" max="3583" width="8.140625" style="145"/>
    <col min="3584" max="3584" width="8.7109375" style="145" customWidth="1"/>
    <col min="3585" max="3585" width="31.5703125" style="145" customWidth="1"/>
    <col min="3586" max="3586" width="13.85546875" style="145" customWidth="1"/>
    <col min="3587" max="3587" width="19.140625" style="145" customWidth="1"/>
    <col min="3588" max="3588" width="17.5703125" style="145" customWidth="1"/>
    <col min="3589" max="3589" width="14.7109375" style="145" customWidth="1"/>
    <col min="3590" max="3839" width="8.140625" style="145"/>
    <col min="3840" max="3840" width="8.7109375" style="145" customWidth="1"/>
    <col min="3841" max="3841" width="31.5703125" style="145" customWidth="1"/>
    <col min="3842" max="3842" width="13.85546875" style="145" customWidth="1"/>
    <col min="3843" max="3843" width="19.140625" style="145" customWidth="1"/>
    <col min="3844" max="3844" width="17.5703125" style="145" customWidth="1"/>
    <col min="3845" max="3845" width="14.7109375" style="145" customWidth="1"/>
    <col min="3846" max="4095" width="8.140625" style="145"/>
    <col min="4096" max="4096" width="8.7109375" style="145" customWidth="1"/>
    <col min="4097" max="4097" width="31.5703125" style="145" customWidth="1"/>
    <col min="4098" max="4098" width="13.85546875" style="145" customWidth="1"/>
    <col min="4099" max="4099" width="19.140625" style="145" customWidth="1"/>
    <col min="4100" max="4100" width="17.5703125" style="145" customWidth="1"/>
    <col min="4101" max="4101" width="14.7109375" style="145" customWidth="1"/>
    <col min="4102" max="4351" width="8.140625" style="145"/>
    <col min="4352" max="4352" width="8.7109375" style="145" customWidth="1"/>
    <col min="4353" max="4353" width="31.5703125" style="145" customWidth="1"/>
    <col min="4354" max="4354" width="13.85546875" style="145" customWidth="1"/>
    <col min="4355" max="4355" width="19.140625" style="145" customWidth="1"/>
    <col min="4356" max="4356" width="17.5703125" style="145" customWidth="1"/>
    <col min="4357" max="4357" width="14.7109375" style="145" customWidth="1"/>
    <col min="4358" max="4607" width="8.140625" style="145"/>
    <col min="4608" max="4608" width="8.7109375" style="145" customWidth="1"/>
    <col min="4609" max="4609" width="31.5703125" style="145" customWidth="1"/>
    <col min="4610" max="4610" width="13.85546875" style="145" customWidth="1"/>
    <col min="4611" max="4611" width="19.140625" style="145" customWidth="1"/>
    <col min="4612" max="4612" width="17.5703125" style="145" customWidth="1"/>
    <col min="4613" max="4613" width="14.7109375" style="145" customWidth="1"/>
    <col min="4614" max="4863" width="8.140625" style="145"/>
    <col min="4864" max="4864" width="8.7109375" style="145" customWidth="1"/>
    <col min="4865" max="4865" width="31.5703125" style="145" customWidth="1"/>
    <col min="4866" max="4866" width="13.85546875" style="145" customWidth="1"/>
    <col min="4867" max="4867" width="19.140625" style="145" customWidth="1"/>
    <col min="4868" max="4868" width="17.5703125" style="145" customWidth="1"/>
    <col min="4869" max="4869" width="14.7109375" style="145" customWidth="1"/>
    <col min="4870" max="5119" width="8.140625" style="145"/>
    <col min="5120" max="5120" width="8.7109375" style="145" customWidth="1"/>
    <col min="5121" max="5121" width="31.5703125" style="145" customWidth="1"/>
    <col min="5122" max="5122" width="13.85546875" style="145" customWidth="1"/>
    <col min="5123" max="5123" width="19.140625" style="145" customWidth="1"/>
    <col min="5124" max="5124" width="17.5703125" style="145" customWidth="1"/>
    <col min="5125" max="5125" width="14.7109375" style="145" customWidth="1"/>
    <col min="5126" max="5375" width="8.140625" style="145"/>
    <col min="5376" max="5376" width="8.7109375" style="145" customWidth="1"/>
    <col min="5377" max="5377" width="31.5703125" style="145" customWidth="1"/>
    <col min="5378" max="5378" width="13.85546875" style="145" customWidth="1"/>
    <col min="5379" max="5379" width="19.140625" style="145" customWidth="1"/>
    <col min="5380" max="5380" width="17.5703125" style="145" customWidth="1"/>
    <col min="5381" max="5381" width="14.7109375" style="145" customWidth="1"/>
    <col min="5382" max="5631" width="8.140625" style="145"/>
    <col min="5632" max="5632" width="8.7109375" style="145" customWidth="1"/>
    <col min="5633" max="5633" width="31.5703125" style="145" customWidth="1"/>
    <col min="5634" max="5634" width="13.85546875" style="145" customWidth="1"/>
    <col min="5635" max="5635" width="19.140625" style="145" customWidth="1"/>
    <col min="5636" max="5636" width="17.5703125" style="145" customWidth="1"/>
    <col min="5637" max="5637" width="14.7109375" style="145" customWidth="1"/>
    <col min="5638" max="5887" width="8.140625" style="145"/>
    <col min="5888" max="5888" width="8.7109375" style="145" customWidth="1"/>
    <col min="5889" max="5889" width="31.5703125" style="145" customWidth="1"/>
    <col min="5890" max="5890" width="13.85546875" style="145" customWidth="1"/>
    <col min="5891" max="5891" width="19.140625" style="145" customWidth="1"/>
    <col min="5892" max="5892" width="17.5703125" style="145" customWidth="1"/>
    <col min="5893" max="5893" width="14.7109375" style="145" customWidth="1"/>
    <col min="5894" max="6143" width="8.140625" style="145"/>
    <col min="6144" max="6144" width="8.7109375" style="145" customWidth="1"/>
    <col min="6145" max="6145" width="31.5703125" style="145" customWidth="1"/>
    <col min="6146" max="6146" width="13.85546875" style="145" customWidth="1"/>
    <col min="6147" max="6147" width="19.140625" style="145" customWidth="1"/>
    <col min="6148" max="6148" width="17.5703125" style="145" customWidth="1"/>
    <col min="6149" max="6149" width="14.7109375" style="145" customWidth="1"/>
    <col min="6150" max="6399" width="8.140625" style="145"/>
    <col min="6400" max="6400" width="8.7109375" style="145" customWidth="1"/>
    <col min="6401" max="6401" width="31.5703125" style="145" customWidth="1"/>
    <col min="6402" max="6402" width="13.85546875" style="145" customWidth="1"/>
    <col min="6403" max="6403" width="19.140625" style="145" customWidth="1"/>
    <col min="6404" max="6404" width="17.5703125" style="145" customWidth="1"/>
    <col min="6405" max="6405" width="14.7109375" style="145" customWidth="1"/>
    <col min="6406" max="6655" width="8.140625" style="145"/>
    <col min="6656" max="6656" width="8.7109375" style="145" customWidth="1"/>
    <col min="6657" max="6657" width="31.5703125" style="145" customWidth="1"/>
    <col min="6658" max="6658" width="13.85546875" style="145" customWidth="1"/>
    <col min="6659" max="6659" width="19.140625" style="145" customWidth="1"/>
    <col min="6660" max="6660" width="17.5703125" style="145" customWidth="1"/>
    <col min="6661" max="6661" width="14.7109375" style="145" customWidth="1"/>
    <col min="6662" max="6911" width="8.140625" style="145"/>
    <col min="6912" max="6912" width="8.7109375" style="145" customWidth="1"/>
    <col min="6913" max="6913" width="31.5703125" style="145" customWidth="1"/>
    <col min="6914" max="6914" width="13.85546875" style="145" customWidth="1"/>
    <col min="6915" max="6915" width="19.140625" style="145" customWidth="1"/>
    <col min="6916" max="6916" width="17.5703125" style="145" customWidth="1"/>
    <col min="6917" max="6917" width="14.7109375" style="145" customWidth="1"/>
    <col min="6918" max="7167" width="8.140625" style="145"/>
    <col min="7168" max="7168" width="8.7109375" style="145" customWidth="1"/>
    <col min="7169" max="7169" width="31.5703125" style="145" customWidth="1"/>
    <col min="7170" max="7170" width="13.85546875" style="145" customWidth="1"/>
    <col min="7171" max="7171" width="19.140625" style="145" customWidth="1"/>
    <col min="7172" max="7172" width="17.5703125" style="145" customWidth="1"/>
    <col min="7173" max="7173" width="14.7109375" style="145" customWidth="1"/>
    <col min="7174" max="7423" width="8.140625" style="145"/>
    <col min="7424" max="7424" width="8.7109375" style="145" customWidth="1"/>
    <col min="7425" max="7425" width="31.5703125" style="145" customWidth="1"/>
    <col min="7426" max="7426" width="13.85546875" style="145" customWidth="1"/>
    <col min="7427" max="7427" width="19.140625" style="145" customWidth="1"/>
    <col min="7428" max="7428" width="17.5703125" style="145" customWidth="1"/>
    <col min="7429" max="7429" width="14.7109375" style="145" customWidth="1"/>
    <col min="7430" max="7679" width="8.140625" style="145"/>
    <col min="7680" max="7680" width="8.7109375" style="145" customWidth="1"/>
    <col min="7681" max="7681" width="31.5703125" style="145" customWidth="1"/>
    <col min="7682" max="7682" width="13.85546875" style="145" customWidth="1"/>
    <col min="7683" max="7683" width="19.140625" style="145" customWidth="1"/>
    <col min="7684" max="7684" width="17.5703125" style="145" customWidth="1"/>
    <col min="7685" max="7685" width="14.7109375" style="145" customWidth="1"/>
    <col min="7686" max="7935" width="8.140625" style="145"/>
    <col min="7936" max="7936" width="8.7109375" style="145" customWidth="1"/>
    <col min="7937" max="7937" width="31.5703125" style="145" customWidth="1"/>
    <col min="7938" max="7938" width="13.85546875" style="145" customWidth="1"/>
    <col min="7939" max="7939" width="19.140625" style="145" customWidth="1"/>
    <col min="7940" max="7940" width="17.5703125" style="145" customWidth="1"/>
    <col min="7941" max="7941" width="14.7109375" style="145" customWidth="1"/>
    <col min="7942" max="8191" width="8.140625" style="145"/>
    <col min="8192" max="8192" width="8.7109375" style="145" customWidth="1"/>
    <col min="8193" max="8193" width="31.5703125" style="145" customWidth="1"/>
    <col min="8194" max="8194" width="13.85546875" style="145" customWidth="1"/>
    <col min="8195" max="8195" width="19.140625" style="145" customWidth="1"/>
    <col min="8196" max="8196" width="17.5703125" style="145" customWidth="1"/>
    <col min="8197" max="8197" width="14.7109375" style="145" customWidth="1"/>
    <col min="8198" max="8447" width="8.140625" style="145"/>
    <col min="8448" max="8448" width="8.7109375" style="145" customWidth="1"/>
    <col min="8449" max="8449" width="31.5703125" style="145" customWidth="1"/>
    <col min="8450" max="8450" width="13.85546875" style="145" customWidth="1"/>
    <col min="8451" max="8451" width="19.140625" style="145" customWidth="1"/>
    <col min="8452" max="8452" width="17.5703125" style="145" customWidth="1"/>
    <col min="8453" max="8453" width="14.7109375" style="145" customWidth="1"/>
    <col min="8454" max="8703" width="8.140625" style="145"/>
    <col min="8704" max="8704" width="8.7109375" style="145" customWidth="1"/>
    <col min="8705" max="8705" width="31.5703125" style="145" customWidth="1"/>
    <col min="8706" max="8706" width="13.85546875" style="145" customWidth="1"/>
    <col min="8707" max="8707" width="19.140625" style="145" customWidth="1"/>
    <col min="8708" max="8708" width="17.5703125" style="145" customWidth="1"/>
    <col min="8709" max="8709" width="14.7109375" style="145" customWidth="1"/>
    <col min="8710" max="8959" width="8.140625" style="145"/>
    <col min="8960" max="8960" width="8.7109375" style="145" customWidth="1"/>
    <col min="8961" max="8961" width="31.5703125" style="145" customWidth="1"/>
    <col min="8962" max="8962" width="13.85546875" style="145" customWidth="1"/>
    <col min="8963" max="8963" width="19.140625" style="145" customWidth="1"/>
    <col min="8964" max="8964" width="17.5703125" style="145" customWidth="1"/>
    <col min="8965" max="8965" width="14.7109375" style="145" customWidth="1"/>
    <col min="8966" max="9215" width="8.140625" style="145"/>
    <col min="9216" max="9216" width="8.7109375" style="145" customWidth="1"/>
    <col min="9217" max="9217" width="31.5703125" style="145" customWidth="1"/>
    <col min="9218" max="9218" width="13.85546875" style="145" customWidth="1"/>
    <col min="9219" max="9219" width="19.140625" style="145" customWidth="1"/>
    <col min="9220" max="9220" width="17.5703125" style="145" customWidth="1"/>
    <col min="9221" max="9221" width="14.7109375" style="145" customWidth="1"/>
    <col min="9222" max="9471" width="8.140625" style="145"/>
    <col min="9472" max="9472" width="8.7109375" style="145" customWidth="1"/>
    <col min="9473" max="9473" width="31.5703125" style="145" customWidth="1"/>
    <col min="9474" max="9474" width="13.85546875" style="145" customWidth="1"/>
    <col min="9475" max="9475" width="19.140625" style="145" customWidth="1"/>
    <col min="9476" max="9476" width="17.5703125" style="145" customWidth="1"/>
    <col min="9477" max="9477" width="14.7109375" style="145" customWidth="1"/>
    <col min="9478" max="9727" width="8.140625" style="145"/>
    <col min="9728" max="9728" width="8.7109375" style="145" customWidth="1"/>
    <col min="9729" max="9729" width="31.5703125" style="145" customWidth="1"/>
    <col min="9730" max="9730" width="13.85546875" style="145" customWidth="1"/>
    <col min="9731" max="9731" width="19.140625" style="145" customWidth="1"/>
    <col min="9732" max="9732" width="17.5703125" style="145" customWidth="1"/>
    <col min="9733" max="9733" width="14.7109375" style="145" customWidth="1"/>
    <col min="9734" max="9983" width="8.140625" style="145"/>
    <col min="9984" max="9984" width="8.7109375" style="145" customWidth="1"/>
    <col min="9985" max="9985" width="31.5703125" style="145" customWidth="1"/>
    <col min="9986" max="9986" width="13.85546875" style="145" customWidth="1"/>
    <col min="9987" max="9987" width="19.140625" style="145" customWidth="1"/>
    <col min="9988" max="9988" width="17.5703125" style="145" customWidth="1"/>
    <col min="9989" max="9989" width="14.7109375" style="145" customWidth="1"/>
    <col min="9990" max="10239" width="8.140625" style="145"/>
    <col min="10240" max="10240" width="8.7109375" style="145" customWidth="1"/>
    <col min="10241" max="10241" width="31.5703125" style="145" customWidth="1"/>
    <col min="10242" max="10242" width="13.85546875" style="145" customWidth="1"/>
    <col min="10243" max="10243" width="19.140625" style="145" customWidth="1"/>
    <col min="10244" max="10244" width="17.5703125" style="145" customWidth="1"/>
    <col min="10245" max="10245" width="14.7109375" style="145" customWidth="1"/>
    <col min="10246" max="10495" width="8.140625" style="145"/>
    <col min="10496" max="10496" width="8.7109375" style="145" customWidth="1"/>
    <col min="10497" max="10497" width="31.5703125" style="145" customWidth="1"/>
    <col min="10498" max="10498" width="13.85546875" style="145" customWidth="1"/>
    <col min="10499" max="10499" width="19.140625" style="145" customWidth="1"/>
    <col min="10500" max="10500" width="17.5703125" style="145" customWidth="1"/>
    <col min="10501" max="10501" width="14.7109375" style="145" customWidth="1"/>
    <col min="10502" max="10751" width="8.140625" style="145"/>
    <col min="10752" max="10752" width="8.7109375" style="145" customWidth="1"/>
    <col min="10753" max="10753" width="31.5703125" style="145" customWidth="1"/>
    <col min="10754" max="10754" width="13.85546875" style="145" customWidth="1"/>
    <col min="10755" max="10755" width="19.140625" style="145" customWidth="1"/>
    <col min="10756" max="10756" width="17.5703125" style="145" customWidth="1"/>
    <col min="10757" max="10757" width="14.7109375" style="145" customWidth="1"/>
    <col min="10758" max="11007" width="8.140625" style="145"/>
    <col min="11008" max="11008" width="8.7109375" style="145" customWidth="1"/>
    <col min="11009" max="11009" width="31.5703125" style="145" customWidth="1"/>
    <col min="11010" max="11010" width="13.85546875" style="145" customWidth="1"/>
    <col min="11011" max="11011" width="19.140625" style="145" customWidth="1"/>
    <col min="11012" max="11012" width="17.5703125" style="145" customWidth="1"/>
    <col min="11013" max="11013" width="14.7109375" style="145" customWidth="1"/>
    <col min="11014" max="11263" width="8.140625" style="145"/>
    <col min="11264" max="11264" width="8.7109375" style="145" customWidth="1"/>
    <col min="11265" max="11265" width="31.5703125" style="145" customWidth="1"/>
    <col min="11266" max="11266" width="13.85546875" style="145" customWidth="1"/>
    <col min="11267" max="11267" width="19.140625" style="145" customWidth="1"/>
    <col min="11268" max="11268" width="17.5703125" style="145" customWidth="1"/>
    <col min="11269" max="11269" width="14.7109375" style="145" customWidth="1"/>
    <col min="11270" max="11519" width="8.140625" style="145"/>
    <col min="11520" max="11520" width="8.7109375" style="145" customWidth="1"/>
    <col min="11521" max="11521" width="31.5703125" style="145" customWidth="1"/>
    <col min="11522" max="11522" width="13.85546875" style="145" customWidth="1"/>
    <col min="11523" max="11523" width="19.140625" style="145" customWidth="1"/>
    <col min="11524" max="11524" width="17.5703125" style="145" customWidth="1"/>
    <col min="11525" max="11525" width="14.7109375" style="145" customWidth="1"/>
    <col min="11526" max="11775" width="8.140625" style="145"/>
    <col min="11776" max="11776" width="8.7109375" style="145" customWidth="1"/>
    <col min="11777" max="11777" width="31.5703125" style="145" customWidth="1"/>
    <col min="11778" max="11778" width="13.85546875" style="145" customWidth="1"/>
    <col min="11779" max="11779" width="19.140625" style="145" customWidth="1"/>
    <col min="11780" max="11780" width="17.5703125" style="145" customWidth="1"/>
    <col min="11781" max="11781" width="14.7109375" style="145" customWidth="1"/>
    <col min="11782" max="12031" width="8.140625" style="145"/>
    <col min="12032" max="12032" width="8.7109375" style="145" customWidth="1"/>
    <col min="12033" max="12033" width="31.5703125" style="145" customWidth="1"/>
    <col min="12034" max="12034" width="13.85546875" style="145" customWidth="1"/>
    <col min="12035" max="12035" width="19.140625" style="145" customWidth="1"/>
    <col min="12036" max="12036" width="17.5703125" style="145" customWidth="1"/>
    <col min="12037" max="12037" width="14.7109375" style="145" customWidth="1"/>
    <col min="12038" max="12287" width="8.140625" style="145"/>
    <col min="12288" max="12288" width="8.7109375" style="145" customWidth="1"/>
    <col min="12289" max="12289" width="31.5703125" style="145" customWidth="1"/>
    <col min="12290" max="12290" width="13.85546875" style="145" customWidth="1"/>
    <col min="12291" max="12291" width="19.140625" style="145" customWidth="1"/>
    <col min="12292" max="12292" width="17.5703125" style="145" customWidth="1"/>
    <col min="12293" max="12293" width="14.7109375" style="145" customWidth="1"/>
    <col min="12294" max="12543" width="8.140625" style="145"/>
    <col min="12544" max="12544" width="8.7109375" style="145" customWidth="1"/>
    <col min="12545" max="12545" width="31.5703125" style="145" customWidth="1"/>
    <col min="12546" max="12546" width="13.85546875" style="145" customWidth="1"/>
    <col min="12547" max="12547" width="19.140625" style="145" customWidth="1"/>
    <col min="12548" max="12548" width="17.5703125" style="145" customWidth="1"/>
    <col min="12549" max="12549" width="14.7109375" style="145" customWidth="1"/>
    <col min="12550" max="12799" width="8.140625" style="145"/>
    <col min="12800" max="12800" width="8.7109375" style="145" customWidth="1"/>
    <col min="12801" max="12801" width="31.5703125" style="145" customWidth="1"/>
    <col min="12802" max="12802" width="13.85546875" style="145" customWidth="1"/>
    <col min="12803" max="12803" width="19.140625" style="145" customWidth="1"/>
    <col min="12804" max="12804" width="17.5703125" style="145" customWidth="1"/>
    <col min="12805" max="12805" width="14.7109375" style="145" customWidth="1"/>
    <col min="12806" max="13055" width="8.140625" style="145"/>
    <col min="13056" max="13056" width="8.7109375" style="145" customWidth="1"/>
    <col min="13057" max="13057" width="31.5703125" style="145" customWidth="1"/>
    <col min="13058" max="13058" width="13.85546875" style="145" customWidth="1"/>
    <col min="13059" max="13059" width="19.140625" style="145" customWidth="1"/>
    <col min="13060" max="13060" width="17.5703125" style="145" customWidth="1"/>
    <col min="13061" max="13061" width="14.7109375" style="145" customWidth="1"/>
    <col min="13062" max="13311" width="8.140625" style="145"/>
    <col min="13312" max="13312" width="8.7109375" style="145" customWidth="1"/>
    <col min="13313" max="13313" width="31.5703125" style="145" customWidth="1"/>
    <col min="13314" max="13314" width="13.85546875" style="145" customWidth="1"/>
    <col min="13315" max="13315" width="19.140625" style="145" customWidth="1"/>
    <col min="13316" max="13316" width="17.5703125" style="145" customWidth="1"/>
    <col min="13317" max="13317" width="14.7109375" style="145" customWidth="1"/>
    <col min="13318" max="13567" width="8.140625" style="145"/>
    <col min="13568" max="13568" width="8.7109375" style="145" customWidth="1"/>
    <col min="13569" max="13569" width="31.5703125" style="145" customWidth="1"/>
    <col min="13570" max="13570" width="13.85546875" style="145" customWidth="1"/>
    <col min="13571" max="13571" width="19.140625" style="145" customWidth="1"/>
    <col min="13572" max="13572" width="17.5703125" style="145" customWidth="1"/>
    <col min="13573" max="13573" width="14.7109375" style="145" customWidth="1"/>
    <col min="13574" max="13823" width="8.140625" style="145"/>
    <col min="13824" max="13824" width="8.7109375" style="145" customWidth="1"/>
    <col min="13825" max="13825" width="31.5703125" style="145" customWidth="1"/>
    <col min="13826" max="13826" width="13.85546875" style="145" customWidth="1"/>
    <col min="13827" max="13827" width="19.140625" style="145" customWidth="1"/>
    <col min="13828" max="13828" width="17.5703125" style="145" customWidth="1"/>
    <col min="13829" max="13829" width="14.7109375" style="145" customWidth="1"/>
    <col min="13830" max="14079" width="8.140625" style="145"/>
    <col min="14080" max="14080" width="8.7109375" style="145" customWidth="1"/>
    <col min="14081" max="14081" width="31.5703125" style="145" customWidth="1"/>
    <col min="14082" max="14082" width="13.85546875" style="145" customWidth="1"/>
    <col min="14083" max="14083" width="19.140625" style="145" customWidth="1"/>
    <col min="14084" max="14084" width="17.5703125" style="145" customWidth="1"/>
    <col min="14085" max="14085" width="14.7109375" style="145" customWidth="1"/>
    <col min="14086" max="14335" width="8.140625" style="145"/>
    <col min="14336" max="14336" width="8.7109375" style="145" customWidth="1"/>
    <col min="14337" max="14337" width="31.5703125" style="145" customWidth="1"/>
    <col min="14338" max="14338" width="13.85546875" style="145" customWidth="1"/>
    <col min="14339" max="14339" width="19.140625" style="145" customWidth="1"/>
    <col min="14340" max="14340" width="17.5703125" style="145" customWidth="1"/>
    <col min="14341" max="14341" width="14.7109375" style="145" customWidth="1"/>
    <col min="14342" max="14591" width="8.140625" style="145"/>
    <col min="14592" max="14592" width="8.7109375" style="145" customWidth="1"/>
    <col min="14593" max="14593" width="31.5703125" style="145" customWidth="1"/>
    <col min="14594" max="14594" width="13.85546875" style="145" customWidth="1"/>
    <col min="14595" max="14595" width="19.140625" style="145" customWidth="1"/>
    <col min="14596" max="14596" width="17.5703125" style="145" customWidth="1"/>
    <col min="14597" max="14597" width="14.7109375" style="145" customWidth="1"/>
    <col min="14598" max="14847" width="8.140625" style="145"/>
    <col min="14848" max="14848" width="8.7109375" style="145" customWidth="1"/>
    <col min="14849" max="14849" width="31.5703125" style="145" customWidth="1"/>
    <col min="14850" max="14850" width="13.85546875" style="145" customWidth="1"/>
    <col min="14851" max="14851" width="19.140625" style="145" customWidth="1"/>
    <col min="14852" max="14852" width="17.5703125" style="145" customWidth="1"/>
    <col min="14853" max="14853" width="14.7109375" style="145" customWidth="1"/>
    <col min="14854" max="15103" width="8.140625" style="145"/>
    <col min="15104" max="15104" width="8.7109375" style="145" customWidth="1"/>
    <col min="15105" max="15105" width="31.5703125" style="145" customWidth="1"/>
    <col min="15106" max="15106" width="13.85546875" style="145" customWidth="1"/>
    <col min="15107" max="15107" width="19.140625" style="145" customWidth="1"/>
    <col min="15108" max="15108" width="17.5703125" style="145" customWidth="1"/>
    <col min="15109" max="15109" width="14.7109375" style="145" customWidth="1"/>
    <col min="15110" max="15359" width="8.140625" style="145"/>
    <col min="15360" max="15360" width="8.7109375" style="145" customWidth="1"/>
    <col min="15361" max="15361" width="31.5703125" style="145" customWidth="1"/>
    <col min="15362" max="15362" width="13.85546875" style="145" customWidth="1"/>
    <col min="15363" max="15363" width="19.140625" style="145" customWidth="1"/>
    <col min="15364" max="15364" width="17.5703125" style="145" customWidth="1"/>
    <col min="15365" max="15365" width="14.7109375" style="145" customWidth="1"/>
    <col min="15366" max="15615" width="8.140625" style="145"/>
    <col min="15616" max="15616" width="8.7109375" style="145" customWidth="1"/>
    <col min="15617" max="15617" width="31.5703125" style="145" customWidth="1"/>
    <col min="15618" max="15618" width="13.85546875" style="145" customWidth="1"/>
    <col min="15619" max="15619" width="19.140625" style="145" customWidth="1"/>
    <col min="15620" max="15620" width="17.5703125" style="145" customWidth="1"/>
    <col min="15621" max="15621" width="14.7109375" style="145" customWidth="1"/>
    <col min="15622" max="15871" width="8.140625" style="145"/>
    <col min="15872" max="15872" width="8.7109375" style="145" customWidth="1"/>
    <col min="15873" max="15873" width="31.5703125" style="145" customWidth="1"/>
    <col min="15874" max="15874" width="13.85546875" style="145" customWidth="1"/>
    <col min="15875" max="15875" width="19.140625" style="145" customWidth="1"/>
    <col min="15876" max="15876" width="17.5703125" style="145" customWidth="1"/>
    <col min="15877" max="15877" width="14.7109375" style="145" customWidth="1"/>
    <col min="15878" max="16127" width="8.140625" style="145"/>
    <col min="16128" max="16128" width="8.7109375" style="145" customWidth="1"/>
    <col min="16129" max="16129" width="31.5703125" style="145" customWidth="1"/>
    <col min="16130" max="16130" width="13.85546875" style="145" customWidth="1"/>
    <col min="16131" max="16131" width="19.140625" style="145" customWidth="1"/>
    <col min="16132" max="16132" width="17.5703125" style="145" customWidth="1"/>
    <col min="16133" max="16133" width="14.7109375" style="145" customWidth="1"/>
    <col min="16134" max="16384" width="8.140625" style="145"/>
  </cols>
  <sheetData>
    <row r="1" spans="1:5" ht="23.25" hidden="1" customHeight="1" x14ac:dyDescent="0.25">
      <c r="A1" s="210"/>
      <c r="B1" s="210"/>
      <c r="C1" s="210"/>
      <c r="D1" s="210"/>
      <c r="E1" s="210"/>
    </row>
    <row r="2" spans="1:5" hidden="1" x14ac:dyDescent="0.25">
      <c r="A2" s="210" t="s">
        <v>224</v>
      </c>
      <c r="B2" s="210"/>
      <c r="C2" s="210"/>
      <c r="D2" s="210"/>
      <c r="E2" s="210"/>
    </row>
    <row r="3" spans="1:5" ht="15.75" customHeight="1" x14ac:dyDescent="0.25">
      <c r="A3" s="211" t="s">
        <v>275</v>
      </c>
      <c r="B3" s="211"/>
      <c r="C3" s="211"/>
      <c r="D3" s="211"/>
      <c r="E3" s="211"/>
    </row>
    <row r="4" spans="1:5" x14ac:dyDescent="0.25">
      <c r="A4" s="211" t="s">
        <v>225</v>
      </c>
      <c r="B4" s="211"/>
      <c r="C4" s="211"/>
      <c r="D4" s="211"/>
      <c r="E4" s="211"/>
    </row>
    <row r="5" spans="1:5" x14ac:dyDescent="0.25">
      <c r="A5" s="211" t="s">
        <v>226</v>
      </c>
      <c r="B5" s="211"/>
      <c r="C5" s="211"/>
      <c r="D5" s="211"/>
      <c r="E5" s="211"/>
    </row>
    <row r="6" spans="1:5" ht="26.25" customHeight="1" x14ac:dyDescent="0.25">
      <c r="A6" s="210" t="s">
        <v>227</v>
      </c>
      <c r="B6" s="210"/>
      <c r="C6" s="210"/>
      <c r="D6" s="210"/>
      <c r="E6" s="145" t="s">
        <v>331</v>
      </c>
    </row>
    <row r="7" spans="1:5" x14ac:dyDescent="0.25">
      <c r="A7" s="210"/>
      <c r="B7" s="210"/>
      <c r="C7" s="210"/>
      <c r="D7" s="210"/>
      <c r="E7" s="210"/>
    </row>
    <row r="8" spans="1:5" ht="28.5" customHeight="1" x14ac:dyDescent="0.25">
      <c r="A8" s="212" t="s">
        <v>280</v>
      </c>
      <c r="B8" s="212"/>
      <c r="C8" s="212"/>
      <c r="D8" s="212"/>
      <c r="E8" s="212"/>
    </row>
    <row r="9" spans="1:5" ht="29.25" customHeight="1" x14ac:dyDescent="0.25">
      <c r="A9" s="212" t="s">
        <v>229</v>
      </c>
      <c r="B9" s="212"/>
      <c r="C9" s="212"/>
      <c r="D9" s="212"/>
      <c r="E9" s="212"/>
    </row>
    <row r="10" spans="1:5" ht="30" customHeight="1" x14ac:dyDescent="0.25">
      <c r="A10" s="212" t="s">
        <v>230</v>
      </c>
      <c r="B10" s="212"/>
      <c r="C10" s="212"/>
      <c r="D10" s="212"/>
      <c r="E10" s="212"/>
    </row>
    <row r="11" spans="1:5" ht="30" customHeight="1" x14ac:dyDescent="0.25">
      <c r="A11" s="212" t="s">
        <v>231</v>
      </c>
      <c r="B11" s="212"/>
      <c r="C11" s="212"/>
      <c r="D11" s="212"/>
      <c r="E11" s="212"/>
    </row>
    <row r="12" spans="1:5" ht="29.25" customHeight="1" x14ac:dyDescent="0.25">
      <c r="A12" s="212" t="s">
        <v>232</v>
      </c>
      <c r="B12" s="212"/>
      <c r="C12" s="212"/>
      <c r="D12" s="212"/>
      <c r="E12" s="212"/>
    </row>
    <row r="13" spans="1:5" ht="28.5" customHeight="1" x14ac:dyDescent="0.25">
      <c r="A13" s="212" t="s">
        <v>233</v>
      </c>
      <c r="B13" s="212"/>
      <c r="C13" s="212"/>
      <c r="D13" s="212"/>
      <c r="E13" s="212"/>
    </row>
    <row r="14" spans="1:5" ht="15.75" customHeight="1" thickBot="1" x14ac:dyDescent="0.3">
      <c r="A14" s="210"/>
      <c r="B14" s="210"/>
      <c r="C14" s="210"/>
      <c r="D14" s="210"/>
      <c r="E14" s="210"/>
    </row>
    <row r="15" spans="1:5" ht="120" x14ac:dyDescent="0.25">
      <c r="A15" s="149" t="s">
        <v>2</v>
      </c>
      <c r="B15" s="150" t="s">
        <v>235</v>
      </c>
      <c r="C15" s="150" t="s">
        <v>0</v>
      </c>
      <c r="D15" s="150" t="s">
        <v>234</v>
      </c>
      <c r="E15" s="150" t="s">
        <v>1</v>
      </c>
    </row>
    <row r="16" spans="1:5" x14ac:dyDescent="0.25">
      <c r="A16" s="221" t="s">
        <v>8</v>
      </c>
      <c r="B16" s="222"/>
      <c r="C16" s="222"/>
      <c r="D16" s="222"/>
      <c r="E16" s="152"/>
    </row>
    <row r="17" spans="1:5" ht="15" customHeight="1" x14ac:dyDescent="0.25">
      <c r="A17" s="168" t="s">
        <v>60</v>
      </c>
      <c r="B17" s="169" t="s">
        <v>23</v>
      </c>
      <c r="C17" s="170" t="s">
        <v>11</v>
      </c>
      <c r="D17" s="171">
        <v>0.14000000000000001</v>
      </c>
      <c r="E17" s="172">
        <v>2308.4899999999998</v>
      </c>
    </row>
    <row r="18" spans="1:5" ht="15" customHeight="1" x14ac:dyDescent="0.25">
      <c r="A18" s="213" t="s">
        <v>236</v>
      </c>
      <c r="B18" s="214"/>
      <c r="C18" s="214"/>
      <c r="D18" s="215"/>
      <c r="E18" s="173"/>
    </row>
    <row r="19" spans="1:5" ht="30" x14ac:dyDescent="0.25">
      <c r="A19" s="168" t="s">
        <v>332</v>
      </c>
      <c r="B19" s="174">
        <v>1.0900000000000001</v>
      </c>
      <c r="C19" s="170" t="s">
        <v>309</v>
      </c>
      <c r="D19" s="171"/>
      <c r="E19" s="172">
        <v>2232.7600000000002</v>
      </c>
    </row>
    <row r="20" spans="1:5" ht="15" customHeight="1" x14ac:dyDescent="0.25">
      <c r="A20" s="168" t="s">
        <v>239</v>
      </c>
      <c r="B20" s="169" t="s">
        <v>218</v>
      </c>
      <c r="C20" s="170" t="s">
        <v>12</v>
      </c>
      <c r="D20" s="171">
        <f>E20</f>
        <v>98118.6</v>
      </c>
      <c r="E20" s="172">
        <v>98118.6</v>
      </c>
    </row>
    <row r="21" spans="1:5" ht="15" customHeight="1" x14ac:dyDescent="0.25">
      <c r="A21" s="168" t="s">
        <v>240</v>
      </c>
      <c r="B21" s="169" t="s">
        <v>218</v>
      </c>
      <c r="C21" s="170" t="s">
        <v>12</v>
      </c>
      <c r="D21" s="171">
        <f>E21</f>
        <v>1035.48</v>
      </c>
      <c r="E21" s="172">
        <v>1035.48</v>
      </c>
    </row>
    <row r="22" spans="1:5" x14ac:dyDescent="0.25">
      <c r="A22" s="213" t="s">
        <v>242</v>
      </c>
      <c r="B22" s="214"/>
      <c r="C22" s="214"/>
      <c r="D22" s="215"/>
      <c r="E22" s="173"/>
    </row>
    <row r="23" spans="1:5" x14ac:dyDescent="0.25">
      <c r="A23" s="168" t="s">
        <v>195</v>
      </c>
      <c r="B23" s="175">
        <v>2</v>
      </c>
      <c r="C23" s="170" t="s">
        <v>13</v>
      </c>
      <c r="D23" s="171">
        <f>E23/B23</f>
        <v>381.86500000000001</v>
      </c>
      <c r="E23" s="172">
        <v>763.73</v>
      </c>
    </row>
    <row r="24" spans="1:5" x14ac:dyDescent="0.25">
      <c r="A24" s="168" t="s">
        <v>333</v>
      </c>
      <c r="B24" s="175">
        <v>2</v>
      </c>
      <c r="C24" s="170" t="s">
        <v>334</v>
      </c>
      <c r="D24" s="171">
        <f t="shared" ref="D24:D45" si="0">E24/B24</f>
        <v>86.86</v>
      </c>
      <c r="E24" s="172">
        <v>173.72</v>
      </c>
    </row>
    <row r="25" spans="1:5" x14ac:dyDescent="0.25">
      <c r="A25" s="168" t="s">
        <v>298</v>
      </c>
      <c r="B25" s="175">
        <v>5</v>
      </c>
      <c r="C25" s="170" t="s">
        <v>14</v>
      </c>
      <c r="D25" s="171">
        <f t="shared" si="0"/>
        <v>98.841999999999999</v>
      </c>
      <c r="E25" s="172">
        <v>494.21</v>
      </c>
    </row>
    <row r="26" spans="1:5" x14ac:dyDescent="0.25">
      <c r="A26" s="168" t="s">
        <v>64</v>
      </c>
      <c r="B26" s="175">
        <v>1</v>
      </c>
      <c r="C26" s="170" t="s">
        <v>15</v>
      </c>
      <c r="D26" s="171">
        <f t="shared" si="0"/>
        <v>1005.22</v>
      </c>
      <c r="E26" s="172">
        <v>1005.22</v>
      </c>
    </row>
    <row r="27" spans="1:5" x14ac:dyDescent="0.25">
      <c r="A27" s="168" t="s">
        <v>99</v>
      </c>
      <c r="B27" s="175">
        <v>1</v>
      </c>
      <c r="C27" s="170" t="s">
        <v>16</v>
      </c>
      <c r="D27" s="171">
        <f t="shared" si="0"/>
        <v>961.8</v>
      </c>
      <c r="E27" s="172">
        <v>961.8</v>
      </c>
    </row>
    <row r="28" spans="1:5" x14ac:dyDescent="0.25">
      <c r="A28" s="168" t="s">
        <v>245</v>
      </c>
      <c r="B28" s="175">
        <v>1</v>
      </c>
      <c r="C28" s="170" t="s">
        <v>13</v>
      </c>
      <c r="D28" s="171">
        <f t="shared" si="0"/>
        <v>149.54</v>
      </c>
      <c r="E28" s="172">
        <v>149.54</v>
      </c>
    </row>
    <row r="29" spans="1:5" x14ac:dyDescent="0.25">
      <c r="A29" s="168" t="s">
        <v>181</v>
      </c>
      <c r="B29" s="174">
        <v>0.01</v>
      </c>
      <c r="C29" s="170" t="s">
        <v>18</v>
      </c>
      <c r="D29" s="171">
        <f t="shared" si="0"/>
        <v>30545.999999999996</v>
      </c>
      <c r="E29" s="172">
        <v>305.45999999999998</v>
      </c>
    </row>
    <row r="30" spans="1:5" x14ac:dyDescent="0.25">
      <c r="A30" s="168" t="s">
        <v>335</v>
      </c>
      <c r="B30" s="175">
        <v>3</v>
      </c>
      <c r="C30" s="170" t="s">
        <v>336</v>
      </c>
      <c r="D30" s="171">
        <f t="shared" si="0"/>
        <v>1107.0666666666666</v>
      </c>
      <c r="E30" s="172">
        <v>3321.2</v>
      </c>
    </row>
    <row r="31" spans="1:5" ht="30" x14ac:dyDescent="0.25">
      <c r="A31" s="168" t="s">
        <v>337</v>
      </c>
      <c r="B31" s="176">
        <v>0.1</v>
      </c>
      <c r="C31" s="170" t="s">
        <v>17</v>
      </c>
      <c r="D31" s="171">
        <f t="shared" si="0"/>
        <v>3830.2</v>
      </c>
      <c r="E31" s="172">
        <v>383.02</v>
      </c>
    </row>
    <row r="32" spans="1:5" x14ac:dyDescent="0.25">
      <c r="A32" s="168" t="s">
        <v>66</v>
      </c>
      <c r="B32" s="174">
        <v>0.02</v>
      </c>
      <c r="C32" s="170" t="s">
        <v>18</v>
      </c>
      <c r="D32" s="171">
        <f t="shared" si="0"/>
        <v>30125</v>
      </c>
      <c r="E32" s="172">
        <v>602.5</v>
      </c>
    </row>
    <row r="33" spans="1:5" x14ac:dyDescent="0.25">
      <c r="A33" s="168" t="s">
        <v>246</v>
      </c>
      <c r="B33" s="177">
        <v>1.0660000000000001</v>
      </c>
      <c r="C33" s="170" t="s">
        <v>17</v>
      </c>
      <c r="D33" s="171">
        <f t="shared" si="0"/>
        <v>1915.0187617260788</v>
      </c>
      <c r="E33" s="172">
        <v>2041.41</v>
      </c>
    </row>
    <row r="34" spans="1:5" ht="30" x14ac:dyDescent="0.25">
      <c r="A34" s="168" t="s">
        <v>67</v>
      </c>
      <c r="B34" s="174">
        <v>1.06</v>
      </c>
      <c r="C34" s="170" t="s">
        <v>17</v>
      </c>
      <c r="D34" s="171">
        <f>E34/B34</f>
        <v>1811.6981132075471</v>
      </c>
      <c r="E34" s="172">
        <v>1920.4</v>
      </c>
    </row>
    <row r="35" spans="1:5" x14ac:dyDescent="0.25">
      <c r="A35" s="168" t="s">
        <v>68</v>
      </c>
      <c r="B35" s="174">
        <v>0.01</v>
      </c>
      <c r="C35" s="170" t="s">
        <v>19</v>
      </c>
      <c r="D35" s="171">
        <f t="shared" si="0"/>
        <v>30133.999999999996</v>
      </c>
      <c r="E35" s="172">
        <v>301.33999999999997</v>
      </c>
    </row>
    <row r="36" spans="1:5" x14ac:dyDescent="0.25">
      <c r="A36" s="168" t="s">
        <v>338</v>
      </c>
      <c r="B36" s="175">
        <v>1</v>
      </c>
      <c r="C36" s="170" t="s">
        <v>15</v>
      </c>
      <c r="D36" s="171">
        <f t="shared" si="0"/>
        <v>611.75</v>
      </c>
      <c r="E36" s="172">
        <v>611.75</v>
      </c>
    </row>
    <row r="37" spans="1:5" ht="30" x14ac:dyDescent="0.25">
      <c r="A37" s="168" t="s">
        <v>70</v>
      </c>
      <c r="B37" s="175">
        <v>4</v>
      </c>
      <c r="C37" s="170" t="s">
        <v>20</v>
      </c>
      <c r="D37" s="171">
        <f t="shared" si="0"/>
        <v>253.3775</v>
      </c>
      <c r="E37" s="172">
        <v>1013.51</v>
      </c>
    </row>
    <row r="38" spans="1:5" x14ac:dyDescent="0.25">
      <c r="A38" s="168" t="s">
        <v>303</v>
      </c>
      <c r="B38" s="175">
        <v>5</v>
      </c>
      <c r="C38" s="170" t="s">
        <v>14</v>
      </c>
      <c r="D38" s="171">
        <f t="shared" si="0"/>
        <v>79.191999999999993</v>
      </c>
      <c r="E38" s="172">
        <v>395.96</v>
      </c>
    </row>
    <row r="39" spans="1:5" x14ac:dyDescent="0.25">
      <c r="A39" s="168" t="s">
        <v>248</v>
      </c>
      <c r="B39" s="175">
        <v>1</v>
      </c>
      <c r="C39" s="170" t="s">
        <v>13</v>
      </c>
      <c r="D39" s="171">
        <f t="shared" si="0"/>
        <v>7368.26</v>
      </c>
      <c r="E39" s="172">
        <v>7368.26</v>
      </c>
    </row>
    <row r="40" spans="1:5" x14ac:dyDescent="0.25">
      <c r="A40" s="168" t="s">
        <v>102</v>
      </c>
      <c r="B40" s="175">
        <v>1</v>
      </c>
      <c r="C40" s="170" t="s">
        <v>15</v>
      </c>
      <c r="D40" s="171">
        <f t="shared" si="0"/>
        <v>7332.6</v>
      </c>
      <c r="E40" s="172">
        <v>7332.6</v>
      </c>
    </row>
    <row r="41" spans="1:5" x14ac:dyDescent="0.25">
      <c r="A41" s="168" t="s">
        <v>178</v>
      </c>
      <c r="B41" s="175">
        <v>1</v>
      </c>
      <c r="C41" s="170" t="s">
        <v>21</v>
      </c>
      <c r="D41" s="171">
        <f t="shared" si="0"/>
        <v>866.99</v>
      </c>
      <c r="E41" s="172">
        <v>866.99</v>
      </c>
    </row>
    <row r="42" spans="1:5" x14ac:dyDescent="0.25">
      <c r="A42" s="168" t="s">
        <v>250</v>
      </c>
      <c r="B42" s="175">
        <v>1</v>
      </c>
      <c r="C42" s="170" t="s">
        <v>21</v>
      </c>
      <c r="D42" s="171">
        <f t="shared" si="0"/>
        <v>598.84</v>
      </c>
      <c r="E42" s="172">
        <v>598.84</v>
      </c>
    </row>
    <row r="43" spans="1:5" x14ac:dyDescent="0.25">
      <c r="A43" s="168" t="s">
        <v>105</v>
      </c>
      <c r="B43" s="175">
        <v>2</v>
      </c>
      <c r="C43" s="170" t="s">
        <v>74</v>
      </c>
      <c r="D43" s="171">
        <f t="shared" si="0"/>
        <v>300.80500000000001</v>
      </c>
      <c r="E43" s="172">
        <v>601.61</v>
      </c>
    </row>
    <row r="44" spans="1:5" x14ac:dyDescent="0.25">
      <c r="A44" s="168" t="s">
        <v>75</v>
      </c>
      <c r="B44" s="175">
        <v>36</v>
      </c>
      <c r="C44" s="170" t="s">
        <v>21</v>
      </c>
      <c r="D44" s="171">
        <f t="shared" si="0"/>
        <v>302.27277777777778</v>
      </c>
      <c r="E44" s="172">
        <v>10881.82</v>
      </c>
    </row>
    <row r="45" spans="1:5" ht="30" x14ac:dyDescent="0.25">
      <c r="A45" s="168" t="s">
        <v>339</v>
      </c>
      <c r="B45" s="175">
        <v>1</v>
      </c>
      <c r="C45" s="170" t="s">
        <v>334</v>
      </c>
      <c r="D45" s="171">
        <f t="shared" si="0"/>
        <v>87.2</v>
      </c>
      <c r="E45" s="172">
        <v>87.2</v>
      </c>
    </row>
    <row r="46" spans="1:5" x14ac:dyDescent="0.25">
      <c r="A46" s="213" t="s">
        <v>251</v>
      </c>
      <c r="B46" s="214"/>
      <c r="C46" s="214"/>
      <c r="D46" s="215"/>
      <c r="E46" s="173"/>
    </row>
    <row r="47" spans="1:5" x14ac:dyDescent="0.25">
      <c r="A47" s="168" t="s">
        <v>305</v>
      </c>
      <c r="B47" s="177">
        <v>5.0000000000000001E-3</v>
      </c>
      <c r="C47" s="170" t="s">
        <v>119</v>
      </c>
      <c r="D47" s="171">
        <f t="shared" ref="D47:D60" si="1">E47/B47</f>
        <v>21542</v>
      </c>
      <c r="E47" s="172">
        <v>107.71</v>
      </c>
    </row>
    <row r="48" spans="1:5" x14ac:dyDescent="0.25">
      <c r="A48" s="168" t="s">
        <v>340</v>
      </c>
      <c r="B48" s="174">
        <v>0.03</v>
      </c>
      <c r="C48" s="170" t="s">
        <v>19</v>
      </c>
      <c r="D48" s="171">
        <f t="shared" si="1"/>
        <v>40746.666666666672</v>
      </c>
      <c r="E48" s="172">
        <v>1222.4000000000001</v>
      </c>
    </row>
    <row r="49" spans="1:5" x14ac:dyDescent="0.25">
      <c r="A49" s="168" t="s">
        <v>341</v>
      </c>
      <c r="B49" s="174">
        <v>0.03</v>
      </c>
      <c r="C49" s="170" t="s">
        <v>19</v>
      </c>
      <c r="D49" s="171">
        <f t="shared" si="1"/>
        <v>26985</v>
      </c>
      <c r="E49" s="172">
        <v>809.55</v>
      </c>
    </row>
    <row r="50" spans="1:5" ht="30" x14ac:dyDescent="0.25">
      <c r="A50" s="168" t="s">
        <v>123</v>
      </c>
      <c r="B50" s="174">
        <v>5.62</v>
      </c>
      <c r="C50" s="170" t="s">
        <v>12</v>
      </c>
      <c r="D50" s="171">
        <f t="shared" si="1"/>
        <v>324.38790035587186</v>
      </c>
      <c r="E50" s="172">
        <v>1823.06</v>
      </c>
    </row>
    <row r="51" spans="1:5" ht="30" x14ac:dyDescent="0.25">
      <c r="A51" s="168" t="s">
        <v>342</v>
      </c>
      <c r="B51" s="174">
        <v>1.26</v>
      </c>
      <c r="C51" s="170" t="s">
        <v>12</v>
      </c>
      <c r="D51" s="171">
        <f t="shared" si="1"/>
        <v>336.90476190476193</v>
      </c>
      <c r="E51" s="172">
        <v>424.5</v>
      </c>
    </row>
    <row r="52" spans="1:5" x14ac:dyDescent="0.25">
      <c r="A52" s="168" t="s">
        <v>343</v>
      </c>
      <c r="B52" s="177">
        <v>3.3000000000000002E-2</v>
      </c>
      <c r="C52" s="170" t="s">
        <v>16</v>
      </c>
      <c r="D52" s="171">
        <f t="shared" si="1"/>
        <v>18727.575757575756</v>
      </c>
      <c r="E52" s="172">
        <v>618.01</v>
      </c>
    </row>
    <row r="53" spans="1:5" x14ac:dyDescent="0.25">
      <c r="A53" s="168" t="s">
        <v>344</v>
      </c>
      <c r="B53" s="174">
        <v>0.03</v>
      </c>
      <c r="C53" s="170" t="s">
        <v>19</v>
      </c>
      <c r="D53" s="171">
        <f t="shared" si="1"/>
        <v>43347.000000000007</v>
      </c>
      <c r="E53" s="172">
        <v>1300.4100000000001</v>
      </c>
    </row>
    <row r="54" spans="1:5" ht="20.25" customHeight="1" x14ac:dyDescent="0.25">
      <c r="A54" s="168" t="s">
        <v>260</v>
      </c>
      <c r="B54" s="174">
        <v>0.17</v>
      </c>
      <c r="C54" s="170" t="s">
        <v>17</v>
      </c>
      <c r="D54" s="171">
        <f t="shared" si="1"/>
        <v>2036.4117647058822</v>
      </c>
      <c r="E54" s="172">
        <v>346.19</v>
      </c>
    </row>
    <row r="55" spans="1:5" ht="30" x14ac:dyDescent="0.25">
      <c r="A55" s="168" t="s">
        <v>76</v>
      </c>
      <c r="B55" s="177">
        <v>1.0660000000000001</v>
      </c>
      <c r="C55" s="170" t="s">
        <v>17</v>
      </c>
      <c r="D55" s="171">
        <f t="shared" si="1"/>
        <v>2011.8855534709194</v>
      </c>
      <c r="E55" s="172">
        <v>2144.67</v>
      </c>
    </row>
    <row r="56" spans="1:5" ht="30" x14ac:dyDescent="0.25">
      <c r="A56" s="168" t="s">
        <v>345</v>
      </c>
      <c r="B56" s="177">
        <v>1.0660000000000001</v>
      </c>
      <c r="C56" s="170" t="s">
        <v>17</v>
      </c>
      <c r="D56" s="171">
        <f t="shared" si="1"/>
        <v>2013.8649155722328</v>
      </c>
      <c r="E56" s="172">
        <v>2146.7800000000002</v>
      </c>
    </row>
    <row r="57" spans="1:5" ht="30" x14ac:dyDescent="0.25">
      <c r="A57" s="168" t="s">
        <v>346</v>
      </c>
      <c r="B57" s="177">
        <v>2.1389999999999998</v>
      </c>
      <c r="C57" s="170" t="s">
        <v>17</v>
      </c>
      <c r="D57" s="171">
        <f t="shared" si="1"/>
        <v>610.40673211781211</v>
      </c>
      <c r="E57" s="172">
        <v>1305.6600000000001</v>
      </c>
    </row>
    <row r="58" spans="1:5" x14ac:dyDescent="0.25">
      <c r="A58" s="168" t="s">
        <v>347</v>
      </c>
      <c r="B58" s="174">
        <v>0.01</v>
      </c>
      <c r="C58" s="170" t="s">
        <v>19</v>
      </c>
      <c r="D58" s="171">
        <f t="shared" si="1"/>
        <v>30332</v>
      </c>
      <c r="E58" s="172">
        <v>303.32</v>
      </c>
    </row>
    <row r="59" spans="1:5" ht="15.75" customHeight="1" x14ac:dyDescent="0.25">
      <c r="A59" s="168" t="s">
        <v>348</v>
      </c>
      <c r="B59" s="175">
        <v>105</v>
      </c>
      <c r="C59" s="170" t="s">
        <v>262</v>
      </c>
      <c r="D59" s="171">
        <f t="shared" si="1"/>
        <v>80.973238095238102</v>
      </c>
      <c r="E59" s="172">
        <v>8502.19</v>
      </c>
    </row>
    <row r="60" spans="1:5" ht="30" x14ac:dyDescent="0.25">
      <c r="A60" s="168" t="s">
        <v>349</v>
      </c>
      <c r="B60" s="177">
        <v>1.069</v>
      </c>
      <c r="C60" s="170" t="s">
        <v>17</v>
      </c>
      <c r="D60" s="171">
        <f t="shared" si="1"/>
        <v>610.34611786716562</v>
      </c>
      <c r="E60" s="172">
        <v>652.46</v>
      </c>
    </row>
    <row r="61" spans="1:5" ht="15" customHeight="1" x14ac:dyDescent="0.25">
      <c r="A61" s="213" t="s">
        <v>41</v>
      </c>
      <c r="B61" s="214"/>
      <c r="C61" s="214"/>
      <c r="D61" s="215"/>
      <c r="E61" s="173"/>
    </row>
    <row r="62" spans="1:5" ht="30" x14ac:dyDescent="0.25">
      <c r="A62" s="168" t="s">
        <v>63</v>
      </c>
      <c r="B62" s="169" t="s">
        <v>277</v>
      </c>
      <c r="C62" s="170" t="s">
        <v>11</v>
      </c>
      <c r="D62" s="171">
        <f>E62</f>
        <v>6093.28</v>
      </c>
      <c r="E62" s="172">
        <v>6093.28</v>
      </c>
    </row>
    <row r="63" spans="1:5" x14ac:dyDescent="0.25">
      <c r="A63" s="213" t="s">
        <v>91</v>
      </c>
      <c r="B63" s="214"/>
      <c r="C63" s="214"/>
      <c r="D63" s="215"/>
      <c r="E63" s="173"/>
    </row>
    <row r="64" spans="1:5" ht="15" customHeight="1" x14ac:dyDescent="0.25">
      <c r="A64" s="168" t="s">
        <v>114</v>
      </c>
      <c r="B64" s="169" t="s">
        <v>277</v>
      </c>
      <c r="C64" s="170" t="s">
        <v>11</v>
      </c>
      <c r="D64" s="171">
        <f>E64</f>
        <v>21600</v>
      </c>
      <c r="E64" s="172">
        <v>21600</v>
      </c>
    </row>
    <row r="65" spans="1:7" ht="15" customHeight="1" x14ac:dyDescent="0.25">
      <c r="A65" s="213" t="s">
        <v>322</v>
      </c>
      <c r="B65" s="214"/>
      <c r="C65" s="214"/>
      <c r="D65" s="215"/>
      <c r="E65" s="173"/>
    </row>
    <row r="66" spans="1:7" ht="15" customHeight="1" x14ac:dyDescent="0.25">
      <c r="A66" s="168" t="s">
        <v>78</v>
      </c>
      <c r="B66" s="169" t="s">
        <v>24</v>
      </c>
      <c r="C66" s="170" t="s">
        <v>11</v>
      </c>
      <c r="D66" s="171">
        <f>E66</f>
        <v>200</v>
      </c>
      <c r="E66" s="172">
        <v>200</v>
      </c>
    </row>
    <row r="67" spans="1:7" ht="30" x14ac:dyDescent="0.25">
      <c r="A67" s="168" t="s">
        <v>323</v>
      </c>
      <c r="B67" s="169" t="s">
        <v>24</v>
      </c>
      <c r="C67" s="170" t="s">
        <v>11</v>
      </c>
      <c r="D67" s="171">
        <f>E67</f>
        <v>504.83</v>
      </c>
      <c r="E67" s="172">
        <v>504.83</v>
      </c>
      <c r="F67" s="167">
        <f>SUM(E17:E67)</f>
        <v>195982.43999999997</v>
      </c>
      <c r="G67" s="151" t="s">
        <v>350</v>
      </c>
    </row>
    <row r="68" spans="1:7" s="157" customFormat="1" ht="14.25" x14ac:dyDescent="0.2">
      <c r="A68" s="154" t="s">
        <v>10</v>
      </c>
      <c r="B68" s="155"/>
      <c r="C68" s="155"/>
      <c r="D68" s="155"/>
      <c r="E68" s="156"/>
    </row>
    <row r="69" spans="1:7" s="157" customFormat="1" x14ac:dyDescent="0.2">
      <c r="A69" s="158" t="s">
        <v>87</v>
      </c>
      <c r="B69" s="159" t="s">
        <v>23</v>
      </c>
      <c r="C69" s="159" t="s">
        <v>11</v>
      </c>
      <c r="D69" s="159">
        <f>E69</f>
        <v>19598.243999999999</v>
      </c>
      <c r="E69" s="160">
        <f>SUM(E17:E67)*10%</f>
        <v>19598.243999999999</v>
      </c>
    </row>
    <row r="70" spans="1:7" x14ac:dyDescent="0.25">
      <c r="A70" s="218" t="s">
        <v>27</v>
      </c>
      <c r="B70" s="219"/>
      <c r="C70" s="219"/>
      <c r="D70" s="220"/>
      <c r="E70" s="140">
        <f>F67+E69</f>
        <v>215580.68399999998</v>
      </c>
    </row>
    <row r="71" spans="1:7" x14ac:dyDescent="0.25">
      <c r="A71" s="210"/>
      <c r="B71" s="210"/>
      <c r="C71" s="210"/>
      <c r="D71" s="210"/>
      <c r="E71" s="210"/>
    </row>
    <row r="72" spans="1:7" x14ac:dyDescent="0.25">
      <c r="A72" s="210"/>
      <c r="B72" s="210"/>
      <c r="C72" s="210"/>
      <c r="D72" s="210"/>
      <c r="E72" s="210"/>
    </row>
    <row r="73" spans="1:7" s="163" customFormat="1" ht="21.75" customHeight="1" x14ac:dyDescent="0.25">
      <c r="A73" s="216" t="s">
        <v>352</v>
      </c>
      <c r="B73" s="216"/>
      <c r="C73" s="216"/>
      <c r="D73" s="216"/>
      <c r="E73" s="161">
        <f>E70</f>
        <v>215580.68399999998</v>
      </c>
      <c r="F73" s="162"/>
    </row>
    <row r="74" spans="1:7" s="163" customFormat="1" ht="20.25" customHeight="1" x14ac:dyDescent="0.25">
      <c r="A74" s="217" t="s">
        <v>355</v>
      </c>
      <c r="B74" s="217"/>
      <c r="C74" s="217"/>
      <c r="D74" s="217"/>
      <c r="E74" s="217"/>
      <c r="F74" s="164"/>
    </row>
    <row r="75" spans="1:7" s="163" customFormat="1" ht="24.75" customHeight="1" x14ac:dyDescent="0.25">
      <c r="A75" s="216" t="s">
        <v>270</v>
      </c>
      <c r="B75" s="216"/>
      <c r="C75" s="216"/>
      <c r="D75" s="216"/>
      <c r="E75" s="216"/>
      <c r="F75" s="165"/>
    </row>
    <row r="76" spans="1:7" s="163" customFormat="1" ht="24" customHeight="1" x14ac:dyDescent="0.25">
      <c r="A76" s="216" t="s">
        <v>271</v>
      </c>
      <c r="B76" s="216"/>
      <c r="C76" s="216"/>
      <c r="D76" s="216"/>
      <c r="E76" s="216"/>
      <c r="F76" s="165"/>
    </row>
    <row r="77" spans="1:7" s="163" customFormat="1" ht="30.75" customHeight="1" x14ac:dyDescent="0.25">
      <c r="A77" s="216" t="s">
        <v>272</v>
      </c>
      <c r="B77" s="216"/>
      <c r="C77" s="216"/>
      <c r="D77" s="216"/>
      <c r="E77" s="216"/>
      <c r="F77" s="165"/>
    </row>
    <row r="78" spans="1:7" s="163" customFormat="1" x14ac:dyDescent="0.25">
      <c r="A78" s="166"/>
      <c r="B78" s="166"/>
      <c r="C78" s="166"/>
      <c r="D78" s="166"/>
      <c r="E78" s="166"/>
      <c r="F78" s="166"/>
    </row>
    <row r="79" spans="1:7" s="163" customFormat="1" ht="24.75" customHeight="1" x14ac:dyDescent="0.25">
      <c r="A79" s="216" t="s">
        <v>351</v>
      </c>
      <c r="B79" s="216"/>
      <c r="C79" s="216"/>
      <c r="D79" s="216"/>
      <c r="E79" s="216"/>
      <c r="F79" s="165"/>
    </row>
    <row r="80" spans="1:7" ht="18.75" customHeight="1" x14ac:dyDescent="0.25">
      <c r="A80" s="153" t="s">
        <v>273</v>
      </c>
      <c r="B80" s="153"/>
      <c r="C80" s="153"/>
      <c r="D80" s="153"/>
      <c r="E80" s="153"/>
    </row>
    <row r="81" spans="1:5" ht="24.75" customHeight="1" x14ac:dyDescent="0.25">
      <c r="A81" s="153" t="s">
        <v>353</v>
      </c>
      <c r="B81" s="153"/>
      <c r="C81" s="153"/>
      <c r="D81" s="153"/>
      <c r="E81" s="153"/>
    </row>
    <row r="82" spans="1:5" ht="15" customHeight="1" x14ac:dyDescent="0.25">
      <c r="B82" s="153"/>
      <c r="C82" s="153"/>
      <c r="D82" s="153" t="s">
        <v>29</v>
      </c>
      <c r="E82" s="153"/>
    </row>
    <row r="83" spans="1:5" x14ac:dyDescent="0.25">
      <c r="A83" s="210"/>
      <c r="B83" s="210"/>
      <c r="C83" s="210"/>
      <c r="D83" s="210"/>
      <c r="E83" s="210"/>
    </row>
    <row r="84" spans="1:5" x14ac:dyDescent="0.25">
      <c r="A84" s="210" t="s">
        <v>274</v>
      </c>
      <c r="B84" s="210"/>
      <c r="C84" s="210"/>
      <c r="D84" s="210"/>
      <c r="E84" s="210"/>
    </row>
    <row r="85" spans="1:5" ht="13.5" customHeight="1" x14ac:dyDescent="0.25">
      <c r="B85" s="210"/>
      <c r="C85" s="210"/>
      <c r="D85" s="210" t="s">
        <v>29</v>
      </c>
      <c r="E85" s="210"/>
    </row>
  </sheetData>
  <mergeCells count="34">
    <mergeCell ref="A1:E1"/>
    <mergeCell ref="A2:E2"/>
    <mergeCell ref="A3:E3"/>
    <mergeCell ref="A65:D65"/>
    <mergeCell ref="A63:D63"/>
    <mergeCell ref="A61:D61"/>
    <mergeCell ref="A46:D46"/>
    <mergeCell ref="A22:D22"/>
    <mergeCell ref="A18:D18"/>
    <mergeCell ref="A16:D16"/>
    <mergeCell ref="A10:E10"/>
    <mergeCell ref="A11:E11"/>
    <mergeCell ref="A12:E12"/>
    <mergeCell ref="A13:E13"/>
    <mergeCell ref="A14:E14"/>
    <mergeCell ref="A6:D6"/>
    <mergeCell ref="A7:E7"/>
    <mergeCell ref="A8:E8"/>
    <mergeCell ref="A83:E83"/>
    <mergeCell ref="A84:E84"/>
    <mergeCell ref="B85:C85"/>
    <mergeCell ref="D85:E85"/>
    <mergeCell ref="A4:E4"/>
    <mergeCell ref="A5:E5"/>
    <mergeCell ref="A76:E76"/>
    <mergeCell ref="A77:E77"/>
    <mergeCell ref="A79:E79"/>
    <mergeCell ref="A71:E71"/>
    <mergeCell ref="A72:E72"/>
    <mergeCell ref="A74:E74"/>
    <mergeCell ref="A70:D70"/>
    <mergeCell ref="A73:D73"/>
    <mergeCell ref="A75:E75"/>
    <mergeCell ref="A9:E9"/>
  </mergeCells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2022-04-08T16:19:21Z</dcterms:modified>
</cp:coreProperties>
</file>