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885" windowWidth="15525" windowHeight="11400" firstSheet="1" activeTab="9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акт19" sheetId="3" r:id="rId6"/>
    <sheet name="2020" sheetId="7" r:id="rId7"/>
    <sheet name="Лист1" sheetId="8" r:id="rId8"/>
    <sheet name="2021" sheetId="9" r:id="rId9"/>
    <sheet name="акт21" sheetId="10" r:id="rId10"/>
  </sheets>
  <definedNames>
    <definedName name="_xlnm.Print_Area" localSheetId="2">'2018'!$A$1:$F$30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Акт!$A$1:$E$110</definedName>
    <definedName name="_xlnm.Print_Area" localSheetId="3">'Акт (2)'!$A$1:$E$80</definedName>
    <definedName name="_xlnm.Print_Area" localSheetId="5">акт19!$A$3:$E$86</definedName>
    <definedName name="_xlnm.Print_Area" localSheetId="9">акт21!$A$3:$E$93</definedName>
    <definedName name="_xlnm.Print_Area" localSheetId="1">Бюджет!$A$1:$D$34</definedName>
    <definedName name="_xlnm.Print_Area" localSheetId="7">Лист1!$A$3:$E$107</definedName>
  </definedNames>
  <calcPr calcId="145621"/>
</workbook>
</file>

<file path=xl/calcChain.xml><?xml version="1.0" encoding="utf-8"?>
<calcChain xmlns="http://schemas.openxmlformats.org/spreadsheetml/2006/main">
  <c r="D70" i="10" l="1"/>
  <c r="E33" i="10" l="1"/>
  <c r="B33" i="10"/>
  <c r="E64" i="10"/>
  <c r="B64" i="10"/>
  <c r="B32" i="10"/>
  <c r="E59" i="10"/>
  <c r="B59" i="10"/>
  <c r="E23" i="10" l="1"/>
  <c r="D23" i="10" s="1"/>
  <c r="E22" i="10"/>
  <c r="D22" i="10" s="1"/>
  <c r="D21" i="10"/>
  <c r="E77" i="10" l="1"/>
  <c r="F75" i="10"/>
  <c r="D67" i="10"/>
  <c r="D66" i="10"/>
  <c r="D65" i="10"/>
  <c r="D64" i="10"/>
  <c r="D63" i="10"/>
  <c r="D62" i="10"/>
  <c r="D61" i="10"/>
  <c r="D60" i="10"/>
  <c r="D33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3" i="10"/>
  <c r="D42" i="10"/>
  <c r="D41" i="10"/>
  <c r="D40" i="10"/>
  <c r="D39" i="10"/>
  <c r="D38" i="10"/>
  <c r="D37" i="10"/>
  <c r="D36" i="10"/>
  <c r="D35" i="10"/>
  <c r="D34" i="10"/>
  <c r="D32" i="10"/>
  <c r="D31" i="10"/>
  <c r="D30" i="10"/>
  <c r="D29" i="10"/>
  <c r="D28" i="10"/>
  <c r="D27" i="10"/>
  <c r="D26" i="10"/>
  <c r="D25" i="10"/>
  <c r="D19" i="10"/>
  <c r="D20" i="10"/>
  <c r="D69" i="10"/>
  <c r="D72" i="10"/>
  <c r="D74" i="10"/>
  <c r="D75" i="10"/>
  <c r="F18" i="9"/>
  <c r="F22" i="9" s="1"/>
  <c r="F14" i="9"/>
  <c r="E78" i="10" l="1"/>
  <c r="E81" i="10" s="1"/>
  <c r="F23" i="9" s="1"/>
  <c r="F24" i="9" s="1"/>
  <c r="F25" i="9"/>
  <c r="D77" i="10"/>
  <c r="H25" i="7"/>
  <c r="E91" i="8" l="1"/>
  <c r="D91" i="8" s="1"/>
  <c r="D82" i="8"/>
  <c r="D84" i="8"/>
  <c r="D85" i="8"/>
  <c r="D87" i="8"/>
  <c r="D88" i="8"/>
  <c r="D89" i="8"/>
  <c r="D80" i="8"/>
  <c r="D76" i="8"/>
  <c r="D58" i="8"/>
  <c r="D42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3" i="8"/>
  <c r="D44" i="8"/>
  <c r="D45" i="8"/>
  <c r="D47" i="8"/>
  <c r="D48" i="8"/>
  <c r="D49" i="8"/>
  <c r="D50" i="8"/>
  <c r="D51" i="8"/>
  <c r="D52" i="8"/>
  <c r="D53" i="8"/>
  <c r="D54" i="8"/>
  <c r="D55" i="8"/>
  <c r="D56" i="8"/>
  <c r="D57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D73" i="8"/>
  <c r="D74" i="8"/>
  <c r="D75" i="8"/>
  <c r="D77" i="8"/>
  <c r="D78" i="8"/>
  <c r="D27" i="8"/>
  <c r="D23" i="8"/>
  <c r="D22" i="8"/>
  <c r="D20" i="8"/>
  <c r="D21" i="8"/>
  <c r="D24" i="8"/>
  <c r="D25" i="8"/>
  <c r="D19" i="8"/>
  <c r="E92" i="8" l="1"/>
  <c r="F23" i="7" s="1"/>
  <c r="F19" i="7"/>
  <c r="F15" i="7"/>
  <c r="F18" i="7"/>
  <c r="F22" i="7" s="1"/>
  <c r="F14" i="7"/>
  <c r="F24" i="7" l="1"/>
  <c r="F25" i="7"/>
  <c r="F13" i="6"/>
  <c r="E73" i="3" l="1"/>
  <c r="E74" i="3" s="1"/>
  <c r="F23" i="6" s="1"/>
  <c r="F19" i="6"/>
  <c r="F18" i="6" s="1"/>
  <c r="F15" i="6"/>
  <c r="D68" i="3"/>
  <c r="D69" i="3"/>
  <c r="D71" i="3"/>
  <c r="D66" i="3"/>
  <c r="D62" i="3"/>
  <c r="D22" i="3"/>
  <c r="D23" i="3"/>
  <c r="D21" i="3"/>
  <c r="D19" i="3"/>
  <c r="D20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3" i="3"/>
  <c r="D64" i="3"/>
  <c r="D18" i="3"/>
  <c r="D73" i="3" l="1"/>
  <c r="F22" i="6"/>
  <c r="F24" i="6" s="1"/>
  <c r="F14" i="6"/>
  <c r="F25" i="6" s="1"/>
  <c r="E62" i="5" l="1"/>
  <c r="D60" i="5"/>
  <c r="D59" i="5"/>
  <c r="D57" i="5"/>
  <c r="D55" i="5"/>
  <c r="D39" i="5"/>
  <c r="D16" i="5"/>
  <c r="E16" i="5"/>
  <c r="E63" i="5" s="1"/>
  <c r="F23" i="4" s="1"/>
  <c r="D14" i="5"/>
  <c r="D12" i="5"/>
  <c r="D7" i="5"/>
  <c r="D9" i="5" l="1"/>
  <c r="D10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6" i="5"/>
  <c r="D37" i="5"/>
  <c r="D38" i="5"/>
  <c r="D40" i="5"/>
  <c r="D42" i="5"/>
  <c r="D44" i="5"/>
  <c r="D45" i="5"/>
  <c r="D46" i="5"/>
  <c r="D47" i="5"/>
  <c r="D48" i="5"/>
  <c r="D49" i="5"/>
  <c r="D50" i="5"/>
  <c r="D51" i="5"/>
  <c r="D52" i="5"/>
  <c r="D53" i="5"/>
  <c r="D62" i="5"/>
  <c r="F21" i="4" l="1"/>
  <c r="F18" i="4" s="1"/>
  <c r="F22" i="4" s="1"/>
  <c r="F24" i="4" s="1"/>
  <c r="F14" i="4"/>
  <c r="F25" i="4" l="1"/>
  <c r="B25" i="2" l="1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D27" i="2"/>
  <c r="D90" i="1" l="1"/>
  <c r="D88" i="1"/>
  <c r="D86" i="1"/>
  <c r="D84" i="1"/>
  <c r="D83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45" i="1"/>
  <c r="D43" i="1"/>
  <c r="D54" i="1"/>
  <c r="D53" i="1"/>
  <c r="D52" i="1"/>
  <c r="D51" i="1"/>
  <c r="D50" i="1"/>
  <c r="D49" i="1"/>
  <c r="D48" i="1"/>
  <c r="D47" i="1"/>
  <c r="D46" i="1"/>
  <c r="D41" i="1"/>
  <c r="D40" i="1"/>
  <c r="D39" i="1"/>
  <c r="D38" i="1"/>
  <c r="D37" i="1"/>
  <c r="D36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7" i="1"/>
  <c r="D15" i="1"/>
  <c r="D13" i="1"/>
  <c r="D10" i="1"/>
  <c r="D11" i="1"/>
  <c r="D9" i="1"/>
  <c r="D7" i="1"/>
  <c r="C27" i="2"/>
  <c r="E92" i="1" s="1"/>
  <c r="B26" i="2" s="1"/>
  <c r="B27" i="2" s="1"/>
  <c r="E27" i="2" s="1"/>
  <c r="D92" i="1" l="1"/>
  <c r="E93" i="1"/>
</calcChain>
</file>

<file path=xl/sharedStrings.xml><?xml version="1.0" encoding="utf-8"?>
<sst xmlns="http://schemas.openxmlformats.org/spreadsheetml/2006/main" count="1026" uniqueCount="359">
  <si>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</si>
  <si>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</si>
  <si>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</si>
  <si>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</si>
  <si>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</si>
  <si>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</si>
  <si>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</si>
  <si>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</si>
  <si>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</si>
  <si>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</si>
  <si>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</si>
  <si>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</si>
  <si>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</si>
  <si>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</si>
  <si>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</si>
  <si>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</si>
  <si>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</si>
  <si>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шт.</t>
  </si>
  <si>
    <t>узел</t>
  </si>
  <si>
    <t>1 ИТП</t>
  </si>
  <si>
    <t xml:space="preserve"> </t>
  </si>
  <si>
    <t>Ежедневно</t>
  </si>
  <si>
    <t>По факту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</si>
  <si>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</si>
  <si>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</si>
  <si>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</si>
  <si>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</si>
  <si>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</si>
  <si>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</si>
  <si>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</si>
  <si>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</si>
  <si>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</si>
  <si>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</si>
  <si>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</si>
  <si>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</si>
  <si>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</si>
  <si>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</si>
  <si>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</si>
  <si>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</si>
  <si>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</si>
  <si>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</si>
  <si>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</si>
  <si>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</si>
  <si>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</si>
  <si>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</si>
  <si>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</si>
  <si>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</si>
  <si>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</si>
  <si>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</si>
  <si>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</si>
  <si>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</si>
  <si>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</si>
  <si>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</si>
  <si>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</si>
  <si>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</si>
  <si>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Запуск системы отопления.</t>
  </si>
  <si>
    <t xml:space="preserve">     Опрессовка ТУ диаметром: до 50 мм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</si>
  <si>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</si>
  <si>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</si>
  <si>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</si>
  <si>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</si>
  <si>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Подготовка элеваторного узла Д-50 к зиме</t>
  </si>
  <si>
    <t xml:space="preserve">     Регулировка балансировочного клапана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</si>
  <si>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</si>
  <si>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</si>
  <si>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</si>
  <si>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 xml:space="preserve">     Очистка фильтра от накипи (отложений)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</si>
  <si>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</si>
  <si>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</si>
  <si>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</si>
  <si>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</si>
  <si>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</si>
  <si>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>100 м2</t>
  </si>
  <si>
    <t xml:space="preserve">     Осмотр СТО</t>
  </si>
  <si>
    <t>100 квартир</t>
  </si>
  <si>
    <t xml:space="preserve">     Услуги а/вышки</t>
  </si>
  <si>
    <t>Обслуживание и текущий ремонт электрооборудования  жилых домов</t>
  </si>
  <si>
    <t xml:space="preserve">     Обслуживание и текущий ремонт электрооборудования жилых домов</t>
  </si>
  <si>
    <t>100 приборов</t>
  </si>
  <si>
    <t>1 м 2 основания</t>
  </si>
  <si>
    <t>По плану</t>
  </si>
  <si>
    <t xml:space="preserve">     Осмотр подвальных помещений (засоры, подпоры) прим.</t>
  </si>
  <si>
    <t>Текущий ремонт конструктивных элементов жилых зданий</t>
  </si>
  <si>
    <t xml:space="preserve">     Осмотр системы центрального отопления, устройств в чердачных и подвальных помещениях.</t>
  </si>
  <si>
    <t xml:space="preserve">     Очистка канализационной сети: внутренней</t>
  </si>
  <si>
    <t>10 м2</t>
  </si>
  <si>
    <t xml:space="preserve">     Ремонт отдельных мест покрытия из асбоцементных листов: обыкновенного профиля (мат. БУ)</t>
  </si>
  <si>
    <t>Уборка чердаков и подвалов</t>
  </si>
  <si>
    <t xml:space="preserve">     Очистка чердаков и подвалов</t>
  </si>
  <si>
    <t>1 м3</t>
  </si>
  <si>
    <t xml:space="preserve">     Изоляция трубопровода матами с совмещенным покрывным  слоем</t>
  </si>
  <si>
    <t>Отчет по бюджету №55/2-2017</t>
  </si>
  <si>
    <t>Долг за выполненные работы на 01.01.2017</t>
  </si>
  <si>
    <t>Аренда общего имущества МКД</t>
  </si>
  <si>
    <t>Реклама расположенная на общем имуществе МКД</t>
  </si>
  <si>
    <t>Целевой сбор</t>
  </si>
  <si>
    <t>Изготовление плана благоустройства</t>
  </si>
  <si>
    <t>Расходы на истребование задолженности по оплате жилых помещений</t>
  </si>
  <si>
    <t>Уборка лестничных клеток</t>
  </si>
  <si>
    <t>Задолженность по оплате за содержание и текущий ремонт на 01.01.2018 г. -   84 005,58 руб.</t>
  </si>
  <si>
    <t xml:space="preserve">     Очистка вручную поверхности фасадов от перхлорвиниловых и масляных красок: с люлей</t>
  </si>
  <si>
    <t xml:space="preserve">     Очистка желобов от мусора: вручную (при расчете 1 кг. мусора = 1 м 1 желоба)</t>
  </si>
  <si>
    <t>м</t>
  </si>
  <si>
    <t xml:space="preserve">     Изготовление плана благоустройства</t>
  </si>
  <si>
    <t xml:space="preserve">     Очистка канализационной сети: дворовой</t>
  </si>
  <si>
    <t xml:space="preserve">     Присутствие на доме при замене выпуска канализации работниками водоканала</t>
  </si>
  <si>
    <t>1 выпуск</t>
  </si>
  <si>
    <t xml:space="preserve">     Осмотр квартир</t>
  </si>
  <si>
    <t xml:space="preserve">     Очистка желобов от мусора: вручную (при расчете 1 кг. мусора = 1 м 1 желоба) с вышки</t>
  </si>
  <si>
    <t xml:space="preserve">     Очистка кровли от снега толщ. 10 см, сбивание сосулей (в)</t>
  </si>
  <si>
    <t xml:space="preserve">     Проверка наличия тяги в ДВ и вент. каналах</t>
  </si>
  <si>
    <t xml:space="preserve">     Истребование дебиторской задолженности</t>
  </si>
  <si>
    <t xml:space="preserve">     Замена канализационного выпуска</t>
  </si>
  <si>
    <t xml:space="preserve">     Прокладка трубопроводов канализационных из полиэтиленовых труб</t>
  </si>
  <si>
    <t xml:space="preserve">     Прочистка вентиляционных каналов.</t>
  </si>
  <si>
    <t xml:space="preserve">     Разборка грунта вручную в траншеях глубиной до 2 м без крепления с откосами, группа грунтов: 2</t>
  </si>
  <si>
    <t>100 м3</t>
  </si>
  <si>
    <t xml:space="preserve">     Разборка трубопровода из чугунных канализационных труб.</t>
  </si>
  <si>
    <t xml:space="preserve">     Смена резиновых манжет на раструбе канализационной трубы</t>
  </si>
  <si>
    <t xml:space="preserve">     Установка заглушек на трубопроводах д. до 50мм</t>
  </si>
  <si>
    <t xml:space="preserve">     Устройство решетки на приямок из просечки</t>
  </si>
  <si>
    <t xml:space="preserve">     Демонтаж досок с подвальных окон</t>
  </si>
  <si>
    <t xml:space="preserve">     Изготовление дверного полотна</t>
  </si>
  <si>
    <t xml:space="preserve">     Изготовление профилированных брусков. Коробки оконные и дверные: узкие (шириной до 100 мм)</t>
  </si>
  <si>
    <t xml:space="preserve">     Изготовление столярных тяг, раскладки (штапики, притворные планки и  окладные калевки) простого проф</t>
  </si>
  <si>
    <t xml:space="preserve">     М. ремонт (пристрожка) оконных коробок</t>
  </si>
  <si>
    <t>1 блок, 4 секции</t>
  </si>
  <si>
    <t xml:space="preserve">     Протравка фасадов: простых с люлек</t>
  </si>
  <si>
    <t xml:space="preserve">     Разборка хоз. кладовых (1)</t>
  </si>
  <si>
    <t xml:space="preserve">     Ремонт дверных полотен (выдергивание гвоздей, подгонка, установка, укрепление притворной планки)</t>
  </si>
  <si>
    <t xml:space="preserve">     Ремонт обделок из листовой стали (парапета, карниза, отливов, поясков, сандриков, брандмауэров)</t>
  </si>
  <si>
    <t xml:space="preserve">     Ремонт оконных переплетов с заменой брусков: с изготовлением элементов по размеру и профилю</t>
  </si>
  <si>
    <t xml:space="preserve">     Ремонт отдельных мест скатной кровли (материалом Ризолит)</t>
  </si>
  <si>
    <t xml:space="preserve">     Ремонт штукатурки  фасадов с грунтовкой (вывалы)</t>
  </si>
  <si>
    <t xml:space="preserve">     Ремонт штукатурки наружных прямолинейных гор-х тяг по камню и бетону цем-извест раст: до 5 м с з и л</t>
  </si>
  <si>
    <t xml:space="preserve">     Сборка коробок дверных</t>
  </si>
  <si>
    <t xml:space="preserve">     Смена дверных приборов: ручки-скобы</t>
  </si>
  <si>
    <t xml:space="preserve">     Смена оконных приборов: задвижки</t>
  </si>
  <si>
    <t xml:space="preserve">     Смена оконных приборов: петли</t>
  </si>
  <si>
    <t xml:space="preserve">     Смена стекол в деревянных переплетах при площади стекла  до: 0,25 м</t>
  </si>
  <si>
    <t xml:space="preserve">     Смена стекол в деревянных переплетах при площади стекла  до: 0,5 м</t>
  </si>
  <si>
    <t xml:space="preserve">     Снятие оконных переплетов: неостекленных</t>
  </si>
  <si>
    <t xml:space="preserve">     Установка блоков в наружных и внутренних дверных проемах: в каменных стенах, площадь проема до 3 м2</t>
  </si>
  <si>
    <t xml:space="preserve">     Установка дверных полотен: наружных. кроме балконных</t>
  </si>
  <si>
    <t xml:space="preserve">     Установка дверных приборов: задвижки</t>
  </si>
  <si>
    <t xml:space="preserve">     Установка дверных приборов: ручки-скобы</t>
  </si>
  <si>
    <t xml:space="preserve">     Установка подвального окна с изготовлением, остеклением, окраской- створки</t>
  </si>
  <si>
    <t>1 рама</t>
  </si>
  <si>
    <t xml:space="preserve">     Уборка л/клеток</t>
  </si>
  <si>
    <t>АКТ № 55/2-2017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</si>
  <si>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2  квартала 55.</t>
  </si>
  <si>
    <t>на общую сумму 281 196,17 руб. (Двести восемьдесят одна тысяча сто девяносто шесть рублей 17 копеек).</t>
  </si>
  <si>
    <t>Долг за выполненные работы (доходы за минусом расходов) на  01.01.2018 г. -  23 044,59 руб.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</si>
  <si>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</si>
  <si>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</si>
  <si>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</si>
  <si>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</si>
  <si>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</si>
  <si>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</si>
  <si>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</si>
  <si>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</si>
  <si>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</si>
  <si>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</si>
  <si>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</si>
  <si>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</si>
  <si>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</si>
  <si>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</si>
  <si>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</si>
  <si>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</si>
  <si>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</si>
  <si>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</si>
  <si>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</si>
  <si>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</si>
  <si>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</si>
  <si>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</si>
  <si>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</si>
  <si>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</si>
  <si>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55/2-2018</t>
  </si>
  <si>
    <t xml:space="preserve">     Окраска известковыми составами: по кирпичу и бетону (бордюр. столбики, столбы)</t>
  </si>
  <si>
    <t xml:space="preserve">     Окраска качели-балансир</t>
  </si>
  <si>
    <t xml:space="preserve">     Вывоз и утилизация ТКО, в т.ч. крупногабаритный мусор</t>
  </si>
  <si>
    <t>Изготовление ключей</t>
  </si>
  <si>
    <t xml:space="preserve">     Изготовление ключей</t>
  </si>
  <si>
    <t xml:space="preserve">     Запуск потока воды: отопление, ГВС</t>
  </si>
  <si>
    <t>1 узел</t>
  </si>
  <si>
    <t xml:space="preserve">     Ликвидация воздушных пробок в системе отопления, в стояке</t>
  </si>
  <si>
    <t>1 стояк</t>
  </si>
  <si>
    <t xml:space="preserve">     Осмотр выпусков канализации  (засоры, подпоры) прим.</t>
  </si>
  <si>
    <t xml:space="preserve">     Откачка воды из ливневки, приямка. дренажного колодца</t>
  </si>
  <si>
    <t xml:space="preserve">     Перекрытие потока воды: отопление, ГВС</t>
  </si>
  <si>
    <t xml:space="preserve">     Промывка трубопровода системы отопления</t>
  </si>
  <si>
    <t>м3</t>
  </si>
  <si>
    <t xml:space="preserve">     Сдача ИТП представителю энергоснабжающей организации</t>
  </si>
  <si>
    <t xml:space="preserve">     Снятие замеров температуры воздуха в квартире</t>
  </si>
  <si>
    <t>1 замер</t>
  </si>
  <si>
    <t xml:space="preserve">     Закрытие слуховых окон и люков выхода на кровлю</t>
  </si>
  <si>
    <t>10 шт.</t>
  </si>
  <si>
    <t xml:space="preserve">     Осмотр кровли, чердака, подъездов, подвального помещения -подготовка к зиме</t>
  </si>
  <si>
    <t xml:space="preserve">     Очистка кровли от снега, сбивание сосулей</t>
  </si>
  <si>
    <t xml:space="preserve">     Плановые проверки вентиляционных каналов и оголовков</t>
  </si>
  <si>
    <t xml:space="preserve">     Укрепление дверных приборов: петли (шарниры), шпингалеты, ручки накладные</t>
  </si>
  <si>
    <t xml:space="preserve">     Подчеканка раструбов канализационных труб диаметром: до 50 мм</t>
  </si>
  <si>
    <t xml:space="preserve">     Заделка подвальных окон: (изовером, пенопропиленом и тд)</t>
  </si>
  <si>
    <t xml:space="preserve">     Огрунтовка ранее окрашенных фасадов под окраску перхлорвиниловыми красками: сложных с вышки</t>
  </si>
  <si>
    <t xml:space="preserve">     Отбивка штукатурки с поверхностейстолбов, колонн</t>
  </si>
  <si>
    <t xml:space="preserve">     Постановка заклепок в местах соединения труб</t>
  </si>
  <si>
    <t xml:space="preserve">     Ремонт дверных коробок узких: в деревянных стенах без снятия полотен</t>
  </si>
  <si>
    <t>10 коробок</t>
  </si>
  <si>
    <t xml:space="preserve">     Ремонт дверных полотен</t>
  </si>
  <si>
    <t xml:space="preserve">     Смена частей водосточных труб: отливов (отметов)</t>
  </si>
  <si>
    <t xml:space="preserve">     Смена частей водосточных труб: прямых звеньев с земли, лестниц или подмостей</t>
  </si>
  <si>
    <t xml:space="preserve">     Смена: колен водосточных труб</t>
  </si>
  <si>
    <t xml:space="preserve">     Услуги  по вывозу и утилизации листвы, веток, деревьев, скошенной травы , смета и др.</t>
  </si>
  <si>
    <t>АКТ № 55/2-2018</t>
  </si>
  <si>
    <t>"31" марта 2019 г.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</si>
  <si>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</si>
  <si>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</si>
  <si>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</si>
  <si>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153 971,30 руб. (Сто пятьдесят три тысячи девятьсот семьдесят один рубль 30 копеек)</t>
  </si>
  <si>
    <t xml:space="preserve">     Отключение системы отопления (консервация) 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</si>
  <si>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</si>
  <si>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</si>
  <si>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</si>
  <si>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</si>
  <si>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</si>
  <si>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</si>
  <si>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</si>
  <si>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</si>
  <si>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</si>
  <si>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</si>
  <si>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</si>
  <si>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</si>
  <si>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</si>
  <si>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Валка деревьев без корчевки пня м-лиственных, тв-лиственных пород (кроме тополя) д.ствола до 24 см</t>
  </si>
  <si>
    <t>1 дерево</t>
  </si>
  <si>
    <t xml:space="preserve">     Валка деревьев в городских условиях: (дуб, бук, граб, клен, ясень) д. до 300мм</t>
  </si>
  <si>
    <t xml:space="preserve">     Валка деревьев в городских условиях: (липа, сосна, кедр, тополь) д. до 300мм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</si>
  <si>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</si>
  <si>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</si>
  <si>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</si>
  <si>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Обслуживание и текущий ремонт инженерного оборудования</t>
  </si>
  <si>
    <t xml:space="preserve">     Замена сборки Д-20 без спускника</t>
  </si>
  <si>
    <t xml:space="preserve">     Замена сборки Д-25 со спускником</t>
  </si>
  <si>
    <t xml:space="preserve">     Смена внутренних трубопроводов из стальных труб д. 25 мм</t>
  </si>
  <si>
    <t xml:space="preserve">     Осмотр и устранение мелких неисправностей на РХВ</t>
  </si>
  <si>
    <t xml:space="preserve">     Осмотр системы центрального отопления, устройства в чердачных и подвальных помещениях</t>
  </si>
  <si>
    <t xml:space="preserve">     Подготовка элеваторного узла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</si>
  <si>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</si>
  <si>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</si>
  <si>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Очистка вручную поверхности фасадов от перхлорвиниловых и масляных красок: с земли и лесов</t>
  </si>
  <si>
    <t xml:space="preserve">     Перенавеска водосточных труб</t>
  </si>
  <si>
    <t xml:space="preserve">     Переустановка ухватов для водосточных труб в каменных стенах</t>
  </si>
  <si>
    <t xml:space="preserve">     Протравка фасадов простых, карниза, с: земли и лесов (Прим)</t>
  </si>
  <si>
    <t xml:space="preserve">     Рыхление шлака на чердаке</t>
  </si>
  <si>
    <t xml:space="preserve">     Смена: колен водосточных труб с вышки</t>
  </si>
  <si>
    <t xml:space="preserve">     Смена: прямых звеньев водосточных труб с автовышек</t>
  </si>
  <si>
    <t xml:space="preserve">     Осмотр кровли, чердака, люков</t>
  </si>
  <si>
    <t xml:space="preserve">     Очистка  кровли от снега, сбивание сосулей вышка</t>
  </si>
  <si>
    <t>1 м 1 основания</t>
  </si>
  <si>
    <t xml:space="preserve">     Проверка исправности канализационных вытяжек</t>
  </si>
  <si>
    <t>1 кв</t>
  </si>
  <si>
    <t xml:space="preserve">     Смена ухватов для водосточных труб: в каменных стенах</t>
  </si>
  <si>
    <t>Обслуживание ОДПУ</t>
  </si>
  <si>
    <t xml:space="preserve">     Поверка и ремонт ОДПУ</t>
  </si>
  <si>
    <t xml:space="preserve">     Техническое обслуживание ОДПУ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</si>
  <si>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</si>
  <si>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</si>
  <si>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</si>
  <si>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</si>
  <si>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Заказчик -         ________________________________________   __________________________________</t>
  </si>
  <si>
    <t>По графику</t>
  </si>
  <si>
    <t>По договору</t>
  </si>
  <si>
    <t xml:space="preserve">           2. Всего за период с "01"января 2019 г. по "31"декября 2019 г. выполнено работ на общую сумму 164580.39 руб. (Сто шестьдесят четыре тысячи пятьсот восемьдесят рублей 39 копеек)</t>
  </si>
  <si>
    <t>Отчет по бюджету № 55/2-2019</t>
  </si>
  <si>
    <t>Период: с 01.01.2019 по 31.12.2019 года.</t>
  </si>
  <si>
    <t xml:space="preserve">                               ________________________________________      ____________________________________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</si>
  <si>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</si>
  <si>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АКТ № 55/2</t>
  </si>
  <si>
    <t>Переходящие остатки денежных средств за выполненные работы (на начало периода; + резерв, - долг)</t>
  </si>
  <si>
    <t>Переходящие остатки денежных средств за выполненные работы (на конец периода; + резерв, - долг)</t>
  </si>
  <si>
    <t>Отчет по бюджету № 55/2-2020</t>
  </si>
  <si>
    <t>Период: с 01.01.2020 по 31.12.2020 года.</t>
  </si>
  <si>
    <t>31 марта 2021 г.</t>
  </si>
  <si>
    <t xml:space="preserve">     Дезинфекция мест общего пользования МКД</t>
  </si>
  <si>
    <t xml:space="preserve">     Очистка дождеприемных колодцев</t>
  </si>
  <si>
    <t xml:space="preserve">     Ремонт качели-маятник без окраски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</si>
  <si>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</si>
  <si>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</si>
  <si>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</si>
  <si>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</si>
  <si>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</si>
  <si>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 подъездов, подвального помещения, чердачного помещения - по жалобе</t>
  </si>
  <si>
    <t xml:space="preserve">     Осмотр СТО в чердачных и подвальных помещениях ФКР</t>
  </si>
  <si>
    <t xml:space="preserve">     Перекрытие потока воды: отопление, ГВС, ХВС</t>
  </si>
  <si>
    <t xml:space="preserve">     Демонтаж козырька над входной дверью в подъезд</t>
  </si>
  <si>
    <t>т</t>
  </si>
  <si>
    <t xml:space="preserve">     Демонтаж- монтаж дверного полотна</t>
  </si>
  <si>
    <t xml:space="preserve">     Заделка выбоин в цементных полах площадью до: 0,25 м2</t>
  </si>
  <si>
    <t>100 мест</t>
  </si>
  <si>
    <t xml:space="preserve">     Замена наличников с изготовлением</t>
  </si>
  <si>
    <t>1 м изделий</t>
  </si>
  <si>
    <t xml:space="preserve">     Зачистка деревянных поручней наждачной бумагой</t>
  </si>
  <si>
    <t xml:space="preserve">     Монтаж козырька над входной дверью в подъезд</t>
  </si>
  <si>
    <t xml:space="preserve">     Огрунтовка ранее окрашенных фасадов под окраску перхлорвиниловыми красками: простых с земли и лесов</t>
  </si>
  <si>
    <t xml:space="preserve">     Окраска водоэмульсионными  составами поверхностей стен. ранее окрашенных поверхностей</t>
  </si>
  <si>
    <t xml:space="preserve">     Окраска масляными составами  по дереву: доски объявления</t>
  </si>
  <si>
    <t xml:space="preserve">     Окраска перхлорвиниловыми красками по подготовленной пов-ти фасадов: простых за 2р с земли и  лесов</t>
  </si>
  <si>
    <t xml:space="preserve">     Окраска эмалевыми составами по дереву с подготовкой поверхности: заполнений дверных проемов</t>
  </si>
  <si>
    <t xml:space="preserve">     Ремонт штукатурки гладких фасадов по камню и бетону с земли и лесов.</t>
  </si>
  <si>
    <t xml:space="preserve">     Снятие дверных полотен</t>
  </si>
  <si>
    <t xml:space="preserve">     Снятие многослойных лакокрасочных покрытий: с дверных полотен</t>
  </si>
  <si>
    <t xml:space="preserve">     Снятие оконных переплетов: остекленных</t>
  </si>
  <si>
    <t xml:space="preserve">     Укрепление слаботочной эл. проводки</t>
  </si>
  <si>
    <t xml:space="preserve">     Установка ГКЛ</t>
  </si>
  <si>
    <t xml:space="preserve">     Установка досок объявлений с изготовлением</t>
  </si>
  <si>
    <t xml:space="preserve">     Устройство и разборка неинвентарных лесов</t>
  </si>
  <si>
    <t xml:space="preserve">     Шпатлевка поручня</t>
  </si>
  <si>
    <t xml:space="preserve">     Демонтаж металлических решеток - срезка</t>
  </si>
  <si>
    <t xml:space="preserve">     Очистка  кровли от снега толщ. 10см, сбивание сосулей</t>
  </si>
  <si>
    <t xml:space="preserve">     Смена дверных приборов: пружин</t>
  </si>
  <si>
    <t xml:space="preserve">     Укрепление козырька над входной дверью в подъезд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</si>
  <si>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</si>
  <si>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</si>
  <si>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>Текущий ремонт</t>
  </si>
  <si>
    <t xml:space="preserve">     Ремонт балконов</t>
  </si>
  <si>
    <t xml:space="preserve">     Ремонт подъезда</t>
  </si>
  <si>
    <t xml:space="preserve">     Ремонт тамбура</t>
  </si>
  <si>
    <t xml:space="preserve">           2. Всего за период с "01"января 2020 г. по "31"декабря 2020 г. выполнено работ на общую сумму 336311.75 руб. (Триста тридцать шесть тысяч триста одиннадцать рублей 75 копеек)</t>
  </si>
  <si>
    <t xml:space="preserve">                         ___________________________________________      ____________________________________</t>
  </si>
  <si>
    <t>Отчет по бюджету № 55/2-2021</t>
  </si>
  <si>
    <t>Период: с 01.01.2021 по 31.12.2021 года.</t>
  </si>
  <si>
    <t>31 марта 2022 г.</t>
  </si>
  <si>
    <t xml:space="preserve">     Установка колена водосточных труб</t>
  </si>
  <si>
    <t xml:space="preserve">     Изоляция трубопроводов матами с совмещенным покрывным слоем</t>
  </si>
  <si>
    <t xml:space="preserve">     Отключение системы отопления</t>
  </si>
  <si>
    <t xml:space="preserve">     Демонтаж п/ящиков (1 блок, 4 секции)</t>
  </si>
  <si>
    <t xml:space="preserve">     Изготовление щита из доски б/у</t>
  </si>
  <si>
    <t xml:space="preserve">     Монтаж аншлагов, стенда, вывески, доски объявления и т.д.</t>
  </si>
  <si>
    <t xml:space="preserve">     Окраска масляными составами по дереву: доски объявления</t>
  </si>
  <si>
    <t xml:space="preserve">     Разборка покрытий кровель.</t>
  </si>
  <si>
    <t xml:space="preserve">     Ремонт обделок из листовой стали (парапета, карниза, отливов,  т.д)-(укрепление, промазка свищ.)</t>
  </si>
  <si>
    <t xml:space="preserve">     Ремонт обделок из листовой стали конька шириной: до 0,7 м</t>
  </si>
  <si>
    <t xml:space="preserve">     Установка электронного замка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</si>
  <si>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</si>
  <si>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</si>
  <si>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 кровли от снега толщ. 10см, сбивание сосулей вышка</t>
  </si>
  <si>
    <t xml:space="preserve">     Очистка воронки и колен от мусора, снега</t>
  </si>
  <si>
    <t xml:space="preserve">     Очистка желобов от мусора: вручную (при расчете 1 кг. мусора = 3 м 1 желоба)</t>
  </si>
  <si>
    <t xml:space="preserve">     Очистка желобов от мусора: вручную (при расчете 1 кг. мусора = 3 м 1 желоба) - в.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</si>
  <si>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</si>
  <si>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Смена дверных приборов: навесного замка</t>
  </si>
  <si>
    <t xml:space="preserve">     Укладка (установка) щитов</t>
  </si>
  <si>
    <t>144978.04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</si>
  <si>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</si>
  <si>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</si>
  <si>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</si>
  <si>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     _______________</t>
  </si>
  <si>
    <t xml:space="preserve">      Освещение тамбура</t>
  </si>
  <si>
    <t>Сто семьдесят четыре тысячи четыреста  двадцать три рубля 67 копеек.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</si>
</sst>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_-* #,##0_р_._-;\-* #,##0_р_._-;_-* &quot;-&quot;??_р_._-;_-@_-"/>
    <numFmt numFmtId="166" formatCode="0.00;[Red]\-0.00"/>
    <numFmt numFmtId="167" formatCode="0;[Red]\-0"/>
    <numFmt numFmtId="168" formatCode="0.000;[Red]\-0.000"/>
    <numFmt numFmtId="169" formatCode="0.0;[Red]\-0.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2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17" fillId="0" borderId="0">
      <alignment horizontal="center" vertical="center"/>
    </xf>
    <xf numFmtId="0" fontId="1" fillId="0" borderId="0"/>
    <xf numFmtId="0" fontId="19" fillId="0" borderId="0">
      <alignment horizontal="left" vertical="top"/>
    </xf>
    <xf numFmtId="0" fontId="19" fillId="0" borderId="0">
      <alignment horizontal="right" vertical="top"/>
    </xf>
    <xf numFmtId="0" fontId="19" fillId="2" borderId="0">
      <alignment horizontal="right" vertical="top"/>
    </xf>
    <xf numFmtId="0" fontId="19" fillId="0" borderId="0">
      <alignment horizontal="right" vertical="top"/>
    </xf>
    <xf numFmtId="0" fontId="19" fillId="0" borderId="0">
      <alignment horizontal="left" vertical="top"/>
    </xf>
    <xf numFmtId="0" fontId="19" fillId="0" borderId="0">
      <alignment horizontal="left" vertical="top"/>
    </xf>
    <xf numFmtId="0" fontId="2" fillId="0" borderId="0"/>
  </cellStyleXfs>
  <cellXfs count="235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164" fontId="10" fillId="0" borderId="1" xfId="1" applyFont="1" applyBorder="1" applyAlignment="1">
      <alignment horizontal="center" vertical="center"/>
    </xf>
    <xf numFmtId="0" fontId="13" fillId="0" borderId="1" xfId="2" applyFont="1" applyBorder="1" applyAlignment="1">
      <alignment vertical="center" wrapText="1"/>
    </xf>
    <xf numFmtId="0" fontId="13" fillId="0" borderId="1" xfId="2" applyFont="1" applyBorder="1" applyAlignment="1">
      <alignment horizontal="center" vertical="center"/>
    </xf>
    <xf numFmtId="164" fontId="13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3" fillId="0" borderId="1" xfId="0" applyFont="1" applyFill="1" applyBorder="1" applyAlignment="1">
      <alignment vertical="top" wrapText="1"/>
    </xf>
    <xf numFmtId="0" fontId="15" fillId="0" borderId="6" xfId="0" applyFont="1" applyBorder="1" applyAlignment="1">
      <alignment vertical="top" wrapText="1"/>
    </xf>
    <xf numFmtId="164" fontId="15" fillId="0" borderId="5" xfId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14" fillId="0" borderId="6" xfId="0" applyFont="1" applyFill="1" applyBorder="1" applyAlignment="1">
      <alignment vertical="top" wrapText="1"/>
    </xf>
    <xf numFmtId="0" fontId="16" fillId="0" borderId="6" xfId="0" applyFont="1" applyFill="1" applyBorder="1" applyAlignment="1">
      <alignment vertical="top" wrapText="1"/>
    </xf>
    <xf numFmtId="0" fontId="13" fillId="0" borderId="7" xfId="0" applyFont="1" applyFill="1" applyBorder="1" applyAlignment="1">
      <alignment vertical="top"/>
    </xf>
    <xf numFmtId="164" fontId="4" fillId="0" borderId="1" xfId="1" applyFont="1" applyFill="1" applyBorder="1" applyAlignment="1">
      <alignment horizontal="center" vertical="center"/>
    </xf>
    <xf numFmtId="164" fontId="12" fillId="0" borderId="1" xfId="1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vertical="top"/>
    </xf>
    <xf numFmtId="0" fontId="10" fillId="0" borderId="4" xfId="2" applyFont="1" applyBorder="1" applyAlignment="1">
      <alignment horizontal="left" vertical="center" wrapText="1"/>
    </xf>
    <xf numFmtId="0" fontId="14" fillId="0" borderId="7" xfId="0" applyFont="1" applyFill="1" applyBorder="1" applyAlignment="1">
      <alignment vertical="top" wrapText="1"/>
    </xf>
    <xf numFmtId="0" fontId="16" fillId="0" borderId="7" xfId="0" applyFont="1" applyFill="1" applyBorder="1" applyAlignment="1">
      <alignment vertical="top"/>
    </xf>
    <xf numFmtId="164" fontId="4" fillId="0" borderId="0" xfId="0" applyNumberFormat="1" applyFont="1"/>
    <xf numFmtId="4" fontId="10" fillId="0" borderId="2" xfId="2" applyNumberFormat="1" applyFont="1" applyBorder="1" applyAlignment="1">
      <alignment vertical="center" wrapText="1"/>
    </xf>
    <xf numFmtId="0" fontId="10" fillId="0" borderId="4" xfId="2" applyFont="1" applyBorder="1" applyAlignment="1">
      <alignment vertical="center" wrapText="1"/>
    </xf>
    <xf numFmtId="4" fontId="10" fillId="0" borderId="2" xfId="2" applyNumberFormat="1" applyFont="1" applyBorder="1" applyAlignment="1">
      <alignment horizontal="center" vertical="center" wrapText="1"/>
    </xf>
    <xf numFmtId="0" fontId="14" fillId="0" borderId="1" xfId="0" applyFont="1" applyFill="1" applyBorder="1" applyAlignment="1">
      <alignment vertical="top" wrapText="1"/>
    </xf>
    <xf numFmtId="0" fontId="14" fillId="0" borderId="0" xfId="2" applyFont="1" applyAlignment="1"/>
    <xf numFmtId="0" fontId="15" fillId="0" borderId="0" xfId="2" applyFont="1" applyBorder="1" applyAlignment="1">
      <alignment horizontal="left"/>
    </xf>
    <xf numFmtId="0" fontId="14" fillId="0" borderId="0" xfId="2" applyFont="1" applyBorder="1" applyAlignment="1">
      <alignment horizontal="left"/>
    </xf>
    <xf numFmtId="0" fontId="4" fillId="0" borderId="0" xfId="0" applyFont="1" applyBorder="1"/>
    <xf numFmtId="0" fontId="4" fillId="0" borderId="0" xfId="4" applyFont="1" applyBorder="1" applyAlignment="1">
      <alignment wrapText="1"/>
    </xf>
    <xf numFmtId="0" fontId="20" fillId="0" borderId="0" xfId="5" quotePrefix="1" applyFont="1" applyAlignment="1">
      <alignment horizontal="right" vertical="top" wrapText="1"/>
    </xf>
    <xf numFmtId="0" fontId="20" fillId="0" borderId="0" xfId="5" quotePrefix="1" applyFont="1" applyBorder="1" applyAlignment="1">
      <alignment vertical="top" wrapText="1"/>
    </xf>
    <xf numFmtId="0" fontId="20" fillId="0" borderId="0" xfId="5" quotePrefix="1" applyFont="1" applyAlignment="1">
      <alignment vertical="top" wrapText="1"/>
    </xf>
    <xf numFmtId="0" fontId="20" fillId="0" borderId="0" xfId="6" quotePrefix="1" applyFont="1" applyBorder="1" applyAlignment="1">
      <alignment horizontal="right" vertical="top" wrapText="1"/>
    </xf>
    <xf numFmtId="0" fontId="20" fillId="0" borderId="0" xfId="5" quotePrefix="1" applyFont="1" applyAlignment="1">
      <alignment horizontal="left" vertical="top" wrapText="1"/>
    </xf>
    <xf numFmtId="0" fontId="4" fillId="0" borderId="0" xfId="4" applyFont="1" applyAlignment="1">
      <alignment wrapText="1"/>
    </xf>
    <xf numFmtId="0" fontId="4" fillId="0" borderId="8" xfId="4" applyFont="1" applyBorder="1" applyAlignment="1">
      <alignment wrapText="1"/>
    </xf>
    <xf numFmtId="0" fontId="20" fillId="0" borderId="10" xfId="10" quotePrefix="1" applyFont="1" applyBorder="1" applyAlignment="1">
      <alignment vertical="top" wrapText="1"/>
    </xf>
    <xf numFmtId="0" fontId="14" fillId="0" borderId="0" xfId="0" applyFont="1" applyAlignment="1">
      <alignment horizontal="left" vertical="center"/>
    </xf>
    <xf numFmtId="165" fontId="4" fillId="0" borderId="1" xfId="1" applyNumberFormat="1" applyFont="1" applyBorder="1" applyAlignment="1">
      <alignment wrapText="1"/>
    </xf>
    <xf numFmtId="0" fontId="14" fillId="0" borderId="0" xfId="0" applyFont="1" applyAlignment="1">
      <alignment horizontal="left" vertical="top"/>
    </xf>
    <xf numFmtId="0" fontId="20" fillId="0" borderId="0" xfId="9" quotePrefix="1" applyFont="1" applyAlignment="1">
      <alignment horizontal="right" vertical="top" wrapText="1"/>
    </xf>
    <xf numFmtId="0" fontId="20" fillId="0" borderId="0" xfId="9" quotePrefix="1" applyFont="1" applyAlignment="1">
      <alignment horizontal="left" vertical="top" wrapText="1"/>
    </xf>
    <xf numFmtId="0" fontId="20" fillId="0" borderId="0" xfId="8" applyNumberFormat="1" applyFont="1" applyBorder="1" applyAlignment="1">
      <alignment horizontal="right" vertical="top" wrapText="1"/>
    </xf>
    <xf numFmtId="0" fontId="20" fillId="0" borderId="0" xfId="5" quotePrefix="1" applyFont="1" applyBorder="1" applyAlignment="1">
      <alignment horizontal="right" vertical="top" wrapText="1"/>
    </xf>
    <xf numFmtId="0" fontId="20" fillId="0" borderId="0" xfId="8" applyNumberFormat="1" applyFont="1" applyBorder="1" applyAlignment="1">
      <alignment vertical="top" wrapText="1"/>
    </xf>
    <xf numFmtId="0" fontId="20" fillId="0" borderId="0" xfId="9" quotePrefix="1" applyFont="1" applyBorder="1" applyAlignment="1">
      <alignment horizontal="left" vertical="top" wrapText="1"/>
    </xf>
    <xf numFmtId="165" fontId="4" fillId="0" borderId="0" xfId="1" applyNumberFormat="1" applyFont="1" applyBorder="1" applyAlignment="1">
      <alignment wrapText="1"/>
    </xf>
    <xf numFmtId="0" fontId="15" fillId="0" borderId="0" xfId="2" applyFont="1" applyAlignment="1">
      <alignment horizontal="left"/>
    </xf>
    <xf numFmtId="0" fontId="14" fillId="0" borderId="0" xfId="2" applyFont="1" applyAlignment="1">
      <alignment horizontal="left"/>
    </xf>
    <xf numFmtId="0" fontId="21" fillId="0" borderId="0" xfId="0" applyFont="1" applyAlignment="1">
      <alignment horizontal="left" vertical="top"/>
    </xf>
    <xf numFmtId="0" fontId="22" fillId="3" borderId="14" xfId="0" applyFont="1" applyFill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3" fillId="0" borderId="0" xfId="0" applyFont="1"/>
    <xf numFmtId="0" fontId="21" fillId="0" borderId="0" xfId="0" applyFont="1" applyAlignment="1">
      <alignment horizontal="left"/>
    </xf>
    <xf numFmtId="0" fontId="23" fillId="0" borderId="0" xfId="0" applyFont="1" applyAlignment="1"/>
    <xf numFmtId="0" fontId="4" fillId="0" borderId="0" xfId="0" applyFont="1" applyAlignment="1">
      <alignment horizontal="center" vertical="center"/>
    </xf>
    <xf numFmtId="0" fontId="20" fillId="0" borderId="0" xfId="9" quotePrefix="1" applyFont="1" applyBorder="1" applyAlignment="1">
      <alignment horizontal="left" vertical="top" wrapText="1"/>
    </xf>
    <xf numFmtId="0" fontId="4" fillId="0" borderId="0" xfId="0" applyFont="1" applyFill="1" applyAlignment="1"/>
    <xf numFmtId="0" fontId="13" fillId="0" borderId="7" xfId="0" applyFont="1" applyFill="1" applyBorder="1" applyAlignment="1">
      <alignment vertical="top" wrapText="1"/>
    </xf>
    <xf numFmtId="0" fontId="12" fillId="0" borderId="0" xfId="0" applyFont="1" applyFill="1" applyAlignment="1"/>
    <xf numFmtId="0" fontId="1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166" fontId="14" fillId="0" borderId="1" xfId="0" applyNumberFormat="1" applyFont="1" applyFill="1" applyBorder="1" applyAlignment="1">
      <alignment horizontal="center" vertical="center"/>
    </xf>
    <xf numFmtId="2" fontId="14" fillId="0" borderId="1" xfId="0" applyNumberFormat="1" applyFont="1" applyFill="1" applyBorder="1" applyAlignment="1">
      <alignment horizontal="center" vertical="center"/>
    </xf>
    <xf numFmtId="167" fontId="14" fillId="0" borderId="1" xfId="0" applyNumberFormat="1" applyFont="1" applyFill="1" applyBorder="1" applyAlignment="1">
      <alignment horizontal="center" vertical="center"/>
    </xf>
    <xf numFmtId="168" fontId="14" fillId="0" borderId="1" xfId="0" applyNumberFormat="1" applyFont="1" applyFill="1" applyBorder="1" applyAlignment="1">
      <alignment horizontal="center" vertical="center"/>
    </xf>
    <xf numFmtId="169" fontId="14" fillId="0" borderId="1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0" fontId="20" fillId="0" borderId="0" xfId="5" quotePrefix="1" applyFont="1" applyBorder="1" applyAlignment="1">
      <alignment horizontal="left" vertical="top" wrapText="1"/>
    </xf>
    <xf numFmtId="0" fontId="20" fillId="0" borderId="0" xfId="6" quotePrefix="1" applyFont="1" applyBorder="1" applyAlignment="1">
      <alignment horizontal="left" vertical="top" wrapText="1"/>
    </xf>
    <xf numFmtId="0" fontId="20" fillId="2" borderId="0" xfId="7" applyNumberFormat="1" applyFont="1" applyBorder="1" applyAlignment="1">
      <alignment horizontal="left" vertical="top" wrapText="1"/>
    </xf>
    <xf numFmtId="0" fontId="20" fillId="0" borderId="0" xfId="8" applyNumberFormat="1" applyFont="1" applyBorder="1" applyAlignment="1">
      <alignment horizontal="left" vertical="top" wrapText="1"/>
    </xf>
    <xf numFmtId="164" fontId="21" fillId="0" borderId="18" xfId="1" applyFont="1" applyBorder="1" applyAlignment="1">
      <alignment horizontal="center" vertical="top" wrapText="1"/>
    </xf>
    <xf numFmtId="164" fontId="22" fillId="0" borderId="18" xfId="1" applyFont="1" applyBorder="1" applyAlignment="1">
      <alignment horizontal="center" vertical="top"/>
    </xf>
    <xf numFmtId="0" fontId="22" fillId="0" borderId="0" xfId="0" applyFont="1" applyAlignment="1">
      <alignment horizontal="left" vertical="top"/>
    </xf>
    <xf numFmtId="164" fontId="22" fillId="0" borderId="18" xfId="1" applyFont="1" applyBorder="1" applyAlignment="1">
      <alignment horizontal="center" vertical="top" wrapText="1"/>
    </xf>
    <xf numFmtId="0" fontId="24" fillId="0" borderId="0" xfId="0" applyFont="1"/>
    <xf numFmtId="0" fontId="14" fillId="0" borderId="0" xfId="2" applyFont="1" applyAlignment="1">
      <alignment horizontal="left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20" fillId="0" borderId="0" xfId="7" applyNumberFormat="1" applyFont="1" applyFill="1" applyBorder="1" applyAlignment="1">
      <alignment horizontal="left" vertical="top" wrapText="1"/>
    </xf>
    <xf numFmtId="0" fontId="14" fillId="0" borderId="0" xfId="0" applyFont="1" applyFill="1" applyAlignment="1">
      <alignment vertical="center"/>
    </xf>
    <xf numFmtId="0" fontId="14" fillId="0" borderId="0" xfId="0" applyFont="1" applyFill="1" applyAlignment="1">
      <alignment horizontal="center" vertical="center"/>
    </xf>
    <xf numFmtId="0" fontId="14" fillId="0" borderId="0" xfId="0" applyFont="1" applyFill="1" applyAlignment="1"/>
    <xf numFmtId="0" fontId="14" fillId="0" borderId="0" xfId="0" applyFont="1" applyFill="1" applyAlignment="1">
      <alignment horizontal="left" vertical="top"/>
    </xf>
    <xf numFmtId="164" fontId="14" fillId="0" borderId="1" xfId="1" applyNumberFormat="1" applyFont="1" applyFill="1" applyBorder="1" applyAlignment="1">
      <alignment vertical="center" wrapText="1"/>
    </xf>
    <xf numFmtId="164" fontId="14" fillId="0" borderId="1" xfId="1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vertical="top" wrapText="1"/>
    </xf>
    <xf numFmtId="164" fontId="16" fillId="0" borderId="1" xfId="1" applyNumberFormat="1" applyFont="1" applyFill="1" applyBorder="1" applyAlignment="1">
      <alignment vertical="center"/>
    </xf>
    <xf numFmtId="164" fontId="14" fillId="0" borderId="1" xfId="1" applyNumberFormat="1" applyFont="1" applyFill="1" applyBorder="1" applyAlignment="1">
      <alignment horizontal="center" vertical="center"/>
    </xf>
    <xf numFmtId="164" fontId="16" fillId="0" borderId="1" xfId="1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164" fontId="13" fillId="0" borderId="1" xfId="1" applyNumberFormat="1" applyFont="1" applyFill="1" applyBorder="1" applyAlignment="1">
      <alignment horizontal="center" vertical="center" wrapText="1"/>
    </xf>
    <xf numFmtId="164" fontId="12" fillId="0" borderId="1" xfId="1" applyNumberFormat="1" applyFont="1" applyFill="1" applyBorder="1" applyAlignment="1">
      <alignment horizontal="center" vertical="center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4" fillId="0" borderId="0" xfId="2" applyFont="1" applyAlignment="1">
      <alignment horizontal="left"/>
    </xf>
    <xf numFmtId="0" fontId="14" fillId="0" borderId="0" xfId="0" applyFont="1" applyAlignment="1">
      <alignment horizontal="justify" vertical="center"/>
    </xf>
    <xf numFmtId="0" fontId="14" fillId="0" borderId="20" xfId="0" applyFont="1" applyBorder="1" applyAlignment="1">
      <alignment horizontal="centerContinuous" vertical="center" wrapText="1"/>
    </xf>
    <xf numFmtId="0" fontId="14" fillId="0" borderId="1" xfId="0" applyFont="1" applyFill="1" applyBorder="1" applyAlignment="1">
      <alignment vertical="center" wrapText="1"/>
    </xf>
    <xf numFmtId="0" fontId="14" fillId="0" borderId="19" xfId="0" applyFont="1" applyBorder="1" applyAlignment="1">
      <alignment horizontal="center" vertical="center" wrapText="1"/>
    </xf>
    <xf numFmtId="0" fontId="16" fillId="0" borderId="1" xfId="0" applyFont="1" applyFill="1" applyBorder="1" applyAlignment="1">
      <alignment vertical="center"/>
    </xf>
    <xf numFmtId="0" fontId="13" fillId="0" borderId="1" xfId="0" applyFont="1" applyFill="1" applyBorder="1" applyAlignment="1">
      <alignment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0" fontId="14" fillId="0" borderId="0" xfId="2" applyFont="1" applyAlignment="1">
      <alignment horizontal="left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4" fillId="0" borderId="0" xfId="0" applyFont="1" applyAlignment="1">
      <alignment horizontal="justify" vertical="center"/>
    </xf>
    <xf numFmtId="0" fontId="20" fillId="0" borderId="0" xfId="9" quotePrefix="1" applyFont="1" applyBorder="1" applyAlignment="1">
      <alignment horizontal="left" vertical="top" wrapText="1"/>
    </xf>
    <xf numFmtId="0" fontId="14" fillId="0" borderId="22" xfId="0" applyFont="1" applyBorder="1" applyAlignment="1">
      <alignment horizontal="centerContinuous" vertical="center" wrapText="1"/>
    </xf>
    <xf numFmtId="0" fontId="14" fillId="0" borderId="25" xfId="0" applyFont="1" applyBorder="1" applyAlignment="1">
      <alignment horizontal="left" vertical="center"/>
    </xf>
    <xf numFmtId="0" fontId="14" fillId="0" borderId="21" xfId="0" applyFont="1" applyBorder="1" applyAlignment="1">
      <alignment horizontal="center" vertical="center" wrapText="1"/>
    </xf>
    <xf numFmtId="0" fontId="15" fillId="0" borderId="26" xfId="0" applyFont="1" applyBorder="1" applyAlignment="1">
      <alignment vertical="center" wrapText="1"/>
    </xf>
    <xf numFmtId="2" fontId="14" fillId="0" borderId="0" xfId="0" applyNumberFormat="1" applyFont="1" applyAlignment="1">
      <alignment horizontal="justify" vertical="center"/>
    </xf>
    <xf numFmtId="0" fontId="13" fillId="4" borderId="7" xfId="11" applyFont="1" applyFill="1" applyBorder="1" applyAlignment="1">
      <alignment vertical="center" wrapText="1"/>
    </xf>
    <xf numFmtId="164" fontId="13" fillId="4" borderId="30" xfId="1" applyFont="1" applyFill="1" applyBorder="1" applyAlignment="1">
      <alignment horizontal="center" vertical="center" wrapText="1"/>
    </xf>
    <xf numFmtId="164" fontId="13" fillId="4" borderId="31" xfId="1" applyFont="1" applyFill="1" applyBorder="1" applyAlignment="1">
      <alignment horizontal="center" vertical="center" wrapText="1"/>
    </xf>
    <xf numFmtId="0" fontId="3" fillId="0" borderId="0" xfId="11" applyFont="1"/>
    <xf numFmtId="0" fontId="14" fillId="0" borderId="6" xfId="11" applyFont="1" applyFill="1" applyBorder="1" applyAlignment="1">
      <alignment vertical="center" wrapText="1"/>
    </xf>
    <xf numFmtId="164" fontId="14" fillId="0" borderId="5" xfId="1" applyFont="1" applyFill="1" applyBorder="1" applyAlignment="1">
      <alignment horizontal="center" vertical="center"/>
    </xf>
    <xf numFmtId="164" fontId="14" fillId="0" borderId="24" xfId="1" applyFont="1" applyFill="1" applyBorder="1" applyAlignment="1">
      <alignment horizontal="center" vertical="center"/>
    </xf>
    <xf numFmtId="164" fontId="16" fillId="5" borderId="0" xfId="0" applyNumberFormat="1" applyFont="1" applyFill="1" applyAlignment="1">
      <alignment vertical="center" wrapText="1"/>
    </xf>
    <xf numFmtId="164" fontId="14" fillId="5" borderId="0" xfId="0" applyNumberFormat="1" applyFont="1" applyFill="1" applyAlignment="1">
      <alignment vertical="center" wrapText="1"/>
    </xf>
    <xf numFmtId="0" fontId="14" fillId="5" borderId="0" xfId="0" applyFont="1" applyFill="1" applyAlignment="1">
      <alignment horizontal="justify" vertical="center"/>
    </xf>
    <xf numFmtId="0" fontId="14" fillId="5" borderId="0" xfId="0" applyFont="1" applyFill="1" applyAlignment="1">
      <alignment horizontal="justify" vertical="center" wrapText="1"/>
    </xf>
    <xf numFmtId="0" fontId="14" fillId="5" borderId="0" xfId="0" applyFont="1" applyFill="1" applyAlignment="1">
      <alignment vertical="center" wrapText="1"/>
    </xf>
    <xf numFmtId="0" fontId="14" fillId="5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4" fillId="5" borderId="23" xfId="0" applyFont="1" applyFill="1" applyBorder="1" applyAlignment="1">
      <alignment horizontal="left" vertical="center" wrapText="1"/>
    </xf>
    <xf numFmtId="0" fontId="14" fillId="5" borderId="27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2" fontId="14" fillId="5" borderId="1" xfId="0" applyNumberFormat="1" applyFont="1" applyFill="1" applyBorder="1" applyAlignment="1">
      <alignment horizontal="center" vertical="center"/>
    </xf>
    <xf numFmtId="2" fontId="14" fillId="5" borderId="31" xfId="0" applyNumberFormat="1" applyFont="1" applyFill="1" applyBorder="1" applyAlignment="1">
      <alignment horizontal="center" vertical="center"/>
    </xf>
    <xf numFmtId="2" fontId="15" fillId="5" borderId="26" xfId="0" applyNumberFormat="1" applyFont="1" applyFill="1" applyBorder="1" applyAlignment="1">
      <alignment horizontal="center" vertical="center" wrapText="1"/>
    </xf>
    <xf numFmtId="166" fontId="14" fillId="5" borderId="27" xfId="0" applyNumberFormat="1" applyFont="1" applyFill="1" applyBorder="1" applyAlignment="1">
      <alignment horizontal="center" vertical="center"/>
    </xf>
    <xf numFmtId="167" fontId="14" fillId="5" borderId="27" xfId="0" applyNumberFormat="1" applyFont="1" applyFill="1" applyBorder="1" applyAlignment="1">
      <alignment horizontal="center" vertical="center"/>
    </xf>
    <xf numFmtId="169" fontId="14" fillId="5" borderId="27" xfId="0" applyNumberFormat="1" applyFont="1" applyFill="1" applyBorder="1" applyAlignment="1">
      <alignment horizontal="center" vertical="center"/>
    </xf>
    <xf numFmtId="168" fontId="14" fillId="5" borderId="27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justify" vertical="center"/>
    </xf>
    <xf numFmtId="0" fontId="20" fillId="0" borderId="0" xfId="10" quotePrefix="1" applyFont="1" applyBorder="1" applyAlignment="1">
      <alignment vertical="top" wrapText="1"/>
    </xf>
    <xf numFmtId="0" fontId="14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left" vertical="top"/>
    </xf>
    <xf numFmtId="0" fontId="20" fillId="0" borderId="0" xfId="9" quotePrefix="1" applyFont="1" applyBorder="1" applyAlignment="1">
      <alignment vertical="top" wrapText="1"/>
    </xf>
    <xf numFmtId="0" fontId="14" fillId="0" borderId="0" xfId="0" applyFont="1" applyAlignment="1">
      <alignment horizontal="justify" vertical="center"/>
    </xf>
    <xf numFmtId="166" fontId="14" fillId="5" borderId="1" xfId="0" applyNumberFormat="1" applyFont="1" applyFill="1" applyBorder="1" applyAlignment="1">
      <alignment horizontal="center" vertical="center"/>
    </xf>
    <xf numFmtId="166" fontId="14" fillId="5" borderId="31" xfId="0" applyNumberFormat="1" applyFont="1" applyFill="1" applyBorder="1" applyAlignment="1">
      <alignment horizontal="center" vertical="center"/>
    </xf>
    <xf numFmtId="0" fontId="14" fillId="5" borderId="7" xfId="0" applyFont="1" applyFill="1" applyBorder="1" applyAlignment="1">
      <alignment horizontal="left" vertical="center" wrapText="1"/>
    </xf>
    <xf numFmtId="2" fontId="14" fillId="5" borderId="3" xfId="0" applyNumberFormat="1" applyFont="1" applyFill="1" applyBorder="1" applyAlignment="1">
      <alignment horizontal="center" vertical="center"/>
    </xf>
    <xf numFmtId="0" fontId="14" fillId="0" borderId="33" xfId="0" applyFont="1" applyFill="1" applyBorder="1" applyAlignment="1">
      <alignment vertical="center" wrapText="1"/>
    </xf>
    <xf numFmtId="2" fontId="14" fillId="5" borderId="34" xfId="0" applyNumberFormat="1" applyFont="1" applyFill="1" applyBorder="1" applyAlignment="1">
      <alignment horizontal="center" vertical="center"/>
    </xf>
    <xf numFmtId="164" fontId="16" fillId="0" borderId="38" xfId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49" fontId="21" fillId="0" borderId="15" xfId="0" applyNumberFormat="1" applyFont="1" applyBorder="1" applyAlignment="1">
      <alignment horizontal="left" vertical="top" wrapText="1"/>
    </xf>
    <xf numFmtId="49" fontId="21" fillId="0" borderId="16" xfId="0" applyNumberFormat="1" applyFont="1" applyBorder="1" applyAlignment="1">
      <alignment horizontal="left" vertical="top" wrapText="1"/>
    </xf>
    <xf numFmtId="49" fontId="21" fillId="0" borderId="17" xfId="0" applyNumberFormat="1" applyFont="1" applyBorder="1" applyAlignment="1">
      <alignment horizontal="left" vertical="top" wrapText="1"/>
    </xf>
    <xf numFmtId="0" fontId="18" fillId="0" borderId="0" xfId="3" quotePrefix="1" applyFont="1" applyBorder="1" applyAlignment="1">
      <alignment horizontal="center" vertical="center" wrapText="1"/>
    </xf>
    <xf numFmtId="0" fontId="20" fillId="0" borderId="0" xfId="9" quotePrefix="1" applyFont="1" applyAlignment="1">
      <alignment horizontal="left" vertical="top" wrapText="1"/>
    </xf>
    <xf numFmtId="0" fontId="20" fillId="0" borderId="9" xfId="9" quotePrefix="1" applyFont="1" applyBorder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22" fillId="3" borderId="11" xfId="0" applyFont="1" applyFill="1" applyBorder="1" applyAlignment="1">
      <alignment horizontal="left" vertical="center"/>
    </xf>
    <xf numFmtId="0" fontId="22" fillId="3" borderId="12" xfId="0" applyFont="1" applyFill="1" applyBorder="1" applyAlignment="1">
      <alignment horizontal="left" vertical="center"/>
    </xf>
    <xf numFmtId="0" fontId="22" fillId="3" borderId="13" xfId="0" applyFont="1" applyFill="1" applyBorder="1" applyAlignment="1">
      <alignment horizontal="left" vertical="center"/>
    </xf>
    <xf numFmtId="0" fontId="22" fillId="0" borderId="15" xfId="0" applyFont="1" applyBorder="1" applyAlignment="1">
      <alignment horizontal="left" vertical="top" wrapText="1"/>
    </xf>
    <xf numFmtId="0" fontId="22" fillId="0" borderId="16" xfId="0" applyFont="1" applyBorder="1" applyAlignment="1">
      <alignment horizontal="left" vertical="top" wrapText="1"/>
    </xf>
    <xf numFmtId="0" fontId="22" fillId="0" borderId="17" xfId="0" applyFont="1" applyBorder="1" applyAlignment="1">
      <alignment horizontal="left" vertical="top" wrapText="1"/>
    </xf>
    <xf numFmtId="0" fontId="16" fillId="0" borderId="0" xfId="2" applyFont="1" applyAlignment="1">
      <alignment horizontal="left"/>
    </xf>
    <xf numFmtId="0" fontId="14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1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14" fillId="0" borderId="0" xfId="0" applyFont="1" applyFill="1" applyAlignment="1">
      <alignment horizontal="left" vertical="top" wrapText="1"/>
    </xf>
    <xf numFmtId="0" fontId="16" fillId="0" borderId="6" xfId="0" applyFont="1" applyFill="1" applyBorder="1" applyAlignment="1">
      <alignment horizontal="left" vertical="top"/>
    </xf>
    <xf numFmtId="0" fontId="16" fillId="0" borderId="4" xfId="0" applyFont="1" applyFill="1" applyBorder="1" applyAlignment="1">
      <alignment horizontal="left" vertical="top"/>
    </xf>
    <xf numFmtId="0" fontId="16" fillId="0" borderId="3" xfId="0" applyFont="1" applyFill="1" applyBorder="1" applyAlignment="1">
      <alignment horizontal="left" vertical="top"/>
    </xf>
    <xf numFmtId="164" fontId="13" fillId="0" borderId="2" xfId="1" applyNumberFormat="1" applyFont="1" applyFill="1" applyBorder="1" applyAlignment="1">
      <alignment horizontal="left" vertical="top" wrapText="1"/>
    </xf>
    <xf numFmtId="164" fontId="13" fillId="0" borderId="4" xfId="1" applyNumberFormat="1" applyFont="1" applyFill="1" applyBorder="1" applyAlignment="1">
      <alignment horizontal="left" vertical="top" wrapText="1"/>
    </xf>
    <xf numFmtId="164" fontId="13" fillId="0" borderId="3" xfId="1" applyNumberFormat="1" applyFont="1" applyFill="1" applyBorder="1" applyAlignment="1">
      <alignment horizontal="left" vertical="top" wrapText="1"/>
    </xf>
    <xf numFmtId="0" fontId="14" fillId="0" borderId="0" xfId="0" applyFont="1" applyAlignment="1">
      <alignment horizontal="justify" vertical="center"/>
    </xf>
    <xf numFmtId="0" fontId="14" fillId="0" borderId="0" xfId="0" applyFont="1" applyAlignment="1">
      <alignment horizontal="justify" vertical="center" wrapText="1"/>
    </xf>
    <xf numFmtId="0" fontId="14" fillId="0" borderId="0" xfId="0" applyFont="1" applyAlignment="1">
      <alignment horizontal="center" vertical="center"/>
    </xf>
    <xf numFmtId="0" fontId="14" fillId="5" borderId="0" xfId="0" applyFont="1" applyFill="1" applyAlignment="1">
      <alignment horizontal="left" vertical="center" wrapText="1"/>
    </xf>
    <xf numFmtId="0" fontId="16" fillId="0" borderId="35" xfId="0" applyFont="1" applyFill="1" applyBorder="1" applyAlignment="1">
      <alignment horizontal="left" vertical="center"/>
    </xf>
    <xf numFmtId="0" fontId="16" fillId="0" borderId="36" xfId="0" applyFont="1" applyFill="1" applyBorder="1" applyAlignment="1">
      <alignment horizontal="left" vertical="center"/>
    </xf>
    <xf numFmtId="0" fontId="16" fillId="0" borderId="37" xfId="0" applyFont="1" applyFill="1" applyBorder="1" applyAlignment="1">
      <alignment horizontal="left" vertical="center"/>
    </xf>
    <xf numFmtId="0" fontId="16" fillId="5" borderId="0" xfId="0" applyFont="1" applyFill="1" applyAlignment="1">
      <alignment horizontal="left" vertical="center" wrapText="1"/>
    </xf>
    <xf numFmtId="0" fontId="13" fillId="5" borderId="6" xfId="0" applyFont="1" applyFill="1" applyBorder="1" applyAlignment="1">
      <alignment horizontal="left" vertical="center" wrapText="1"/>
    </xf>
    <xf numFmtId="0" fontId="13" fillId="5" borderId="4" xfId="0" applyFont="1" applyFill="1" applyBorder="1" applyAlignment="1">
      <alignment horizontal="left" vertical="center" wrapText="1"/>
    </xf>
    <xf numFmtId="0" fontId="13" fillId="5" borderId="3" xfId="0" applyFont="1" applyFill="1" applyBorder="1" applyAlignment="1">
      <alignment horizontal="left" vertical="center" wrapText="1"/>
    </xf>
    <xf numFmtId="0" fontId="13" fillId="0" borderId="28" xfId="0" applyFont="1" applyBorder="1" applyAlignment="1">
      <alignment horizontal="left" vertical="center" wrapText="1"/>
    </xf>
    <xf numFmtId="0" fontId="13" fillId="0" borderId="29" xfId="0" applyFont="1" applyBorder="1" applyAlignment="1">
      <alignment horizontal="left" vertical="center" wrapText="1"/>
    </xf>
    <xf numFmtId="0" fontId="13" fillId="0" borderId="32" xfId="0" applyFont="1" applyBorder="1" applyAlignment="1">
      <alignment horizontal="left" vertical="center" wrapText="1"/>
    </xf>
  </cellXfs>
  <cellStyles count="12">
    <cellStyle name="S10 2" xfId="10"/>
    <cellStyle name="S12 2" xfId="5"/>
    <cellStyle name="S13 2" xfId="6"/>
    <cellStyle name="S14 2" xfId="7"/>
    <cellStyle name="S15 2" xfId="8"/>
    <cellStyle name="S7 2" xfId="3"/>
    <cellStyle name="S9 2" xfId="9"/>
    <cellStyle name="Обычный" xfId="0" builtinId="0"/>
    <cellStyle name="Обычный 2" xfId="2"/>
    <cellStyle name="Обычный 3" xfId="4"/>
    <cellStyle name="Обычный 4" xfId="11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9"/>
  <sheetViews>
    <sheetView view="pageBreakPreview" topLeftCell="A61" zoomScaleSheetLayoutView="100" workbookViewId="0">
      <selection activeCell="A76" sqref="A76"/>
    </sheetView>
  </sheetViews>
  <sheetFormatPr defaultColWidth="9.140625"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7109375" style="1" bestFit="1" customWidth="1"/>
    <col min="7" max="16384" width="9.140625" style="1"/>
  </cols>
  <sheetData>
    <row r="1" spans="1:9" ht="14.25" x14ac:dyDescent="0.2">
      <c r="A1" s="186" t="s">
        <v>149</v>
      </c>
      <c r="B1" s="186"/>
      <c r="C1" s="186"/>
      <c r="D1" s="186"/>
      <c r="E1" s="186"/>
      <c r="I1" s="3"/>
    </row>
    <row r="2" spans="1:9" ht="31.5" customHeight="1" x14ac:dyDescent="0.2">
      <c r="A2" s="185" t="s">
        <v>150</v>
      </c>
      <c r="B2" s="185"/>
      <c r="C2" s="185"/>
      <c r="D2" s="185"/>
      <c r="E2" s="185"/>
      <c r="I2" s="3"/>
    </row>
    <row r="3" spans="1:9" ht="14.25" x14ac:dyDescent="0.2">
      <c r="A3" s="21" t="s">
        <v>6</v>
      </c>
      <c r="B3" s="22"/>
      <c r="C3" s="22"/>
      <c r="D3" s="187" t="s">
        <v>7</v>
      </c>
      <c r="E3" s="187"/>
      <c r="I3" s="3" t="s">
        <v>5</v>
      </c>
    </row>
    <row r="4" spans="1:9" x14ac:dyDescent="0.2">
      <c r="A4" s="17"/>
      <c r="B4" s="18"/>
      <c r="C4" s="18"/>
      <c r="D4" s="19"/>
      <c r="E4" s="19"/>
      <c r="I4" s="3"/>
    </row>
    <row r="5" spans="1:9" s="20" customFormat="1" ht="120" x14ac:dyDescent="0.2">
      <c r="A5" s="34" t="s">
        <v>2</v>
      </c>
      <c r="B5" s="34" t="s">
        <v>3</v>
      </c>
      <c r="C5" s="34" t="s">
        <v>0</v>
      </c>
      <c r="D5" s="34" t="s">
        <v>4</v>
      </c>
      <c r="E5" s="34" t="s">
        <v>1</v>
      </c>
      <c r="I5" s="3"/>
    </row>
    <row r="6" spans="1:9" s="35" customFormat="1" ht="15" x14ac:dyDescent="0.25">
      <c r="A6" s="39" t="s">
        <v>8</v>
      </c>
      <c r="B6" s="40"/>
      <c r="C6" s="40"/>
      <c r="D6" s="40"/>
      <c r="E6" s="41"/>
    </row>
    <row r="7" spans="1:9" s="36" customFormat="1" ht="15" x14ac:dyDescent="0.25">
      <c r="A7" s="37" t="s">
        <v>52</v>
      </c>
      <c r="B7" s="40" t="s">
        <v>21</v>
      </c>
      <c r="C7" s="40" t="s">
        <v>11</v>
      </c>
      <c r="D7" s="40">
        <f>E7</f>
        <v>1553.6</v>
      </c>
      <c r="E7" s="40">
        <v>1553.6</v>
      </c>
    </row>
    <row r="8" spans="1:9" s="35" customFormat="1" ht="15" x14ac:dyDescent="0.25">
      <c r="A8" s="39" t="s">
        <v>37</v>
      </c>
      <c r="B8" s="40"/>
      <c r="C8" s="40"/>
      <c r="D8" s="40"/>
      <c r="E8" s="41"/>
    </row>
    <row r="9" spans="1:9" s="36" customFormat="1" ht="15" x14ac:dyDescent="0.25">
      <c r="A9" s="37" t="s">
        <v>53</v>
      </c>
      <c r="B9" s="40">
        <v>60</v>
      </c>
      <c r="C9" s="40" t="s">
        <v>12</v>
      </c>
      <c r="D9" s="40">
        <f>E9/B9</f>
        <v>3.95</v>
      </c>
      <c r="E9" s="40">
        <v>237</v>
      </c>
    </row>
    <row r="10" spans="1:9" s="36" customFormat="1" ht="30" x14ac:dyDescent="0.25">
      <c r="A10" s="37" t="s">
        <v>100</v>
      </c>
      <c r="B10" s="40">
        <v>1.4999999999999999E-2</v>
      </c>
      <c r="C10" s="40" t="s">
        <v>72</v>
      </c>
      <c r="D10" s="40">
        <f t="shared" ref="D10:D11" si="0">E10/B10</f>
        <v>41692</v>
      </c>
      <c r="E10" s="40">
        <v>625.38</v>
      </c>
    </row>
    <row r="11" spans="1:9" s="36" customFormat="1" ht="30" x14ac:dyDescent="0.25">
      <c r="A11" s="37" t="s">
        <v>101</v>
      </c>
      <c r="B11" s="40">
        <v>30</v>
      </c>
      <c r="C11" s="40" t="s">
        <v>102</v>
      </c>
      <c r="D11" s="40">
        <f t="shared" si="0"/>
        <v>110.35166666666667</v>
      </c>
      <c r="E11" s="40">
        <v>3310.55</v>
      </c>
    </row>
    <row r="12" spans="1:9" s="35" customFormat="1" ht="15" x14ac:dyDescent="0.25">
      <c r="A12" s="39" t="s">
        <v>51</v>
      </c>
      <c r="B12" s="40"/>
      <c r="C12" s="40"/>
      <c r="D12" s="40"/>
      <c r="E12" s="41"/>
    </row>
    <row r="13" spans="1:9" s="36" customFormat="1" ht="30" x14ac:dyDescent="0.25">
      <c r="A13" s="37" t="s">
        <v>54</v>
      </c>
      <c r="B13" s="40" t="s">
        <v>21</v>
      </c>
      <c r="C13" s="40" t="s">
        <v>11</v>
      </c>
      <c r="D13" s="40">
        <f>E13</f>
        <v>30116.02</v>
      </c>
      <c r="E13" s="40">
        <v>30116.02</v>
      </c>
    </row>
    <row r="14" spans="1:9" s="35" customFormat="1" ht="15" x14ac:dyDescent="0.25">
      <c r="A14" s="39" t="s">
        <v>96</v>
      </c>
      <c r="B14" s="40"/>
      <c r="C14" s="40"/>
      <c r="D14" s="40"/>
      <c r="E14" s="41"/>
    </row>
    <row r="15" spans="1:9" s="36" customFormat="1" ht="15" x14ac:dyDescent="0.25">
      <c r="A15" s="37" t="s">
        <v>103</v>
      </c>
      <c r="B15" s="40" t="s">
        <v>22</v>
      </c>
      <c r="C15" s="40" t="s">
        <v>11</v>
      </c>
      <c r="D15" s="40">
        <f>E15</f>
        <v>3376.8</v>
      </c>
      <c r="E15" s="40">
        <v>3376.8</v>
      </c>
    </row>
    <row r="16" spans="1:9" s="35" customFormat="1" ht="15" x14ac:dyDescent="0.25">
      <c r="A16" s="39" t="s">
        <v>76</v>
      </c>
      <c r="B16" s="40"/>
      <c r="C16" s="40"/>
      <c r="D16" s="40"/>
      <c r="E16" s="41"/>
    </row>
    <row r="17" spans="1:5" s="36" customFormat="1" ht="30" x14ac:dyDescent="0.25">
      <c r="A17" s="37" t="s">
        <v>77</v>
      </c>
      <c r="B17" s="40" t="s">
        <v>80</v>
      </c>
      <c r="C17" s="40" t="s">
        <v>11</v>
      </c>
      <c r="D17" s="40">
        <f>E17</f>
        <v>3952.85</v>
      </c>
      <c r="E17" s="40">
        <v>3952.85</v>
      </c>
    </row>
    <row r="18" spans="1:5" s="36" customFormat="1" ht="15" x14ac:dyDescent="0.25">
      <c r="A18" s="39" t="s">
        <v>38</v>
      </c>
      <c r="B18" s="40"/>
      <c r="C18" s="40"/>
      <c r="D18" s="40"/>
      <c r="E18" s="40"/>
    </row>
    <row r="19" spans="1:5" s="36" customFormat="1" ht="15" x14ac:dyDescent="0.25">
      <c r="A19" s="37" t="s">
        <v>55</v>
      </c>
      <c r="B19" s="40">
        <v>1</v>
      </c>
      <c r="C19" s="40" t="s">
        <v>14</v>
      </c>
      <c r="D19" s="40">
        <f t="shared" ref="D19:D41" si="1">E19/B19</f>
        <v>796.94</v>
      </c>
      <c r="E19" s="40">
        <v>796.94</v>
      </c>
    </row>
    <row r="20" spans="1:5" s="36" customFormat="1" ht="15" x14ac:dyDescent="0.25">
      <c r="A20" s="37" t="s">
        <v>56</v>
      </c>
      <c r="B20" s="40">
        <v>7.0000000000000007E-2</v>
      </c>
      <c r="C20" s="40" t="s">
        <v>15</v>
      </c>
      <c r="D20" s="40">
        <f t="shared" si="1"/>
        <v>3731</v>
      </c>
      <c r="E20" s="40">
        <v>261.17</v>
      </c>
    </row>
    <row r="21" spans="1:5" s="36" customFormat="1" ht="30" x14ac:dyDescent="0.25">
      <c r="A21" s="37" t="s">
        <v>81</v>
      </c>
      <c r="B21" s="40">
        <v>0.54</v>
      </c>
      <c r="C21" s="40" t="s">
        <v>16</v>
      </c>
      <c r="D21" s="40">
        <f t="shared" si="1"/>
        <v>1354.2407407407406</v>
      </c>
      <c r="E21" s="40">
        <v>731.29</v>
      </c>
    </row>
    <row r="22" spans="1:5" s="36" customFormat="1" ht="45" x14ac:dyDescent="0.25">
      <c r="A22" s="37" t="s">
        <v>83</v>
      </c>
      <c r="B22" s="40">
        <v>0.27</v>
      </c>
      <c r="C22" s="40" t="s">
        <v>16</v>
      </c>
      <c r="D22" s="40">
        <f t="shared" si="1"/>
        <v>1551.8518518518517</v>
      </c>
      <c r="E22" s="40">
        <v>419</v>
      </c>
    </row>
    <row r="23" spans="1:5" s="36" customFormat="1" ht="15" x14ac:dyDescent="0.25">
      <c r="A23" s="37" t="s">
        <v>73</v>
      </c>
      <c r="B23" s="40">
        <v>0.01</v>
      </c>
      <c r="C23" s="40" t="s">
        <v>74</v>
      </c>
      <c r="D23" s="40">
        <f t="shared" si="1"/>
        <v>19228</v>
      </c>
      <c r="E23" s="40">
        <v>192.28</v>
      </c>
    </row>
    <row r="24" spans="1:5" s="36" customFormat="1" ht="30" x14ac:dyDescent="0.25">
      <c r="A24" s="37" t="s">
        <v>57</v>
      </c>
      <c r="B24" s="40">
        <v>0.75</v>
      </c>
      <c r="C24" s="40" t="s">
        <v>16</v>
      </c>
      <c r="D24" s="40">
        <f t="shared" si="1"/>
        <v>1559.08</v>
      </c>
      <c r="E24" s="40">
        <v>1169.31</v>
      </c>
    </row>
    <row r="25" spans="1:5" s="36" customFormat="1" ht="15" x14ac:dyDescent="0.25">
      <c r="A25" s="37" t="s">
        <v>58</v>
      </c>
      <c r="B25" s="40">
        <v>0.02</v>
      </c>
      <c r="C25" s="40" t="s">
        <v>17</v>
      </c>
      <c r="D25" s="40">
        <f t="shared" si="1"/>
        <v>22494.5</v>
      </c>
      <c r="E25" s="40">
        <v>449.89</v>
      </c>
    </row>
    <row r="26" spans="1:5" s="36" customFormat="1" ht="30" x14ac:dyDescent="0.25">
      <c r="A26" s="37" t="s">
        <v>59</v>
      </c>
      <c r="B26" s="40">
        <v>1</v>
      </c>
      <c r="C26" s="40" t="s">
        <v>14</v>
      </c>
      <c r="D26" s="40">
        <f t="shared" si="1"/>
        <v>384.58</v>
      </c>
      <c r="E26" s="40">
        <v>384.58</v>
      </c>
    </row>
    <row r="27" spans="1:5" s="36" customFormat="1" ht="15" x14ac:dyDescent="0.25">
      <c r="A27" s="37" t="s">
        <v>84</v>
      </c>
      <c r="B27" s="40">
        <v>0.35</v>
      </c>
      <c r="C27" s="40" t="s">
        <v>15</v>
      </c>
      <c r="D27" s="40">
        <f t="shared" si="1"/>
        <v>11909.400000000001</v>
      </c>
      <c r="E27" s="40">
        <v>4168.29</v>
      </c>
    </row>
    <row r="28" spans="1:5" s="36" customFormat="1" ht="15" x14ac:dyDescent="0.25">
      <c r="A28" s="37" t="s">
        <v>104</v>
      </c>
      <c r="B28" s="40">
        <v>0.15</v>
      </c>
      <c r="C28" s="40" t="s">
        <v>15</v>
      </c>
      <c r="D28" s="40">
        <f t="shared" si="1"/>
        <v>36590.133333333339</v>
      </c>
      <c r="E28" s="40">
        <v>5488.52</v>
      </c>
    </row>
    <row r="29" spans="1:5" s="36" customFormat="1" ht="30" x14ac:dyDescent="0.25">
      <c r="A29" s="37" t="s">
        <v>60</v>
      </c>
      <c r="B29" s="40">
        <v>4</v>
      </c>
      <c r="C29" s="40" t="s">
        <v>18</v>
      </c>
      <c r="D29" s="40">
        <f t="shared" si="1"/>
        <v>160.43</v>
      </c>
      <c r="E29" s="40">
        <v>641.72</v>
      </c>
    </row>
    <row r="30" spans="1:5" s="36" customFormat="1" ht="15" x14ac:dyDescent="0.25">
      <c r="A30" s="37" t="s">
        <v>61</v>
      </c>
      <c r="B30" s="40">
        <v>1</v>
      </c>
      <c r="C30" s="40" t="s">
        <v>13</v>
      </c>
      <c r="D30" s="40">
        <f t="shared" si="1"/>
        <v>2918.24</v>
      </c>
      <c r="E30" s="40">
        <v>2918.24</v>
      </c>
    </row>
    <row r="31" spans="1:5" s="36" customFormat="1" ht="30" x14ac:dyDescent="0.25">
      <c r="A31" s="37" t="s">
        <v>105</v>
      </c>
      <c r="B31" s="40">
        <v>1</v>
      </c>
      <c r="C31" s="40" t="s">
        <v>106</v>
      </c>
      <c r="D31" s="40">
        <f t="shared" si="1"/>
        <v>1159.43</v>
      </c>
      <c r="E31" s="40">
        <v>1159.43</v>
      </c>
    </row>
    <row r="32" spans="1:5" s="36" customFormat="1" ht="15" x14ac:dyDescent="0.25">
      <c r="A32" s="37" t="s">
        <v>62</v>
      </c>
      <c r="B32" s="40">
        <v>1</v>
      </c>
      <c r="C32" s="40" t="s">
        <v>13</v>
      </c>
      <c r="D32" s="40">
        <f t="shared" si="1"/>
        <v>387.91</v>
      </c>
      <c r="E32" s="40">
        <v>387.91</v>
      </c>
    </row>
    <row r="33" spans="1:5" s="36" customFormat="1" ht="30" x14ac:dyDescent="0.25">
      <c r="A33" s="37" t="s">
        <v>63</v>
      </c>
      <c r="B33" s="40">
        <v>1</v>
      </c>
      <c r="C33" s="40" t="s">
        <v>19</v>
      </c>
      <c r="D33" s="40">
        <f t="shared" si="1"/>
        <v>438.91</v>
      </c>
      <c r="E33" s="40">
        <v>438.91</v>
      </c>
    </row>
    <row r="34" spans="1:5" s="36" customFormat="1" ht="15" x14ac:dyDescent="0.25">
      <c r="A34" s="37" t="s">
        <v>64</v>
      </c>
      <c r="B34" s="40">
        <v>28</v>
      </c>
      <c r="C34" s="40" t="s">
        <v>19</v>
      </c>
      <c r="D34" s="40">
        <f t="shared" si="1"/>
        <v>228.12357142857144</v>
      </c>
      <c r="E34" s="40">
        <v>6387.46</v>
      </c>
    </row>
    <row r="35" spans="1:5" s="36" customFormat="1" ht="15" x14ac:dyDescent="0.25">
      <c r="A35" s="38" t="s">
        <v>39</v>
      </c>
      <c r="B35" s="40"/>
      <c r="C35" s="40"/>
      <c r="D35" s="40"/>
      <c r="E35" s="40"/>
    </row>
    <row r="36" spans="1:5" s="36" customFormat="1" ht="15" x14ac:dyDescent="0.25">
      <c r="A36" s="37" t="s">
        <v>107</v>
      </c>
      <c r="B36" s="40">
        <v>0.01</v>
      </c>
      <c r="C36" s="40" t="s">
        <v>74</v>
      </c>
      <c r="D36" s="40">
        <f t="shared" si="1"/>
        <v>24322</v>
      </c>
      <c r="E36" s="40">
        <v>243.22</v>
      </c>
    </row>
    <row r="37" spans="1:5" s="36" customFormat="1" ht="30" x14ac:dyDescent="0.25">
      <c r="A37" s="37" t="s">
        <v>65</v>
      </c>
      <c r="B37" s="40">
        <v>0.71699999999999997</v>
      </c>
      <c r="C37" s="40" t="s">
        <v>16</v>
      </c>
      <c r="D37" s="40">
        <f t="shared" si="1"/>
        <v>1557.1827057182707</v>
      </c>
      <c r="E37" s="40">
        <v>1116.5</v>
      </c>
    </row>
    <row r="38" spans="1:5" s="36" customFormat="1" ht="30" x14ac:dyDescent="0.25">
      <c r="A38" s="37" t="s">
        <v>57</v>
      </c>
      <c r="B38" s="40">
        <v>0.77</v>
      </c>
      <c r="C38" s="40" t="s">
        <v>16</v>
      </c>
      <c r="D38" s="40">
        <f t="shared" si="1"/>
        <v>1613.3766233766232</v>
      </c>
      <c r="E38" s="40">
        <v>1242.3</v>
      </c>
    </row>
    <row r="39" spans="1:5" s="36" customFormat="1" ht="30" x14ac:dyDescent="0.25">
      <c r="A39" s="37" t="s">
        <v>108</v>
      </c>
      <c r="B39" s="40">
        <v>4</v>
      </c>
      <c r="C39" s="40" t="s">
        <v>102</v>
      </c>
      <c r="D39" s="40">
        <f t="shared" si="1"/>
        <v>228.95</v>
      </c>
      <c r="E39" s="40">
        <v>915.8</v>
      </c>
    </row>
    <row r="40" spans="1:5" s="36" customFormat="1" ht="30" x14ac:dyDescent="0.25">
      <c r="A40" s="37" t="s">
        <v>109</v>
      </c>
      <c r="B40" s="40">
        <v>98</v>
      </c>
      <c r="C40" s="40" t="s">
        <v>79</v>
      </c>
      <c r="D40" s="40">
        <f t="shared" si="1"/>
        <v>68.703367346938776</v>
      </c>
      <c r="E40" s="40">
        <v>6732.93</v>
      </c>
    </row>
    <row r="41" spans="1:5" s="36" customFormat="1" ht="15" x14ac:dyDescent="0.25">
      <c r="A41" s="37" t="s">
        <v>110</v>
      </c>
      <c r="B41" s="40">
        <v>0.06</v>
      </c>
      <c r="C41" s="40" t="s">
        <v>16</v>
      </c>
      <c r="D41" s="40">
        <f t="shared" si="1"/>
        <v>1703.5</v>
      </c>
      <c r="E41" s="40">
        <v>102.21</v>
      </c>
    </row>
    <row r="42" spans="1:5" s="36" customFormat="1" ht="15" x14ac:dyDescent="0.25">
      <c r="A42" s="42" t="s">
        <v>97</v>
      </c>
      <c r="B42" s="40"/>
      <c r="C42" s="40"/>
      <c r="D42" s="40"/>
      <c r="E42" s="40"/>
    </row>
    <row r="43" spans="1:5" s="36" customFormat="1" ht="15" x14ac:dyDescent="0.25">
      <c r="A43" s="37" t="s">
        <v>111</v>
      </c>
      <c r="B43" s="40" t="s">
        <v>22</v>
      </c>
      <c r="C43" s="40" t="s">
        <v>11</v>
      </c>
      <c r="D43" s="40">
        <f>E43</f>
        <v>305.8</v>
      </c>
      <c r="E43" s="40">
        <v>305.8</v>
      </c>
    </row>
    <row r="44" spans="1:5" s="36" customFormat="1" ht="15" x14ac:dyDescent="0.25">
      <c r="A44" s="42" t="s">
        <v>40</v>
      </c>
      <c r="B44" s="40"/>
      <c r="C44" s="40"/>
      <c r="D44" s="40"/>
      <c r="E44" s="40"/>
    </row>
    <row r="45" spans="1:5" s="36" customFormat="1" ht="15" x14ac:dyDescent="0.25">
      <c r="A45" s="37" t="s">
        <v>112</v>
      </c>
      <c r="B45" s="40" t="s">
        <v>22</v>
      </c>
      <c r="C45" s="40" t="s">
        <v>11</v>
      </c>
      <c r="D45" s="40">
        <f>E45</f>
        <v>51948.07</v>
      </c>
      <c r="E45" s="40">
        <v>51948.07</v>
      </c>
    </row>
    <row r="46" spans="1:5" s="36" customFormat="1" ht="30" x14ac:dyDescent="0.25">
      <c r="A46" s="37" t="s">
        <v>90</v>
      </c>
      <c r="B46" s="40">
        <v>7.6999999999999999E-2</v>
      </c>
      <c r="C46" s="40" t="s">
        <v>89</v>
      </c>
      <c r="D46" s="40">
        <f t="shared" ref="D46:D81" si="2">E46/B46</f>
        <v>19832.987012987014</v>
      </c>
      <c r="E46" s="40">
        <v>1527.14</v>
      </c>
    </row>
    <row r="47" spans="1:5" s="36" customFormat="1" ht="15" x14ac:dyDescent="0.25">
      <c r="A47" s="37" t="s">
        <v>66</v>
      </c>
      <c r="B47" s="40">
        <v>2</v>
      </c>
      <c r="C47" s="40" t="s">
        <v>13</v>
      </c>
      <c r="D47" s="40">
        <f t="shared" si="2"/>
        <v>936.9</v>
      </c>
      <c r="E47" s="40">
        <v>1873.8</v>
      </c>
    </row>
    <row r="48" spans="1:5" s="36" customFormat="1" ht="30" x14ac:dyDescent="0.25">
      <c r="A48" s="37" t="s">
        <v>113</v>
      </c>
      <c r="B48" s="40">
        <v>0.10100000000000001</v>
      </c>
      <c r="C48" s="40" t="s">
        <v>15</v>
      </c>
      <c r="D48" s="40">
        <f t="shared" si="2"/>
        <v>49658.415841584152</v>
      </c>
      <c r="E48" s="40">
        <v>5015.5</v>
      </c>
    </row>
    <row r="49" spans="1:5" s="36" customFormat="1" ht="15" x14ac:dyDescent="0.25">
      <c r="A49" s="37" t="s">
        <v>114</v>
      </c>
      <c r="B49" s="40">
        <v>0.03</v>
      </c>
      <c r="C49" s="40" t="s">
        <v>15</v>
      </c>
      <c r="D49" s="40">
        <f t="shared" si="2"/>
        <v>10234.333333333332</v>
      </c>
      <c r="E49" s="40">
        <v>307.02999999999997</v>
      </c>
    </row>
    <row r="50" spans="1:5" s="36" customFormat="1" ht="29.25" customHeight="1" x14ac:dyDescent="0.25">
      <c r="A50" s="37" t="s">
        <v>115</v>
      </c>
      <c r="B50" s="40">
        <v>5.0000000000000001E-3</v>
      </c>
      <c r="C50" s="40" t="s">
        <v>116</v>
      </c>
      <c r="D50" s="40">
        <f t="shared" si="2"/>
        <v>49327.999999999993</v>
      </c>
      <c r="E50" s="40">
        <v>246.64</v>
      </c>
    </row>
    <row r="51" spans="1:5" s="36" customFormat="1" ht="30" x14ac:dyDescent="0.25">
      <c r="A51" s="37" t="s">
        <v>117</v>
      </c>
      <c r="B51" s="40">
        <v>0.10100000000000001</v>
      </c>
      <c r="C51" s="40" t="s">
        <v>15</v>
      </c>
      <c r="D51" s="40">
        <f t="shared" si="2"/>
        <v>26866.039603960391</v>
      </c>
      <c r="E51" s="40">
        <v>2713.47</v>
      </c>
    </row>
    <row r="52" spans="1:5" s="36" customFormat="1" ht="30" x14ac:dyDescent="0.25">
      <c r="A52" s="37" t="s">
        <v>118</v>
      </c>
      <c r="B52" s="40">
        <v>1</v>
      </c>
      <c r="C52" s="40" t="s">
        <v>13</v>
      </c>
      <c r="D52" s="40">
        <f t="shared" si="2"/>
        <v>656.97</v>
      </c>
      <c r="E52" s="40">
        <v>656.97</v>
      </c>
    </row>
    <row r="53" spans="1:5" s="36" customFormat="1" ht="30" x14ac:dyDescent="0.25">
      <c r="A53" s="37" t="s">
        <v>119</v>
      </c>
      <c r="B53" s="40">
        <v>0.01</v>
      </c>
      <c r="C53" s="40" t="s">
        <v>17</v>
      </c>
      <c r="D53" s="40">
        <f t="shared" si="2"/>
        <v>44564</v>
      </c>
      <c r="E53" s="40">
        <v>445.64</v>
      </c>
    </row>
    <row r="54" spans="1:5" s="36" customFormat="1" ht="15" x14ac:dyDescent="0.25">
      <c r="A54" s="37" t="s">
        <v>120</v>
      </c>
      <c r="B54" s="40">
        <v>1</v>
      </c>
      <c r="C54" s="40" t="s">
        <v>13</v>
      </c>
      <c r="D54" s="40">
        <f t="shared" si="2"/>
        <v>4509.3900000000003</v>
      </c>
      <c r="E54" s="40">
        <v>4509.3900000000003</v>
      </c>
    </row>
    <row r="55" spans="1:5" s="36" customFormat="1" ht="15" x14ac:dyDescent="0.25">
      <c r="A55" s="42" t="s">
        <v>82</v>
      </c>
      <c r="B55" s="40"/>
      <c r="C55" s="40"/>
      <c r="D55" s="40"/>
      <c r="E55" s="40"/>
    </row>
    <row r="56" spans="1:5" s="36" customFormat="1" ht="15" x14ac:dyDescent="0.25">
      <c r="A56" s="37" t="s">
        <v>121</v>
      </c>
      <c r="B56" s="40">
        <v>0.34</v>
      </c>
      <c r="C56" s="40" t="s">
        <v>85</v>
      </c>
      <c r="D56" s="40">
        <f t="shared" si="2"/>
        <v>579.44117647058818</v>
      </c>
      <c r="E56" s="40">
        <v>197.01</v>
      </c>
    </row>
    <row r="57" spans="1:5" s="36" customFormat="1" ht="15" x14ac:dyDescent="0.25">
      <c r="A57" s="37" t="s">
        <v>122</v>
      </c>
      <c r="B57" s="40">
        <v>1.32</v>
      </c>
      <c r="C57" s="40" t="s">
        <v>12</v>
      </c>
      <c r="D57" s="40">
        <f t="shared" si="2"/>
        <v>524.7651515151515</v>
      </c>
      <c r="E57" s="40">
        <v>692.69</v>
      </c>
    </row>
    <row r="58" spans="1:5" s="36" customFormat="1" ht="45" x14ac:dyDescent="0.25">
      <c r="A58" s="37" t="s">
        <v>123</v>
      </c>
      <c r="B58" s="40">
        <v>5.2</v>
      </c>
      <c r="C58" s="40" t="s">
        <v>17</v>
      </c>
      <c r="D58" s="40">
        <f t="shared" si="2"/>
        <v>66.703846153846158</v>
      </c>
      <c r="E58" s="40">
        <v>346.86</v>
      </c>
    </row>
    <row r="59" spans="1:5" s="36" customFormat="1" ht="45" x14ac:dyDescent="0.25">
      <c r="A59" s="37" t="s">
        <v>124</v>
      </c>
      <c r="B59" s="40">
        <v>1</v>
      </c>
      <c r="C59" s="40" t="s">
        <v>15</v>
      </c>
      <c r="D59" s="40">
        <f t="shared" si="2"/>
        <v>2411.81</v>
      </c>
      <c r="E59" s="40">
        <v>2411.81</v>
      </c>
    </row>
    <row r="60" spans="1:5" s="36" customFormat="1" ht="15" x14ac:dyDescent="0.25">
      <c r="A60" s="37" t="s">
        <v>125</v>
      </c>
      <c r="B60" s="40">
        <v>8</v>
      </c>
      <c r="C60" s="40" t="s">
        <v>126</v>
      </c>
      <c r="D60" s="40">
        <f t="shared" si="2"/>
        <v>125.9375</v>
      </c>
      <c r="E60" s="40">
        <v>1007.5</v>
      </c>
    </row>
    <row r="61" spans="1:5" s="36" customFormat="1" ht="15" x14ac:dyDescent="0.25">
      <c r="A61" s="37" t="s">
        <v>127</v>
      </c>
      <c r="B61" s="40">
        <v>1.4999999999999999E-2</v>
      </c>
      <c r="C61" s="40" t="s">
        <v>72</v>
      </c>
      <c r="D61" s="40">
        <f t="shared" si="2"/>
        <v>19258</v>
      </c>
      <c r="E61" s="40">
        <v>288.87</v>
      </c>
    </row>
    <row r="62" spans="1:5" s="36" customFormat="1" ht="15" x14ac:dyDescent="0.25">
      <c r="A62" s="37" t="s">
        <v>128</v>
      </c>
      <c r="B62" s="40">
        <v>1.837</v>
      </c>
      <c r="C62" s="40" t="s">
        <v>72</v>
      </c>
      <c r="D62" s="40">
        <f t="shared" si="2"/>
        <v>4389.4338595536201</v>
      </c>
      <c r="E62" s="40">
        <v>8063.39</v>
      </c>
    </row>
    <row r="63" spans="1:5" s="36" customFormat="1" ht="30" customHeight="1" x14ac:dyDescent="0.25">
      <c r="A63" s="37" t="s">
        <v>129</v>
      </c>
      <c r="B63" s="40">
        <v>1</v>
      </c>
      <c r="C63" s="40" t="s">
        <v>13</v>
      </c>
      <c r="D63" s="40">
        <f t="shared" si="2"/>
        <v>337.11</v>
      </c>
      <c r="E63" s="40">
        <v>337.11</v>
      </c>
    </row>
    <row r="64" spans="1:5" s="36" customFormat="1" ht="45" x14ac:dyDescent="0.25">
      <c r="A64" s="37" t="s">
        <v>130</v>
      </c>
      <c r="B64" s="40">
        <v>4</v>
      </c>
      <c r="C64" s="40" t="s">
        <v>102</v>
      </c>
      <c r="D64" s="40">
        <f t="shared" si="2"/>
        <v>179.66249999999999</v>
      </c>
      <c r="E64" s="40">
        <v>718.65</v>
      </c>
    </row>
    <row r="65" spans="1:5" s="36" customFormat="1" ht="31.5" customHeight="1" x14ac:dyDescent="0.25">
      <c r="A65" s="37" t="s">
        <v>131</v>
      </c>
      <c r="B65" s="40">
        <v>7.0000000000000007E-2</v>
      </c>
      <c r="C65" s="40" t="s">
        <v>17</v>
      </c>
      <c r="D65" s="40">
        <f t="shared" si="2"/>
        <v>149332.28571428571</v>
      </c>
      <c r="E65" s="40">
        <v>10453.26</v>
      </c>
    </row>
    <row r="66" spans="1:5" s="36" customFormat="1" ht="45" x14ac:dyDescent="0.25">
      <c r="A66" s="44" t="s">
        <v>86</v>
      </c>
      <c r="B66" s="40">
        <v>1.23</v>
      </c>
      <c r="C66" s="40" t="s">
        <v>12</v>
      </c>
      <c r="D66" s="40">
        <f t="shared" si="2"/>
        <v>232.36585365853659</v>
      </c>
      <c r="E66" s="40">
        <v>285.81</v>
      </c>
    </row>
    <row r="67" spans="1:5" s="36" customFormat="1" ht="30" x14ac:dyDescent="0.25">
      <c r="A67" s="44" t="s">
        <v>132</v>
      </c>
      <c r="B67" s="40">
        <v>0.5</v>
      </c>
      <c r="C67" s="40" t="s">
        <v>12</v>
      </c>
      <c r="D67" s="40">
        <f t="shared" si="2"/>
        <v>314.45999999999998</v>
      </c>
      <c r="E67" s="40">
        <v>157.22999999999999</v>
      </c>
    </row>
    <row r="68" spans="1:5" s="36" customFormat="1" ht="30" x14ac:dyDescent="0.25">
      <c r="A68" s="44" t="s">
        <v>133</v>
      </c>
      <c r="B68" s="40">
        <v>0.63</v>
      </c>
      <c r="C68" s="40" t="s">
        <v>12</v>
      </c>
      <c r="D68" s="40">
        <f t="shared" si="2"/>
        <v>2094.5555555555557</v>
      </c>
      <c r="E68" s="40">
        <v>1319.57</v>
      </c>
    </row>
    <row r="69" spans="1:5" s="36" customFormat="1" ht="45" x14ac:dyDescent="0.25">
      <c r="A69" s="44" t="s">
        <v>134</v>
      </c>
      <c r="B69" s="40">
        <v>1.4E-2</v>
      </c>
      <c r="C69" s="40" t="s">
        <v>72</v>
      </c>
      <c r="D69" s="40">
        <f t="shared" si="2"/>
        <v>241075.71428571429</v>
      </c>
      <c r="E69" s="40">
        <v>3375.06</v>
      </c>
    </row>
    <row r="70" spans="1:5" s="36" customFormat="1" ht="15" x14ac:dyDescent="0.25">
      <c r="A70" s="44" t="s">
        <v>135</v>
      </c>
      <c r="B70" s="40">
        <v>0.01</v>
      </c>
      <c r="C70" s="40" t="s">
        <v>17</v>
      </c>
      <c r="D70" s="40">
        <f t="shared" si="2"/>
        <v>7769</v>
      </c>
      <c r="E70" s="40">
        <v>77.69</v>
      </c>
    </row>
    <row r="71" spans="1:5" s="36" customFormat="1" ht="15" x14ac:dyDescent="0.25">
      <c r="A71" s="44" t="s">
        <v>136</v>
      </c>
      <c r="B71" s="40">
        <v>0.01</v>
      </c>
      <c r="C71" s="40" t="s">
        <v>78</v>
      </c>
      <c r="D71" s="40">
        <f t="shared" si="2"/>
        <v>19422</v>
      </c>
      <c r="E71" s="40">
        <v>194.22</v>
      </c>
    </row>
    <row r="72" spans="1:5" s="36" customFormat="1" ht="15" x14ac:dyDescent="0.25">
      <c r="A72" s="44" t="s">
        <v>137</v>
      </c>
      <c r="B72" s="40">
        <v>0.08</v>
      </c>
      <c r="C72" s="40" t="s">
        <v>17</v>
      </c>
      <c r="D72" s="40">
        <f t="shared" si="2"/>
        <v>28517</v>
      </c>
      <c r="E72" s="40">
        <v>2281.36</v>
      </c>
    </row>
    <row r="73" spans="1:5" s="36" customFormat="1" ht="15" x14ac:dyDescent="0.25">
      <c r="A73" s="44" t="s">
        <v>138</v>
      </c>
      <c r="B73" s="40">
        <v>0.14000000000000001</v>
      </c>
      <c r="C73" s="40" t="s">
        <v>17</v>
      </c>
      <c r="D73" s="40">
        <f t="shared" si="2"/>
        <v>42621.428571428565</v>
      </c>
      <c r="E73" s="40">
        <v>5967</v>
      </c>
    </row>
    <row r="74" spans="1:5" s="36" customFormat="1" ht="30" x14ac:dyDescent="0.25">
      <c r="A74" s="44" t="s">
        <v>139</v>
      </c>
      <c r="B74" s="40">
        <v>5.0000000000000001E-3</v>
      </c>
      <c r="C74" s="40" t="s">
        <v>72</v>
      </c>
      <c r="D74" s="40">
        <f t="shared" si="2"/>
        <v>187240</v>
      </c>
      <c r="E74" s="40">
        <v>936.2</v>
      </c>
    </row>
    <row r="75" spans="1:5" s="36" customFormat="1" ht="30" x14ac:dyDescent="0.25">
      <c r="A75" s="44" t="s">
        <v>140</v>
      </c>
      <c r="B75" s="40">
        <v>3.3000000000000002E-2</v>
      </c>
      <c r="C75" s="40" t="s">
        <v>72</v>
      </c>
      <c r="D75" s="40">
        <f t="shared" si="2"/>
        <v>129349.39393939392</v>
      </c>
      <c r="E75" s="40">
        <v>4268.53</v>
      </c>
    </row>
    <row r="76" spans="1:5" s="36" customFormat="1" ht="15" x14ac:dyDescent="0.25">
      <c r="A76" s="50" t="s">
        <v>141</v>
      </c>
      <c r="B76" s="40">
        <v>0.01</v>
      </c>
      <c r="C76" s="40" t="s">
        <v>72</v>
      </c>
      <c r="D76" s="40">
        <f t="shared" si="2"/>
        <v>12594</v>
      </c>
      <c r="E76" s="40">
        <v>125.94</v>
      </c>
    </row>
    <row r="77" spans="1:5" s="36" customFormat="1" ht="45" x14ac:dyDescent="0.25">
      <c r="A77" s="44" t="s">
        <v>142</v>
      </c>
      <c r="B77" s="40">
        <v>1.4999999999999999E-2</v>
      </c>
      <c r="C77" s="40" t="s">
        <v>72</v>
      </c>
      <c r="D77" s="40">
        <f t="shared" si="2"/>
        <v>41250.666666666664</v>
      </c>
      <c r="E77" s="40">
        <v>618.76</v>
      </c>
    </row>
    <row r="78" spans="1:5" s="36" customFormat="1" ht="30" x14ac:dyDescent="0.25">
      <c r="A78" s="44" t="s">
        <v>143</v>
      </c>
      <c r="B78" s="40">
        <v>0.01</v>
      </c>
      <c r="C78" s="40" t="s">
        <v>17</v>
      </c>
      <c r="D78" s="40">
        <f t="shared" si="2"/>
        <v>78225</v>
      </c>
      <c r="E78" s="40">
        <v>782.25</v>
      </c>
    </row>
    <row r="79" spans="1:5" s="36" customFormat="1" ht="15" x14ac:dyDescent="0.25">
      <c r="A79" s="44" t="s">
        <v>144</v>
      </c>
      <c r="B79" s="40">
        <v>0.01</v>
      </c>
      <c r="C79" s="40" t="s">
        <v>17</v>
      </c>
      <c r="D79" s="40">
        <f t="shared" si="2"/>
        <v>26957.999999999996</v>
      </c>
      <c r="E79" s="40">
        <v>269.58</v>
      </c>
    </row>
    <row r="80" spans="1:5" s="36" customFormat="1" ht="15" x14ac:dyDescent="0.25">
      <c r="A80" s="44" t="s">
        <v>145</v>
      </c>
      <c r="B80" s="40">
        <v>0.01</v>
      </c>
      <c r="C80" s="40" t="s">
        <v>17</v>
      </c>
      <c r="D80" s="40">
        <f t="shared" si="2"/>
        <v>20902</v>
      </c>
      <c r="E80" s="40">
        <v>209.02</v>
      </c>
    </row>
    <row r="81" spans="1:5" s="36" customFormat="1" ht="30" x14ac:dyDescent="0.25">
      <c r="A81" s="44" t="s">
        <v>146</v>
      </c>
      <c r="B81" s="40">
        <v>1</v>
      </c>
      <c r="C81" s="40" t="s">
        <v>147</v>
      </c>
      <c r="D81" s="40">
        <f t="shared" si="2"/>
        <v>4939.41</v>
      </c>
      <c r="E81" s="40">
        <v>4939.41</v>
      </c>
    </row>
    <row r="82" spans="1:5" s="36" customFormat="1" ht="15" x14ac:dyDescent="0.25">
      <c r="A82" s="45" t="s">
        <v>41</v>
      </c>
      <c r="B82" s="40"/>
      <c r="C82" s="40"/>
      <c r="D82" s="40"/>
      <c r="E82" s="40"/>
    </row>
    <row r="83" spans="1:5" s="36" customFormat="1" ht="15" x14ac:dyDescent="0.25">
      <c r="A83" s="44" t="s">
        <v>75</v>
      </c>
      <c r="B83" s="40" t="s">
        <v>22</v>
      </c>
      <c r="C83" s="40" t="s">
        <v>11</v>
      </c>
      <c r="D83" s="40">
        <f>E83</f>
        <v>1215.74</v>
      </c>
      <c r="E83" s="40">
        <v>1215.74</v>
      </c>
    </row>
    <row r="84" spans="1:5" s="36" customFormat="1" ht="15" x14ac:dyDescent="0.25">
      <c r="A84" s="44" t="s">
        <v>67</v>
      </c>
      <c r="B84" s="40" t="s">
        <v>22</v>
      </c>
      <c r="C84" s="40" t="s">
        <v>11</v>
      </c>
      <c r="D84" s="40">
        <f>E84</f>
        <v>2150</v>
      </c>
      <c r="E84" s="40">
        <v>2150</v>
      </c>
    </row>
    <row r="85" spans="1:5" s="36" customFormat="1" ht="15" x14ac:dyDescent="0.25">
      <c r="A85" s="45" t="s">
        <v>98</v>
      </c>
      <c r="B85" s="40"/>
      <c r="C85" s="40"/>
      <c r="D85" s="40"/>
      <c r="E85" s="40"/>
    </row>
    <row r="86" spans="1:5" s="36" customFormat="1" ht="15" x14ac:dyDescent="0.25">
      <c r="A86" s="44" t="s">
        <v>148</v>
      </c>
      <c r="B86" s="40" t="s">
        <v>23</v>
      </c>
      <c r="C86" s="40" t="s">
        <v>12</v>
      </c>
      <c r="D86" s="40">
        <f>E86</f>
        <v>12787.36</v>
      </c>
      <c r="E86" s="40">
        <v>12787.36</v>
      </c>
    </row>
    <row r="87" spans="1:5" s="36" customFormat="1" ht="15" x14ac:dyDescent="0.25">
      <c r="A87" s="45" t="s">
        <v>9</v>
      </c>
      <c r="B87" s="40"/>
      <c r="C87" s="40"/>
      <c r="D87" s="40"/>
      <c r="E87" s="40"/>
    </row>
    <row r="88" spans="1:5" s="36" customFormat="1" ht="15" x14ac:dyDescent="0.25">
      <c r="A88" s="44" t="s">
        <v>68</v>
      </c>
      <c r="B88" s="40" t="s">
        <v>23</v>
      </c>
      <c r="C88" s="40" t="s">
        <v>12</v>
      </c>
      <c r="D88" s="40">
        <f>E88</f>
        <v>32745.19</v>
      </c>
      <c r="E88" s="40">
        <v>32745.19</v>
      </c>
    </row>
    <row r="89" spans="1:5" s="36" customFormat="1" ht="15" x14ac:dyDescent="0.25">
      <c r="A89" s="45" t="s">
        <v>87</v>
      </c>
      <c r="B89" s="40"/>
      <c r="C89" s="40"/>
      <c r="D89" s="40"/>
      <c r="E89" s="40"/>
    </row>
    <row r="90" spans="1:5" s="36" customFormat="1" ht="15" x14ac:dyDescent="0.25">
      <c r="A90" s="44" t="s">
        <v>88</v>
      </c>
      <c r="B90" s="40">
        <v>312.7</v>
      </c>
      <c r="C90" s="40" t="s">
        <v>12</v>
      </c>
      <c r="D90" s="40">
        <f>E90/B90</f>
        <v>7.0499840102334517</v>
      </c>
      <c r="E90" s="40">
        <v>2204.5300000000002</v>
      </c>
    </row>
    <row r="91" spans="1:5" s="36" customFormat="1" ht="15" x14ac:dyDescent="0.25">
      <c r="A91" s="45" t="s">
        <v>10</v>
      </c>
      <c r="B91" s="40"/>
      <c r="C91" s="40"/>
      <c r="D91" s="40"/>
      <c r="E91" s="40"/>
    </row>
    <row r="92" spans="1:5" s="36" customFormat="1" ht="15" x14ac:dyDescent="0.25">
      <c r="A92" s="44" t="s">
        <v>69</v>
      </c>
      <c r="B92" s="40" t="s">
        <v>21</v>
      </c>
      <c r="C92" s="40" t="s">
        <v>11</v>
      </c>
      <c r="D92" s="40">
        <f>E92</f>
        <v>30699.023000000001</v>
      </c>
      <c r="E92" s="40">
        <f>Бюджет!C27*10%</f>
        <v>30699.023000000001</v>
      </c>
    </row>
    <row r="93" spans="1:5" ht="14.25" customHeight="1" x14ac:dyDescent="0.2">
      <c r="A93" s="27" t="s">
        <v>24</v>
      </c>
      <c r="B93" s="31" t="s">
        <v>20</v>
      </c>
      <c r="C93" s="28"/>
      <c r="D93" s="31"/>
      <c r="E93" s="29">
        <f>SUM(E6:E92)</f>
        <v>281196.17300000007</v>
      </c>
    </row>
    <row r="94" spans="1:5" ht="15" customHeight="1" x14ac:dyDescent="0.2">
      <c r="D94" s="13"/>
    </row>
    <row r="95" spans="1:5" ht="15" customHeight="1" x14ac:dyDescent="0.2">
      <c r="A95" s="13" t="s">
        <v>30</v>
      </c>
      <c r="B95" s="13"/>
      <c r="C95" s="13"/>
      <c r="D95" s="13"/>
      <c r="E95" s="13" t="s">
        <v>20</v>
      </c>
    </row>
    <row r="96" spans="1:5" ht="15" customHeight="1" x14ac:dyDescent="0.2">
      <c r="A96" s="13" t="s">
        <v>151</v>
      </c>
      <c r="B96" s="13"/>
      <c r="C96" s="13"/>
      <c r="D96" s="13"/>
      <c r="E96" s="13"/>
    </row>
    <row r="97" spans="1:5" ht="15" customHeight="1" x14ac:dyDescent="0.2">
      <c r="A97" s="13" t="s">
        <v>31</v>
      </c>
      <c r="B97" s="13"/>
      <c r="C97" s="13"/>
      <c r="D97" s="13"/>
      <c r="E97" s="13"/>
    </row>
    <row r="98" spans="1:5" ht="15" customHeight="1" x14ac:dyDescent="0.2">
      <c r="A98" s="13" t="s">
        <v>32</v>
      </c>
      <c r="B98" s="13"/>
      <c r="C98" s="13"/>
      <c r="D98" s="14"/>
      <c r="E98" s="13"/>
    </row>
    <row r="99" spans="1:5" ht="15" customHeight="1" x14ac:dyDescent="0.2">
      <c r="A99" s="30" t="s">
        <v>70</v>
      </c>
      <c r="B99" s="14"/>
      <c r="C99" s="14"/>
      <c r="E99" s="14"/>
    </row>
    <row r="100" spans="1:5" ht="15" customHeight="1" x14ac:dyDescent="0.25">
      <c r="A100" s="30" t="s">
        <v>71</v>
      </c>
      <c r="D100" s="2"/>
    </row>
    <row r="101" spans="1:5" ht="15" customHeight="1" x14ac:dyDescent="0.25">
      <c r="A101" s="30"/>
      <c r="D101" s="2"/>
    </row>
    <row r="102" spans="1:5" ht="15" x14ac:dyDescent="0.25">
      <c r="A102" s="6" t="s">
        <v>25</v>
      </c>
      <c r="B102" s="2"/>
      <c r="C102" s="2"/>
      <c r="D102" s="2"/>
      <c r="E102" s="2"/>
    </row>
    <row r="103" spans="1:5" ht="15" customHeight="1" x14ac:dyDescent="0.25">
      <c r="A103" s="6"/>
      <c r="B103" s="2"/>
      <c r="C103" s="2"/>
      <c r="D103" s="15"/>
      <c r="E103" s="2"/>
    </row>
    <row r="104" spans="1:5" ht="15" x14ac:dyDescent="0.25">
      <c r="A104" s="184" t="s">
        <v>48</v>
      </c>
      <c r="B104" s="184"/>
      <c r="C104" s="15" t="s">
        <v>29</v>
      </c>
      <c r="D104" s="4"/>
      <c r="E104" s="5"/>
    </row>
    <row r="105" spans="1:5" ht="15" customHeight="1" x14ac:dyDescent="0.25">
      <c r="A105" s="188" t="s">
        <v>49</v>
      </c>
      <c r="B105" s="188"/>
      <c r="C105" s="4" t="s">
        <v>26</v>
      </c>
      <c r="D105" s="2"/>
      <c r="E105" s="2"/>
    </row>
    <row r="106" spans="1:5" ht="15" customHeight="1" x14ac:dyDescent="0.25">
      <c r="A106" s="6"/>
      <c r="B106" s="2"/>
      <c r="C106" s="2"/>
      <c r="D106" s="15"/>
      <c r="E106" s="2"/>
    </row>
    <row r="107" spans="1:5" ht="15" customHeight="1" x14ac:dyDescent="0.25">
      <c r="A107" s="184" t="s">
        <v>28</v>
      </c>
      <c r="B107" s="184"/>
      <c r="C107" s="15" t="s">
        <v>29</v>
      </c>
      <c r="D107" s="4"/>
      <c r="E107" s="2"/>
    </row>
    <row r="108" spans="1:5" ht="15" customHeight="1" x14ac:dyDescent="0.25">
      <c r="A108" s="16" t="s">
        <v>27</v>
      </c>
      <c r="B108" s="5"/>
      <c r="C108" s="4" t="s">
        <v>26</v>
      </c>
      <c r="D108" s="2"/>
      <c r="E108" s="2"/>
    </row>
    <row r="109" spans="1:5" ht="15" x14ac:dyDescent="0.25">
      <c r="A109" s="2"/>
      <c r="B109" s="2"/>
      <c r="C109" s="2"/>
      <c r="E109" s="2"/>
    </row>
  </sheetData>
  <mergeCells count="6">
    <mergeCell ref="A107:B107"/>
    <mergeCell ref="A2:E2"/>
    <mergeCell ref="A1:E1"/>
    <mergeCell ref="D3:E3"/>
    <mergeCell ref="A105:B105"/>
    <mergeCell ref="A104:B104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rowBreaks count="2" manualBreakCount="2">
    <brk id="39" max="4" man="1"/>
    <brk id="76" max="4" man="1"/>
  </rowBreaks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view="pageBreakPreview" zoomScale="90" zoomScaleSheetLayoutView="90" workbookViewId="0">
      <selection activeCell="A5" sqref="A5"/>
    </sheetView>
  </sheetViews>
  <sheetFormatPr defaultColWidth="9.140625" defaultRowHeight="15" x14ac:dyDescent="0.25"/>
  <cols>
    <col min="1" max="1" width="50.140625" style="2" customWidth="1"/>
    <col min="2" max="2" width="12.42578125" style="2" bestFit="1" customWidth="1"/>
    <col min="3" max="4" width="13.42578125" style="2" bestFit="1" customWidth="1"/>
    <col min="5" max="5" width="12" style="2" bestFit="1" customWidth="1"/>
    <col min="6" max="16384" width="9.140625" style="2"/>
  </cols>
  <sheetData>
    <row r="1" spans="1:4" ht="20.25" x14ac:dyDescent="0.3">
      <c r="A1" s="189" t="s">
        <v>91</v>
      </c>
      <c r="B1" s="189"/>
      <c r="C1" s="189"/>
      <c r="D1" s="189"/>
    </row>
    <row r="2" spans="1:4" x14ac:dyDescent="0.25">
      <c r="A2" s="7"/>
      <c r="B2" s="7"/>
      <c r="C2" s="7"/>
      <c r="D2" s="7"/>
    </row>
    <row r="3" spans="1:4" x14ac:dyDescent="0.25">
      <c r="A3" s="8" t="s">
        <v>47</v>
      </c>
      <c r="B3" s="9"/>
      <c r="C3" s="193"/>
      <c r="D3" s="193"/>
    </row>
    <row r="4" spans="1:4" x14ac:dyDescent="0.25">
      <c r="A4" s="8"/>
      <c r="B4" s="9"/>
      <c r="C4" s="12"/>
      <c r="D4" s="12"/>
    </row>
    <row r="5" spans="1:4" x14ac:dyDescent="0.25">
      <c r="A5" s="23" t="s">
        <v>33</v>
      </c>
      <c r="B5" s="23" t="s">
        <v>34</v>
      </c>
      <c r="C5" s="24" t="s">
        <v>35</v>
      </c>
      <c r="D5" s="24" t="s">
        <v>36</v>
      </c>
    </row>
    <row r="6" spans="1:4" x14ac:dyDescent="0.25">
      <c r="A6" s="43" t="s">
        <v>92</v>
      </c>
      <c r="B6" s="47"/>
      <c r="C6" s="48"/>
      <c r="D6" s="49">
        <v>5784.41</v>
      </c>
    </row>
    <row r="7" spans="1:4" x14ac:dyDescent="0.25">
      <c r="A7" s="32" t="s">
        <v>46</v>
      </c>
      <c r="B7" s="33" t="s">
        <v>20</v>
      </c>
      <c r="C7" s="33">
        <v>148248.35999999999</v>
      </c>
      <c r="D7" s="33">
        <v>143409.69</v>
      </c>
    </row>
    <row r="8" spans="1:4" x14ac:dyDescent="0.25">
      <c r="A8" s="32" t="s">
        <v>93</v>
      </c>
      <c r="B8" s="33" t="s">
        <v>20</v>
      </c>
      <c r="C8" s="33">
        <v>73920</v>
      </c>
      <c r="D8" s="33">
        <v>73920</v>
      </c>
    </row>
    <row r="9" spans="1:4" x14ac:dyDescent="0.25">
      <c r="A9" s="32" t="s">
        <v>50</v>
      </c>
      <c r="B9" s="33" t="s">
        <v>20</v>
      </c>
      <c r="C9" s="33">
        <v>29958.720000000001</v>
      </c>
      <c r="D9" s="33">
        <v>26493.07</v>
      </c>
    </row>
    <row r="10" spans="1:4" x14ac:dyDescent="0.25">
      <c r="A10" s="32" t="s">
        <v>94</v>
      </c>
      <c r="B10" s="33" t="s">
        <v>20</v>
      </c>
      <c r="C10" s="33">
        <v>3000</v>
      </c>
      <c r="D10" s="33">
        <v>3000</v>
      </c>
    </row>
    <row r="11" spans="1:4" x14ac:dyDescent="0.25">
      <c r="A11" s="32" t="s">
        <v>95</v>
      </c>
      <c r="B11" s="33" t="s">
        <v>20</v>
      </c>
      <c r="C11" s="33">
        <v>51863.15</v>
      </c>
      <c r="D11" s="33">
        <v>17113.23</v>
      </c>
    </row>
    <row r="12" spans="1:4" x14ac:dyDescent="0.25">
      <c r="A12" s="32" t="s">
        <v>8</v>
      </c>
      <c r="B12" s="33">
        <f>Акт!E7</f>
        <v>1553.6</v>
      </c>
      <c r="C12" s="33" t="s">
        <v>20</v>
      </c>
      <c r="D12" s="33" t="s">
        <v>20</v>
      </c>
    </row>
    <row r="13" spans="1:4" x14ac:dyDescent="0.25">
      <c r="A13" s="32" t="s">
        <v>37</v>
      </c>
      <c r="B13" s="33">
        <f>SUM(Акт!E9:E11)</f>
        <v>4172.93</v>
      </c>
      <c r="C13" s="33" t="s">
        <v>20</v>
      </c>
      <c r="D13" s="33" t="s">
        <v>20</v>
      </c>
    </row>
    <row r="14" spans="1:4" ht="30" x14ac:dyDescent="0.25">
      <c r="A14" s="32" t="s">
        <v>51</v>
      </c>
      <c r="B14" s="33">
        <f>Акт!E13</f>
        <v>30116.02</v>
      </c>
      <c r="C14" s="33" t="s">
        <v>20</v>
      </c>
      <c r="D14" s="33" t="s">
        <v>20</v>
      </c>
    </row>
    <row r="15" spans="1:4" x14ac:dyDescent="0.25">
      <c r="A15" s="32" t="s">
        <v>96</v>
      </c>
      <c r="B15" s="33">
        <f>Акт!E15</f>
        <v>3376.8</v>
      </c>
      <c r="C15" s="33" t="s">
        <v>20</v>
      </c>
      <c r="D15" s="33" t="s">
        <v>20</v>
      </c>
    </row>
    <row r="16" spans="1:4" ht="30" x14ac:dyDescent="0.25">
      <c r="A16" s="32" t="s">
        <v>76</v>
      </c>
      <c r="B16" s="33">
        <f>Акт!E17</f>
        <v>3952.85</v>
      </c>
      <c r="C16" s="33" t="s">
        <v>20</v>
      </c>
      <c r="D16" s="33" t="s">
        <v>20</v>
      </c>
    </row>
    <row r="17" spans="1:5" x14ac:dyDescent="0.25">
      <c r="A17" s="32" t="s">
        <v>38</v>
      </c>
      <c r="B17" s="33">
        <f>SUM(Акт!E19:E34)</f>
        <v>25994.94</v>
      </c>
      <c r="C17" s="33" t="s">
        <v>20</v>
      </c>
      <c r="D17" s="33" t="s">
        <v>20</v>
      </c>
    </row>
    <row r="18" spans="1:5" x14ac:dyDescent="0.25">
      <c r="A18" s="32" t="s">
        <v>39</v>
      </c>
      <c r="B18" s="33">
        <f>SUM(Акт!E36:E41)</f>
        <v>10352.959999999999</v>
      </c>
      <c r="C18" s="33" t="s">
        <v>20</v>
      </c>
      <c r="D18" s="33" t="s">
        <v>20</v>
      </c>
    </row>
    <row r="19" spans="1:5" ht="30" x14ac:dyDescent="0.25">
      <c r="A19" s="32" t="s">
        <v>97</v>
      </c>
      <c r="B19" s="33">
        <f>Акт!E43</f>
        <v>305.8</v>
      </c>
      <c r="C19" s="33" t="s">
        <v>20</v>
      </c>
      <c r="D19" s="33" t="s">
        <v>20</v>
      </c>
    </row>
    <row r="20" spans="1:5" x14ac:dyDescent="0.25">
      <c r="A20" s="32" t="s">
        <v>40</v>
      </c>
      <c r="B20" s="33">
        <f>SUM(Акт!E45:E54)</f>
        <v>69243.650000000009</v>
      </c>
      <c r="C20" s="33" t="s">
        <v>20</v>
      </c>
      <c r="D20" s="33" t="s">
        <v>20</v>
      </c>
    </row>
    <row r="21" spans="1:5" ht="30" x14ac:dyDescent="0.25">
      <c r="A21" s="32" t="s">
        <v>82</v>
      </c>
      <c r="B21" s="33">
        <f>SUM(Акт!E56:E81)</f>
        <v>50324.78</v>
      </c>
      <c r="C21" s="33" t="s">
        <v>20</v>
      </c>
      <c r="D21" s="33" t="s">
        <v>20</v>
      </c>
    </row>
    <row r="22" spans="1:5" x14ac:dyDescent="0.25">
      <c r="A22" s="32" t="s">
        <v>41</v>
      </c>
      <c r="B22" s="33">
        <f>SUM(Акт!E83:E84)</f>
        <v>3365.74</v>
      </c>
      <c r="C22" s="33" t="s">
        <v>20</v>
      </c>
      <c r="D22" s="33" t="s">
        <v>20</v>
      </c>
    </row>
    <row r="23" spans="1:5" x14ac:dyDescent="0.25">
      <c r="A23" s="32" t="s">
        <v>98</v>
      </c>
      <c r="B23" s="33">
        <f>Акт!E86</f>
        <v>12787.36</v>
      </c>
      <c r="C23" s="33" t="s">
        <v>20</v>
      </c>
      <c r="D23" s="33" t="s">
        <v>20</v>
      </c>
    </row>
    <row r="24" spans="1:5" x14ac:dyDescent="0.25">
      <c r="A24" s="32" t="s">
        <v>9</v>
      </c>
      <c r="B24" s="33">
        <f>Акт!E88</f>
        <v>32745.19</v>
      </c>
      <c r="C24" s="33" t="s">
        <v>20</v>
      </c>
      <c r="D24" s="33" t="s">
        <v>20</v>
      </c>
    </row>
    <row r="25" spans="1:5" x14ac:dyDescent="0.25">
      <c r="A25" s="32" t="s">
        <v>87</v>
      </c>
      <c r="B25" s="33">
        <f>Акт!E90</f>
        <v>2204.5300000000002</v>
      </c>
      <c r="C25" s="33" t="s">
        <v>20</v>
      </c>
      <c r="D25" s="33" t="s">
        <v>20</v>
      </c>
    </row>
    <row r="26" spans="1:5" x14ac:dyDescent="0.25">
      <c r="A26" s="32" t="s">
        <v>10</v>
      </c>
      <c r="B26" s="33">
        <f>Акт!E92</f>
        <v>30699.023000000001</v>
      </c>
      <c r="C26" s="33" t="s">
        <v>20</v>
      </c>
      <c r="D26" s="33" t="s">
        <v>20</v>
      </c>
    </row>
    <row r="27" spans="1:5" x14ac:dyDescent="0.25">
      <c r="A27" s="25" t="s">
        <v>24</v>
      </c>
      <c r="B27" s="26">
        <f t="shared" ref="B27:C27" si="0">SUM(B7:B26)</f>
        <v>281196.17300000001</v>
      </c>
      <c r="C27" s="26">
        <f t="shared" si="0"/>
        <v>306990.23</v>
      </c>
      <c r="D27" s="26">
        <f>SUM(D7:D26)</f>
        <v>263935.99</v>
      </c>
      <c r="E27" s="46">
        <f>D27-B27-D6</f>
        <v>-23044.593000000019</v>
      </c>
    </row>
    <row r="28" spans="1:5" s="11" customFormat="1" ht="24.75" customHeight="1" x14ac:dyDescent="0.25">
      <c r="A28" s="190" t="s">
        <v>152</v>
      </c>
      <c r="B28" s="191"/>
      <c r="C28" s="191"/>
      <c r="D28" s="192"/>
    </row>
    <row r="29" spans="1:5" s="11" customFormat="1" ht="24.75" customHeight="1" x14ac:dyDescent="0.25">
      <c r="A29" s="190" t="s">
        <v>99</v>
      </c>
      <c r="B29" s="191"/>
      <c r="C29" s="191"/>
      <c r="D29" s="192"/>
    </row>
    <row r="30" spans="1:5" s="11" customFormat="1" ht="24.75" customHeight="1" x14ac:dyDescent="0.25">
      <c r="A30" s="2"/>
      <c r="B30" s="2"/>
      <c r="C30" s="2"/>
      <c r="D30" s="2"/>
    </row>
    <row r="31" spans="1:5" ht="15" customHeight="1" x14ac:dyDescent="0.25">
      <c r="A31" s="10" t="s">
        <v>44</v>
      </c>
      <c r="B31" s="9"/>
      <c r="C31" s="9"/>
      <c r="D31" s="7"/>
    </row>
    <row r="32" spans="1:5" ht="22.5" customHeight="1" x14ac:dyDescent="0.25">
      <c r="A32" s="9" t="s">
        <v>45</v>
      </c>
      <c r="B32" s="9"/>
      <c r="C32" s="9"/>
      <c r="D32" s="7"/>
    </row>
    <row r="33" spans="1:4" ht="22.5" customHeight="1" x14ac:dyDescent="0.25">
      <c r="A33" s="10" t="s">
        <v>42</v>
      </c>
      <c r="B33" s="9"/>
      <c r="C33" s="9"/>
      <c r="D33" s="7"/>
    </row>
    <row r="34" spans="1:4" ht="22.5" customHeight="1" x14ac:dyDescent="0.25">
      <c r="A34" s="10" t="s">
        <v>43</v>
      </c>
      <c r="B34" s="9"/>
      <c r="C34" s="9"/>
      <c r="D34" s="7"/>
    </row>
    <row r="35" spans="1:4" ht="22.5" customHeight="1" x14ac:dyDescent="0.25">
      <c r="A35" s="1"/>
      <c r="B35" s="1"/>
      <c r="C35" s="1"/>
    </row>
  </sheetData>
  <mergeCells count="4">
    <mergeCell ref="A1:D1"/>
    <mergeCell ref="A28:D28"/>
    <mergeCell ref="A29:D29"/>
    <mergeCell ref="C3:D3"/>
  </mergeCells>
  <pageMargins left="0.70866141732283472" right="0.70866141732283472" top="0.74803149606299213" bottom="0.74803149606299213" header="0.31496062992125984" footer="0.31496062992125984"/>
  <pageSetup paperSize="9" scale="9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workbookViewId="0">
      <selection activeCell="M17" sqref="M17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89" t="s">
        <v>177</v>
      </c>
      <c r="B1" s="189"/>
      <c r="C1" s="189"/>
      <c r="D1" s="189"/>
      <c r="E1" s="189"/>
      <c r="F1" s="189"/>
    </row>
    <row r="2" spans="1:19" s="2" customFormat="1" x14ac:dyDescent="0.25">
      <c r="A2" s="51"/>
      <c r="B2" s="51"/>
      <c r="C2" s="51"/>
      <c r="D2" s="51"/>
      <c r="E2" s="51"/>
      <c r="F2" s="51"/>
    </row>
    <row r="3" spans="1:19" s="2" customFormat="1" ht="19.5" customHeight="1" x14ac:dyDescent="0.25">
      <c r="A3" s="52" t="s">
        <v>153</v>
      </c>
      <c r="B3" s="52"/>
      <c r="C3" s="52"/>
      <c r="D3" s="52"/>
      <c r="E3" s="52"/>
      <c r="F3" s="53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</row>
    <row r="4" spans="1:19" s="2" customFormat="1" ht="19.5" customHeight="1" x14ac:dyDescent="0.25">
      <c r="A4" s="52"/>
      <c r="B4" s="52"/>
      <c r="C4" s="52"/>
      <c r="D4" s="52"/>
      <c r="E4" s="52"/>
      <c r="F4" s="53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</row>
    <row r="5" spans="1:19" s="2" customFormat="1" ht="36.75" customHeight="1" x14ac:dyDescent="0.25">
      <c r="A5" s="197" t="s">
        <v>154</v>
      </c>
      <c r="B5" s="197"/>
      <c r="C5" s="197"/>
      <c r="D5" s="197"/>
      <c r="E5" s="197"/>
      <c r="F5" s="197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</row>
    <row r="6" spans="1:19" s="64" customFormat="1" ht="27.75" customHeight="1" x14ac:dyDescent="0.25">
      <c r="A6" s="100" t="s">
        <v>155</v>
      </c>
      <c r="B6" s="101">
        <v>3</v>
      </c>
      <c r="C6" s="100" t="s">
        <v>156</v>
      </c>
      <c r="D6" s="102">
        <v>995.9</v>
      </c>
      <c r="E6" s="100" t="s">
        <v>157</v>
      </c>
      <c r="F6" s="103">
        <v>626.79999999999995</v>
      </c>
      <c r="G6" s="55"/>
      <c r="H6" s="57"/>
      <c r="I6" s="58"/>
      <c r="J6" s="59"/>
      <c r="K6" s="60"/>
      <c r="L6" s="61"/>
      <c r="M6" s="61"/>
      <c r="N6" s="61"/>
      <c r="O6" s="61"/>
      <c r="P6" s="62"/>
      <c r="Q6" s="198"/>
      <c r="R6" s="199"/>
      <c r="S6" s="63"/>
    </row>
    <row r="7" spans="1:19" s="66" customFormat="1" ht="32.25" customHeight="1" x14ac:dyDescent="0.25">
      <c r="A7" s="100" t="s">
        <v>158</v>
      </c>
      <c r="B7" s="101">
        <v>2</v>
      </c>
      <c r="C7" s="100" t="s">
        <v>159</v>
      </c>
      <c r="D7" s="102">
        <v>0</v>
      </c>
      <c r="E7" s="100" t="s">
        <v>160</v>
      </c>
      <c r="F7" s="103">
        <v>404.4</v>
      </c>
      <c r="G7" s="55"/>
      <c r="H7" s="57"/>
      <c r="I7" s="58"/>
      <c r="J7" s="59"/>
      <c r="K7" s="60"/>
      <c r="L7" s="61"/>
      <c r="M7" s="61"/>
      <c r="N7" s="61"/>
      <c r="O7" s="61"/>
      <c r="P7" s="62"/>
      <c r="Q7" s="198"/>
      <c r="R7" s="200"/>
      <c r="S7" s="65"/>
    </row>
    <row r="8" spans="1:19" s="66" customFormat="1" ht="33.75" customHeight="1" x14ac:dyDescent="0.25">
      <c r="A8" s="83" t="s">
        <v>161</v>
      </c>
      <c r="B8" s="101">
        <v>9</v>
      </c>
      <c r="C8" s="100" t="s">
        <v>162</v>
      </c>
      <c r="D8" s="103">
        <v>53.2</v>
      </c>
      <c r="E8" s="100" t="s">
        <v>163</v>
      </c>
      <c r="F8" s="103">
        <v>312.7</v>
      </c>
      <c r="G8" s="55"/>
      <c r="H8" s="57"/>
      <c r="I8" s="58"/>
      <c r="J8" s="59"/>
      <c r="K8" s="68"/>
      <c r="L8" s="61"/>
      <c r="M8" s="61"/>
      <c r="N8" s="61"/>
      <c r="O8" s="61"/>
      <c r="P8" s="62"/>
      <c r="Q8" s="198"/>
      <c r="R8" s="199"/>
      <c r="S8" s="65"/>
    </row>
    <row r="9" spans="1:19" s="66" customFormat="1" ht="33.75" customHeight="1" x14ac:dyDescent="0.25">
      <c r="A9" s="67"/>
      <c r="B9" s="59"/>
      <c r="C9" s="56"/>
      <c r="D9" s="69"/>
      <c r="E9" s="70"/>
      <c r="F9" s="71"/>
      <c r="G9" s="55"/>
      <c r="H9" s="57"/>
      <c r="I9" s="58"/>
      <c r="J9" s="59"/>
      <c r="K9" s="68"/>
      <c r="L9" s="61"/>
      <c r="M9" s="61"/>
      <c r="N9" s="61"/>
      <c r="O9" s="61"/>
      <c r="P9" s="55"/>
      <c r="Q9" s="68"/>
      <c r="R9" s="72"/>
      <c r="S9" s="73"/>
    </row>
    <row r="10" spans="1:19" s="76" customFormat="1" ht="15" customHeight="1" thickBot="1" x14ac:dyDescent="0.3">
      <c r="A10" s="74"/>
      <c r="B10" s="74"/>
      <c r="C10" s="74"/>
      <c r="D10" s="74"/>
      <c r="E10" s="74"/>
      <c r="F10" s="75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6" customFormat="1" ht="30" customHeight="1" x14ac:dyDescent="0.25">
      <c r="A11" s="201" t="s">
        <v>164</v>
      </c>
      <c r="B11" s="202"/>
      <c r="C11" s="202"/>
      <c r="D11" s="202"/>
      <c r="E11" s="203"/>
      <c r="F11" s="77" t="s">
        <v>165</v>
      </c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</row>
    <row r="12" spans="1:19" s="106" customFormat="1" ht="30" customHeight="1" x14ac:dyDescent="0.25">
      <c r="A12" s="204" t="s">
        <v>278</v>
      </c>
      <c r="B12" s="205"/>
      <c r="C12" s="205"/>
      <c r="D12" s="205"/>
      <c r="E12" s="206"/>
      <c r="F12" s="105">
        <v>-23044.59</v>
      </c>
    </row>
    <row r="13" spans="1:19" s="106" customFormat="1" ht="30" customHeight="1" x14ac:dyDescent="0.25">
      <c r="A13" s="204" t="s">
        <v>166</v>
      </c>
      <c r="B13" s="205"/>
      <c r="C13" s="205"/>
      <c r="D13" s="205"/>
      <c r="E13" s="206"/>
      <c r="F13" s="105">
        <v>79491.67</v>
      </c>
    </row>
    <row r="14" spans="1:19" s="106" customFormat="1" ht="30" customHeight="1" x14ac:dyDescent="0.25">
      <c r="A14" s="204" t="s">
        <v>167</v>
      </c>
      <c r="B14" s="205"/>
      <c r="C14" s="205"/>
      <c r="D14" s="205"/>
      <c r="E14" s="206"/>
      <c r="F14" s="107">
        <f>SUM(F15:F17)</f>
        <v>258630</v>
      </c>
    </row>
    <row r="15" spans="1:19" s="76" customFormat="1" ht="27.75" customHeight="1" x14ac:dyDescent="0.25">
      <c r="A15" s="194" t="s">
        <v>168</v>
      </c>
      <c r="B15" s="195"/>
      <c r="C15" s="195"/>
      <c r="D15" s="195"/>
      <c r="E15" s="196"/>
      <c r="F15" s="104">
        <v>179142</v>
      </c>
    </row>
    <row r="16" spans="1:19" s="76" customFormat="1" ht="24.75" hidden="1" customHeight="1" x14ac:dyDescent="0.25">
      <c r="A16" s="194" t="s">
        <v>169</v>
      </c>
      <c r="B16" s="195"/>
      <c r="C16" s="195"/>
      <c r="D16" s="195"/>
      <c r="E16" s="196"/>
      <c r="F16" s="104"/>
    </row>
    <row r="17" spans="1:19" s="76" customFormat="1" ht="30" customHeight="1" x14ac:dyDescent="0.25">
      <c r="A17" s="194" t="s">
        <v>170</v>
      </c>
      <c r="B17" s="195"/>
      <c r="C17" s="195"/>
      <c r="D17" s="195"/>
      <c r="E17" s="196"/>
      <c r="F17" s="104">
        <v>79488</v>
      </c>
    </row>
    <row r="18" spans="1:19" s="106" customFormat="1" ht="30" customHeight="1" x14ac:dyDescent="0.25">
      <c r="A18" s="204" t="s">
        <v>171</v>
      </c>
      <c r="B18" s="205"/>
      <c r="C18" s="205"/>
      <c r="D18" s="205"/>
      <c r="E18" s="206"/>
      <c r="F18" s="107">
        <f>SUM(F19:F21)</f>
        <v>240033.09</v>
      </c>
    </row>
    <row r="19" spans="1:19" s="76" customFormat="1" ht="30" customHeight="1" x14ac:dyDescent="0.25">
      <c r="A19" s="194" t="s">
        <v>168</v>
      </c>
      <c r="B19" s="195"/>
      <c r="C19" s="195"/>
      <c r="D19" s="195"/>
      <c r="E19" s="196"/>
      <c r="F19" s="104">
        <v>167025.09</v>
      </c>
    </row>
    <row r="20" spans="1:19" s="76" customFormat="1" ht="30" hidden="1" customHeight="1" x14ac:dyDescent="0.25">
      <c r="A20" s="194" t="s">
        <v>169</v>
      </c>
      <c r="B20" s="195"/>
      <c r="C20" s="195"/>
      <c r="D20" s="195"/>
      <c r="E20" s="196"/>
      <c r="F20" s="104"/>
    </row>
    <row r="21" spans="1:19" s="79" customFormat="1" ht="30" customHeight="1" x14ac:dyDescent="0.2">
      <c r="A21" s="194" t="s">
        <v>170</v>
      </c>
      <c r="B21" s="195"/>
      <c r="C21" s="195"/>
      <c r="D21" s="195"/>
      <c r="E21" s="196"/>
      <c r="F21" s="104">
        <f>66528+6480</f>
        <v>73008</v>
      </c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</row>
    <row r="22" spans="1:19" s="108" customFormat="1" ht="30" customHeight="1" x14ac:dyDescent="0.25">
      <c r="A22" s="204" t="s">
        <v>172</v>
      </c>
      <c r="B22" s="205"/>
      <c r="C22" s="205"/>
      <c r="D22" s="205"/>
      <c r="E22" s="206"/>
      <c r="F22" s="107">
        <f>F12+F18</f>
        <v>216988.5</v>
      </c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</row>
    <row r="23" spans="1:19" s="108" customFormat="1" ht="30" customHeight="1" x14ac:dyDescent="0.25">
      <c r="A23" s="204" t="s">
        <v>173</v>
      </c>
      <c r="B23" s="205"/>
      <c r="C23" s="205"/>
      <c r="D23" s="205"/>
      <c r="E23" s="206"/>
      <c r="F23" s="107">
        <f>'Акт (2)'!E63</f>
        <v>153971.30100000006</v>
      </c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</row>
    <row r="24" spans="1:19" s="108" customFormat="1" ht="30" customHeight="1" x14ac:dyDescent="0.25">
      <c r="A24" s="204" t="s">
        <v>279</v>
      </c>
      <c r="B24" s="205"/>
      <c r="C24" s="205"/>
      <c r="D24" s="205"/>
      <c r="E24" s="206"/>
      <c r="F24" s="107">
        <f>F22-F23</f>
        <v>63017.198999999935</v>
      </c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6"/>
    </row>
    <row r="25" spans="1:19" s="108" customFormat="1" ht="30" customHeight="1" x14ac:dyDescent="0.25">
      <c r="A25" s="204" t="s">
        <v>174</v>
      </c>
      <c r="B25" s="205"/>
      <c r="C25" s="205"/>
      <c r="D25" s="205"/>
      <c r="E25" s="206"/>
      <c r="F25" s="105">
        <f>F13+F14-F18</f>
        <v>98088.579999999987</v>
      </c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</row>
    <row r="26" spans="1:19" s="79" customFormat="1" ht="11.45" customHeight="1" x14ac:dyDescent="0.25">
      <c r="A26" s="80"/>
      <c r="B26" s="80"/>
      <c r="C26" s="80"/>
      <c r="D26" s="80"/>
      <c r="E26" s="80"/>
      <c r="F26" s="80"/>
    </row>
    <row r="27" spans="1:19" s="81" customFormat="1" ht="64.5" customHeight="1" x14ac:dyDescent="0.2">
      <c r="A27" s="207" t="s">
        <v>175</v>
      </c>
      <c r="B27" s="207"/>
      <c r="C27" s="207"/>
      <c r="D27" s="207"/>
    </row>
    <row r="28" spans="1:19" s="2" customFormat="1" ht="21.75" customHeight="1" x14ac:dyDescent="0.25">
      <c r="A28" s="208" t="s">
        <v>176</v>
      </c>
      <c r="B28" s="208"/>
      <c r="C28" s="208"/>
      <c r="D28" s="208"/>
    </row>
    <row r="29" spans="1:19" s="2" customFormat="1" ht="22.5" customHeight="1" x14ac:dyDescent="0.25">
      <c r="A29" s="207" t="s">
        <v>42</v>
      </c>
      <c r="B29" s="207"/>
      <c r="C29" s="207"/>
      <c r="D29" s="207"/>
    </row>
    <row r="30" spans="1:19" s="2" customFormat="1" ht="22.5" customHeight="1" x14ac:dyDescent="0.25">
      <c r="A30" s="207" t="s">
        <v>43</v>
      </c>
      <c r="B30" s="207"/>
      <c r="C30" s="207"/>
      <c r="D30" s="51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0"/>
  <sheetViews>
    <sheetView view="pageBreakPreview" topLeftCell="A19" zoomScaleSheetLayoutView="100" workbookViewId="0">
      <selection activeCell="A61" sqref="A61:XFD62"/>
    </sheetView>
  </sheetViews>
  <sheetFormatPr defaultColWidth="9.140625" defaultRowHeight="12.75" x14ac:dyDescent="0.2"/>
  <cols>
    <col min="1" max="1" width="47.7109375" style="1" customWidth="1"/>
    <col min="2" max="2" width="16.28515625" style="88" bestFit="1" customWidth="1"/>
    <col min="3" max="3" width="12.85546875" style="88" customWidth="1"/>
    <col min="4" max="4" width="13.85546875" style="88" customWidth="1"/>
    <col min="5" max="5" width="15" style="88" customWidth="1"/>
    <col min="6" max="6" width="10.7109375" style="1" bestFit="1" customWidth="1"/>
    <col min="7" max="16384" width="9.140625" style="1"/>
  </cols>
  <sheetData>
    <row r="1" spans="1:9" ht="14.25" x14ac:dyDescent="0.2">
      <c r="A1" s="186" t="s">
        <v>213</v>
      </c>
      <c r="B1" s="186"/>
      <c r="C1" s="186"/>
      <c r="D1" s="186"/>
      <c r="E1" s="186"/>
      <c r="I1" s="3"/>
    </row>
    <row r="2" spans="1:9" ht="31.5" customHeight="1" x14ac:dyDescent="0.2">
      <c r="A2" s="185" t="s">
        <v>150</v>
      </c>
      <c r="B2" s="185"/>
      <c r="C2" s="185"/>
      <c r="D2" s="185"/>
      <c r="E2" s="185"/>
      <c r="I2" s="3"/>
    </row>
    <row r="3" spans="1:9" ht="14.25" x14ac:dyDescent="0.2">
      <c r="A3" s="21" t="s">
        <v>6</v>
      </c>
      <c r="B3" s="87"/>
      <c r="C3" s="87"/>
      <c r="D3" s="212" t="s">
        <v>214</v>
      </c>
      <c r="E3" s="212"/>
      <c r="I3" s="3" t="s">
        <v>5</v>
      </c>
    </row>
    <row r="4" spans="1:9" x14ac:dyDescent="0.2">
      <c r="A4" s="17"/>
      <c r="I4" s="3"/>
    </row>
    <row r="5" spans="1:9" s="20" customFormat="1" ht="120" x14ac:dyDescent="0.2">
      <c r="A5" s="34" t="s">
        <v>2</v>
      </c>
      <c r="B5" s="34" t="s">
        <v>3</v>
      </c>
      <c r="C5" s="34" t="s">
        <v>0</v>
      </c>
      <c r="D5" s="34" t="s">
        <v>4</v>
      </c>
      <c r="E5" s="34" t="s">
        <v>1</v>
      </c>
      <c r="I5" s="3"/>
    </row>
    <row r="6" spans="1:9" s="86" customFormat="1" ht="15" customHeight="1" x14ac:dyDescent="0.2">
      <c r="A6" s="85" t="s">
        <v>8</v>
      </c>
      <c r="B6" s="89"/>
      <c r="C6" s="89"/>
      <c r="D6" s="89"/>
      <c r="E6" s="89"/>
    </row>
    <row r="7" spans="1:9" s="84" customFormat="1" ht="15" customHeight="1" x14ac:dyDescent="0.25">
      <c r="A7" s="44" t="s">
        <v>52</v>
      </c>
      <c r="B7" s="90" t="s">
        <v>21</v>
      </c>
      <c r="C7" s="90" t="s">
        <v>11</v>
      </c>
      <c r="D7" s="91">
        <f>E7</f>
        <v>1553.6</v>
      </c>
      <c r="E7" s="91">
        <v>1553.6</v>
      </c>
    </row>
    <row r="8" spans="1:9" s="86" customFormat="1" ht="15" customHeight="1" x14ac:dyDescent="0.2">
      <c r="A8" s="85" t="s">
        <v>37</v>
      </c>
      <c r="B8" s="89"/>
      <c r="C8" s="89"/>
      <c r="D8" s="90"/>
      <c r="E8" s="89"/>
    </row>
    <row r="9" spans="1:9" s="84" customFormat="1" ht="30" customHeight="1" x14ac:dyDescent="0.25">
      <c r="A9" s="44" t="s">
        <v>178</v>
      </c>
      <c r="B9" s="91">
        <v>0.17</v>
      </c>
      <c r="C9" s="90" t="s">
        <v>72</v>
      </c>
      <c r="D9" s="92">
        <f t="shared" ref="D9:D53" si="0">E9/B9</f>
        <v>4734.411764705882</v>
      </c>
      <c r="E9" s="91">
        <v>804.85</v>
      </c>
    </row>
    <row r="10" spans="1:9" s="84" customFormat="1" ht="15" customHeight="1" x14ac:dyDescent="0.25">
      <c r="A10" s="44" t="s">
        <v>179</v>
      </c>
      <c r="B10" s="93">
        <v>1</v>
      </c>
      <c r="C10" s="90" t="s">
        <v>13</v>
      </c>
      <c r="D10" s="92">
        <f t="shared" si="0"/>
        <v>532.52</v>
      </c>
      <c r="E10" s="91">
        <v>532.52</v>
      </c>
    </row>
    <row r="11" spans="1:9" s="86" customFormat="1" ht="30" customHeight="1" x14ac:dyDescent="0.2">
      <c r="A11" s="85" t="s">
        <v>51</v>
      </c>
      <c r="B11" s="89"/>
      <c r="C11" s="89"/>
      <c r="D11" s="90"/>
      <c r="E11" s="89"/>
    </row>
    <row r="12" spans="1:9" s="84" customFormat="1" ht="30.75" customHeight="1" x14ac:dyDescent="0.25">
      <c r="A12" s="44" t="s">
        <v>180</v>
      </c>
      <c r="B12" s="90" t="s">
        <v>21</v>
      </c>
      <c r="C12" s="90" t="s">
        <v>11</v>
      </c>
      <c r="D12" s="91">
        <f>E12</f>
        <v>30116.02</v>
      </c>
      <c r="E12" s="91">
        <v>30116.02</v>
      </c>
    </row>
    <row r="13" spans="1:9" s="86" customFormat="1" ht="15" customHeight="1" x14ac:dyDescent="0.2">
      <c r="A13" s="85" t="s">
        <v>181</v>
      </c>
      <c r="B13" s="89"/>
      <c r="C13" s="89"/>
      <c r="D13" s="90"/>
      <c r="E13" s="89"/>
    </row>
    <row r="14" spans="1:9" s="84" customFormat="1" ht="15" customHeight="1" x14ac:dyDescent="0.25">
      <c r="A14" s="44" t="s">
        <v>182</v>
      </c>
      <c r="B14" s="90" t="s">
        <v>22</v>
      </c>
      <c r="C14" s="90" t="s">
        <v>13</v>
      </c>
      <c r="D14" s="91">
        <f>E14</f>
        <v>400</v>
      </c>
      <c r="E14" s="91">
        <v>400</v>
      </c>
    </row>
    <row r="15" spans="1:9" s="86" customFormat="1" ht="15" customHeight="1" x14ac:dyDescent="0.2">
      <c r="A15" s="85" t="s">
        <v>76</v>
      </c>
      <c r="B15" s="89"/>
      <c r="C15" s="89"/>
      <c r="D15" s="90"/>
      <c r="E15" s="89"/>
    </row>
    <row r="16" spans="1:9" s="84" customFormat="1" ht="15" customHeight="1" x14ac:dyDescent="0.25">
      <c r="A16" s="44" t="s">
        <v>77</v>
      </c>
      <c r="B16" s="90" t="s">
        <v>80</v>
      </c>
      <c r="C16" s="90" t="s">
        <v>11</v>
      </c>
      <c r="D16" s="91">
        <f>E16</f>
        <v>2748.14</v>
      </c>
      <c r="E16" s="91">
        <f>299.81+2448.33</f>
        <v>2748.14</v>
      </c>
    </row>
    <row r="17" spans="1:5" s="86" customFormat="1" ht="15" customHeight="1" x14ac:dyDescent="0.2">
      <c r="A17" s="85" t="s">
        <v>38</v>
      </c>
      <c r="B17" s="89"/>
      <c r="C17" s="89"/>
      <c r="D17" s="90"/>
      <c r="E17" s="89"/>
    </row>
    <row r="18" spans="1:5" s="84" customFormat="1" ht="15" customHeight="1" x14ac:dyDescent="0.25">
      <c r="A18" s="44" t="s">
        <v>183</v>
      </c>
      <c r="B18" s="93">
        <v>1</v>
      </c>
      <c r="C18" s="90" t="s">
        <v>184</v>
      </c>
      <c r="D18" s="92">
        <f t="shared" si="0"/>
        <v>83.75</v>
      </c>
      <c r="E18" s="91">
        <v>83.75</v>
      </c>
    </row>
    <row r="19" spans="1:5" s="84" customFormat="1" ht="15" customHeight="1" x14ac:dyDescent="0.25">
      <c r="A19" s="44" t="s">
        <v>55</v>
      </c>
      <c r="B19" s="93">
        <v>1</v>
      </c>
      <c r="C19" s="90" t="s">
        <v>14</v>
      </c>
      <c r="D19" s="92">
        <f t="shared" si="0"/>
        <v>839.52</v>
      </c>
      <c r="E19" s="91">
        <v>839.52</v>
      </c>
    </row>
    <row r="20" spans="1:5" s="84" customFormat="1" ht="15" customHeight="1" x14ac:dyDescent="0.25">
      <c r="A20" s="44" t="s">
        <v>185</v>
      </c>
      <c r="B20" s="93">
        <v>2</v>
      </c>
      <c r="C20" s="90" t="s">
        <v>186</v>
      </c>
      <c r="D20" s="92">
        <f t="shared" si="0"/>
        <v>468.24</v>
      </c>
      <c r="E20" s="91">
        <v>936.48</v>
      </c>
    </row>
    <row r="21" spans="1:5" s="84" customFormat="1" ht="15" customHeight="1" x14ac:dyDescent="0.25">
      <c r="A21" s="44" t="s">
        <v>56</v>
      </c>
      <c r="B21" s="91">
        <v>7.0000000000000007E-2</v>
      </c>
      <c r="C21" s="90" t="s">
        <v>15</v>
      </c>
      <c r="D21" s="92">
        <f t="shared" si="0"/>
        <v>6095.4285714285706</v>
      </c>
      <c r="E21" s="91">
        <v>426.68</v>
      </c>
    </row>
    <row r="22" spans="1:5" s="84" customFormat="1" ht="30.75" customHeight="1" x14ac:dyDescent="0.25">
      <c r="A22" s="44" t="s">
        <v>187</v>
      </c>
      <c r="B22" s="93">
        <v>1</v>
      </c>
      <c r="C22" s="90" t="s">
        <v>14</v>
      </c>
      <c r="D22" s="92">
        <f t="shared" si="0"/>
        <v>254.67</v>
      </c>
      <c r="E22" s="91">
        <v>254.67</v>
      </c>
    </row>
    <row r="23" spans="1:5" s="84" customFormat="1" ht="15" customHeight="1" x14ac:dyDescent="0.25">
      <c r="A23" s="44" t="s">
        <v>73</v>
      </c>
      <c r="B23" s="91">
        <v>0.06</v>
      </c>
      <c r="C23" s="90" t="s">
        <v>74</v>
      </c>
      <c r="D23" s="92">
        <f t="shared" si="0"/>
        <v>25007.333333333336</v>
      </c>
      <c r="E23" s="91">
        <v>1500.44</v>
      </c>
    </row>
    <row r="24" spans="1:5" s="84" customFormat="1" ht="31.5" customHeight="1" x14ac:dyDescent="0.25">
      <c r="A24" s="44" t="s">
        <v>57</v>
      </c>
      <c r="B24" s="94">
        <v>2.2549999999999999</v>
      </c>
      <c r="C24" s="90" t="s">
        <v>16</v>
      </c>
      <c r="D24" s="92">
        <f t="shared" si="0"/>
        <v>1678.7804878048782</v>
      </c>
      <c r="E24" s="91">
        <v>3785.65</v>
      </c>
    </row>
    <row r="25" spans="1:5" s="84" customFormat="1" ht="29.25" customHeight="1" x14ac:dyDescent="0.25">
      <c r="A25" s="44" t="s">
        <v>188</v>
      </c>
      <c r="B25" s="94">
        <v>1.4999999999999999E-2</v>
      </c>
      <c r="C25" s="90" t="s">
        <v>116</v>
      </c>
      <c r="D25" s="92">
        <f t="shared" si="0"/>
        <v>67547.333333333343</v>
      </c>
      <c r="E25" s="91">
        <v>1013.21</v>
      </c>
    </row>
    <row r="26" spans="1:5" s="84" customFormat="1" ht="15" customHeight="1" x14ac:dyDescent="0.25">
      <c r="A26" s="44" t="s">
        <v>219</v>
      </c>
      <c r="B26" s="93">
        <v>1</v>
      </c>
      <c r="C26" s="90" t="s">
        <v>14</v>
      </c>
      <c r="D26" s="92">
        <f t="shared" si="0"/>
        <v>503.4</v>
      </c>
      <c r="E26" s="91">
        <v>503.4</v>
      </c>
    </row>
    <row r="27" spans="1:5" s="84" customFormat="1" ht="15" customHeight="1" x14ac:dyDescent="0.25">
      <c r="A27" s="44" t="s">
        <v>84</v>
      </c>
      <c r="B27" s="95">
        <v>0.3</v>
      </c>
      <c r="C27" s="90" t="s">
        <v>15</v>
      </c>
      <c r="D27" s="92">
        <f t="shared" si="0"/>
        <v>13903.3</v>
      </c>
      <c r="E27" s="91">
        <v>4170.99</v>
      </c>
    </row>
    <row r="28" spans="1:5" s="84" customFormat="1" ht="30" customHeight="1" x14ac:dyDescent="0.25">
      <c r="A28" s="44" t="s">
        <v>60</v>
      </c>
      <c r="B28" s="93">
        <v>2</v>
      </c>
      <c r="C28" s="90" t="s">
        <v>18</v>
      </c>
      <c r="D28" s="92">
        <f t="shared" si="0"/>
        <v>218.60499999999999</v>
      </c>
      <c r="E28" s="91">
        <v>437.21</v>
      </c>
    </row>
    <row r="29" spans="1:5" s="84" customFormat="1" ht="15" customHeight="1" x14ac:dyDescent="0.25">
      <c r="A29" s="44" t="s">
        <v>189</v>
      </c>
      <c r="B29" s="93">
        <v>1</v>
      </c>
      <c r="C29" s="90" t="s">
        <v>184</v>
      </c>
      <c r="D29" s="92">
        <f t="shared" si="0"/>
        <v>67.25</v>
      </c>
      <c r="E29" s="91">
        <v>67.25</v>
      </c>
    </row>
    <row r="30" spans="1:5" s="84" customFormat="1" ht="15" customHeight="1" x14ac:dyDescent="0.25">
      <c r="A30" s="44" t="s">
        <v>61</v>
      </c>
      <c r="B30" s="93">
        <v>1</v>
      </c>
      <c r="C30" s="90" t="s">
        <v>13</v>
      </c>
      <c r="D30" s="92">
        <f t="shared" si="0"/>
        <v>3686.27</v>
      </c>
      <c r="E30" s="91">
        <v>3686.27</v>
      </c>
    </row>
    <row r="31" spans="1:5" s="84" customFormat="1" ht="15" customHeight="1" x14ac:dyDescent="0.25">
      <c r="A31" s="44" t="s">
        <v>190</v>
      </c>
      <c r="B31" s="93">
        <v>6237</v>
      </c>
      <c r="C31" s="90" t="s">
        <v>191</v>
      </c>
      <c r="D31" s="92">
        <f t="shared" si="0"/>
        <v>1.3064854898188232</v>
      </c>
      <c r="E31" s="91">
        <v>8148.55</v>
      </c>
    </row>
    <row r="32" spans="1:5" s="84" customFormat="1" ht="30" customHeight="1" x14ac:dyDescent="0.25">
      <c r="A32" s="44" t="s">
        <v>192</v>
      </c>
      <c r="B32" s="93">
        <v>1</v>
      </c>
      <c r="C32" s="90" t="s">
        <v>19</v>
      </c>
      <c r="D32" s="92">
        <f t="shared" si="0"/>
        <v>1194.72</v>
      </c>
      <c r="E32" s="91">
        <v>1194.72</v>
      </c>
    </row>
    <row r="33" spans="1:5" s="84" customFormat="1" ht="30" customHeight="1" x14ac:dyDescent="0.25">
      <c r="A33" s="44" t="s">
        <v>193</v>
      </c>
      <c r="B33" s="93">
        <v>2</v>
      </c>
      <c r="C33" s="90" t="s">
        <v>194</v>
      </c>
      <c r="D33" s="92">
        <f t="shared" si="0"/>
        <v>251.84</v>
      </c>
      <c r="E33" s="91">
        <v>503.68</v>
      </c>
    </row>
    <row r="34" spans="1:5" s="84" customFormat="1" ht="15" customHeight="1" x14ac:dyDescent="0.25">
      <c r="A34" s="44" t="s">
        <v>64</v>
      </c>
      <c r="B34" s="93">
        <v>28</v>
      </c>
      <c r="C34" s="90" t="s">
        <v>19</v>
      </c>
      <c r="D34" s="92">
        <f t="shared" si="0"/>
        <v>253.3642857142857</v>
      </c>
      <c r="E34" s="91">
        <v>7094.2</v>
      </c>
    </row>
    <row r="35" spans="1:5" s="86" customFormat="1" ht="15" customHeight="1" x14ac:dyDescent="0.2">
      <c r="A35" s="85" t="s">
        <v>39</v>
      </c>
      <c r="B35" s="89"/>
      <c r="C35" s="89"/>
      <c r="D35" s="90"/>
      <c r="E35" s="89"/>
    </row>
    <row r="36" spans="1:5" s="84" customFormat="1" ht="15" customHeight="1" x14ac:dyDescent="0.25">
      <c r="A36" s="44" t="s">
        <v>195</v>
      </c>
      <c r="B36" s="95">
        <v>0.3</v>
      </c>
      <c r="C36" s="90" t="s">
        <v>196</v>
      </c>
      <c r="D36" s="92">
        <f t="shared" si="0"/>
        <v>1920.4666666666667</v>
      </c>
      <c r="E36" s="91">
        <v>576.14</v>
      </c>
    </row>
    <row r="37" spans="1:5" s="84" customFormat="1" ht="30.75" customHeight="1" x14ac:dyDescent="0.25">
      <c r="A37" s="44" t="s">
        <v>197</v>
      </c>
      <c r="B37" s="94">
        <v>0.76900000000000002</v>
      </c>
      <c r="C37" s="90" t="s">
        <v>16</v>
      </c>
      <c r="D37" s="92">
        <f t="shared" si="0"/>
        <v>1651.2353706111833</v>
      </c>
      <c r="E37" s="91">
        <v>1269.8</v>
      </c>
    </row>
    <row r="38" spans="1:5" s="84" customFormat="1" ht="15" customHeight="1" x14ac:dyDescent="0.25">
      <c r="A38" s="44" t="s">
        <v>198</v>
      </c>
      <c r="B38" s="93">
        <v>65</v>
      </c>
      <c r="C38" s="90" t="s">
        <v>79</v>
      </c>
      <c r="D38" s="92">
        <f t="shared" si="0"/>
        <v>47.073384615384612</v>
      </c>
      <c r="E38" s="91">
        <v>3059.77</v>
      </c>
    </row>
    <row r="39" spans="1:5" s="84" customFormat="1" ht="31.5" customHeight="1" x14ac:dyDescent="0.25">
      <c r="A39" s="44" t="s">
        <v>199</v>
      </c>
      <c r="B39" s="90" t="s">
        <v>20</v>
      </c>
      <c r="C39" s="90" t="s">
        <v>12</v>
      </c>
      <c r="D39" s="92">
        <f>E39</f>
        <v>1915.38</v>
      </c>
      <c r="E39" s="91">
        <v>1915.38</v>
      </c>
    </row>
    <row r="40" spans="1:5" s="84" customFormat="1" ht="30" customHeight="1" x14ac:dyDescent="0.25">
      <c r="A40" s="44" t="s">
        <v>200</v>
      </c>
      <c r="B40" s="91">
        <v>0.01</v>
      </c>
      <c r="C40" s="90" t="s">
        <v>17</v>
      </c>
      <c r="D40" s="92">
        <f t="shared" si="0"/>
        <v>43125</v>
      </c>
      <c r="E40" s="91">
        <v>431.25</v>
      </c>
    </row>
    <row r="41" spans="1:5" s="86" customFormat="1" ht="15" customHeight="1" x14ac:dyDescent="0.2">
      <c r="A41" s="85" t="s">
        <v>40</v>
      </c>
      <c r="B41" s="89"/>
      <c r="C41" s="89"/>
      <c r="D41" s="92"/>
      <c r="E41" s="89"/>
    </row>
    <row r="42" spans="1:5" s="84" customFormat="1" ht="30" customHeight="1" x14ac:dyDescent="0.25">
      <c r="A42" s="44" t="s">
        <v>201</v>
      </c>
      <c r="B42" s="93">
        <v>1</v>
      </c>
      <c r="C42" s="90" t="s">
        <v>13</v>
      </c>
      <c r="D42" s="92">
        <f t="shared" si="0"/>
        <v>193.96</v>
      </c>
      <c r="E42" s="91">
        <v>193.96</v>
      </c>
    </row>
    <row r="43" spans="1:5" s="86" customFormat="1" ht="15" customHeight="1" x14ac:dyDescent="0.2">
      <c r="A43" s="85" t="s">
        <v>82</v>
      </c>
      <c r="B43" s="89"/>
      <c r="C43" s="89"/>
      <c r="D43" s="92"/>
      <c r="E43" s="89"/>
    </row>
    <row r="44" spans="1:5" s="84" customFormat="1" ht="32.25" customHeight="1" x14ac:dyDescent="0.25">
      <c r="A44" s="44" t="s">
        <v>202</v>
      </c>
      <c r="B44" s="91">
        <v>0.26</v>
      </c>
      <c r="C44" s="90" t="s">
        <v>85</v>
      </c>
      <c r="D44" s="92">
        <f t="shared" si="0"/>
        <v>3105.1923076923076</v>
      </c>
      <c r="E44" s="91">
        <v>807.35</v>
      </c>
    </row>
    <row r="45" spans="1:5" s="84" customFormat="1" ht="33" customHeight="1" x14ac:dyDescent="0.25">
      <c r="A45" s="44" t="s">
        <v>203</v>
      </c>
      <c r="B45" s="94">
        <v>8.5000000000000006E-2</v>
      </c>
      <c r="C45" s="90" t="s">
        <v>72</v>
      </c>
      <c r="D45" s="92">
        <f t="shared" si="0"/>
        <v>22061.058823529413</v>
      </c>
      <c r="E45" s="91">
        <v>1875.19</v>
      </c>
    </row>
    <row r="46" spans="1:5" s="84" customFormat="1" ht="30" customHeight="1" x14ac:dyDescent="0.25">
      <c r="A46" s="44" t="s">
        <v>204</v>
      </c>
      <c r="B46" s="94">
        <v>8.5000000000000006E-2</v>
      </c>
      <c r="C46" s="90" t="s">
        <v>72</v>
      </c>
      <c r="D46" s="92">
        <f t="shared" si="0"/>
        <v>12297.411764705881</v>
      </c>
      <c r="E46" s="91">
        <v>1045.28</v>
      </c>
    </row>
    <row r="47" spans="1:5" s="84" customFormat="1" ht="15" customHeight="1" x14ac:dyDescent="0.25">
      <c r="A47" s="44" t="s">
        <v>205</v>
      </c>
      <c r="B47" s="91">
        <v>0.16</v>
      </c>
      <c r="C47" s="90" t="s">
        <v>17</v>
      </c>
      <c r="D47" s="92">
        <f t="shared" si="0"/>
        <v>3787.3125</v>
      </c>
      <c r="E47" s="91">
        <v>605.97</v>
      </c>
    </row>
    <row r="48" spans="1:5" s="84" customFormat="1" ht="15" customHeight="1" x14ac:dyDescent="0.25">
      <c r="A48" s="44" t="s">
        <v>127</v>
      </c>
      <c r="B48" s="94">
        <v>8.5000000000000006E-2</v>
      </c>
      <c r="C48" s="90" t="s">
        <v>72</v>
      </c>
      <c r="D48" s="92">
        <f t="shared" si="0"/>
        <v>17012.941176470587</v>
      </c>
      <c r="E48" s="91">
        <v>1446.1</v>
      </c>
    </row>
    <row r="49" spans="1:5" s="84" customFormat="1" ht="30" customHeight="1" x14ac:dyDescent="0.25">
      <c r="A49" s="44" t="s">
        <v>206</v>
      </c>
      <c r="B49" s="95">
        <v>0.1</v>
      </c>
      <c r="C49" s="90" t="s">
        <v>207</v>
      </c>
      <c r="D49" s="92">
        <f t="shared" si="0"/>
        <v>16310.8</v>
      </c>
      <c r="E49" s="91">
        <v>1631.08</v>
      </c>
    </row>
    <row r="50" spans="1:5" s="84" customFormat="1" ht="15" customHeight="1" x14ac:dyDescent="0.25">
      <c r="A50" s="44" t="s">
        <v>208</v>
      </c>
      <c r="B50" s="91">
        <v>0.01</v>
      </c>
      <c r="C50" s="90" t="s">
        <v>17</v>
      </c>
      <c r="D50" s="92">
        <f t="shared" si="0"/>
        <v>118896</v>
      </c>
      <c r="E50" s="91">
        <v>1188.96</v>
      </c>
    </row>
    <row r="51" spans="1:5" s="84" customFormat="1" ht="15" customHeight="1" x14ac:dyDescent="0.25">
      <c r="A51" s="44" t="s">
        <v>209</v>
      </c>
      <c r="B51" s="91">
        <v>0.05</v>
      </c>
      <c r="C51" s="90" t="s">
        <v>17</v>
      </c>
      <c r="D51" s="92">
        <f t="shared" si="0"/>
        <v>54182.2</v>
      </c>
      <c r="E51" s="91">
        <v>2709.11</v>
      </c>
    </row>
    <row r="52" spans="1:5" s="84" customFormat="1" ht="30" customHeight="1" x14ac:dyDescent="0.25">
      <c r="A52" s="44" t="s">
        <v>210</v>
      </c>
      <c r="B52" s="94">
        <v>1.0999999999999999E-2</v>
      </c>
      <c r="C52" s="90" t="s">
        <v>15</v>
      </c>
      <c r="D52" s="92">
        <f t="shared" si="0"/>
        <v>48830</v>
      </c>
      <c r="E52" s="91">
        <v>537.13</v>
      </c>
    </row>
    <row r="53" spans="1:5" s="84" customFormat="1" ht="15" customHeight="1" x14ac:dyDescent="0.25">
      <c r="A53" s="44" t="s">
        <v>211</v>
      </c>
      <c r="B53" s="91">
        <v>0.01</v>
      </c>
      <c r="C53" s="90" t="s">
        <v>17</v>
      </c>
      <c r="D53" s="92">
        <f t="shared" si="0"/>
        <v>58890.999999999993</v>
      </c>
      <c r="E53" s="91">
        <v>588.91</v>
      </c>
    </row>
    <row r="54" spans="1:5" s="86" customFormat="1" ht="15" customHeight="1" x14ac:dyDescent="0.2">
      <c r="A54" s="85" t="s">
        <v>41</v>
      </c>
      <c r="B54" s="89"/>
      <c r="C54" s="89"/>
      <c r="D54" s="90"/>
      <c r="E54" s="89"/>
    </row>
    <row r="55" spans="1:5" s="84" customFormat="1" ht="15" customHeight="1" x14ac:dyDescent="0.25">
      <c r="A55" s="44" t="s">
        <v>67</v>
      </c>
      <c r="B55" s="90" t="s">
        <v>22</v>
      </c>
      <c r="C55" s="90" t="s">
        <v>11</v>
      </c>
      <c r="D55" s="91">
        <f>E55</f>
        <v>3140</v>
      </c>
      <c r="E55" s="91">
        <v>3140</v>
      </c>
    </row>
    <row r="56" spans="1:5" s="86" customFormat="1" ht="15" customHeight="1" x14ac:dyDescent="0.2">
      <c r="A56" s="85" t="s">
        <v>98</v>
      </c>
      <c r="B56" s="89"/>
      <c r="C56" s="89"/>
      <c r="D56" s="90"/>
      <c r="E56" s="89"/>
    </row>
    <row r="57" spans="1:5" s="84" customFormat="1" ht="15" customHeight="1" x14ac:dyDescent="0.25">
      <c r="A57" s="44" t="s">
        <v>148</v>
      </c>
      <c r="B57" s="90" t="s">
        <v>215</v>
      </c>
      <c r="C57" s="90" t="s">
        <v>12</v>
      </c>
      <c r="D57" s="91">
        <f>E57</f>
        <v>12787.36</v>
      </c>
      <c r="E57" s="91">
        <v>12787.36</v>
      </c>
    </row>
    <row r="58" spans="1:5" s="86" customFormat="1" ht="15" customHeight="1" x14ac:dyDescent="0.2">
      <c r="A58" s="85" t="s">
        <v>9</v>
      </c>
      <c r="B58" s="89"/>
      <c r="C58" s="89"/>
      <c r="D58" s="90"/>
      <c r="E58" s="89"/>
    </row>
    <row r="59" spans="1:5" s="84" customFormat="1" ht="15" customHeight="1" x14ac:dyDescent="0.25">
      <c r="A59" s="44" t="s">
        <v>68</v>
      </c>
      <c r="B59" s="90" t="s">
        <v>215</v>
      </c>
      <c r="C59" s="90" t="s">
        <v>12</v>
      </c>
      <c r="D59" s="91">
        <f>E59</f>
        <v>32529.68</v>
      </c>
      <c r="E59" s="91">
        <v>32529.68</v>
      </c>
    </row>
    <row r="60" spans="1:5" s="84" customFormat="1" ht="30.75" customHeight="1" x14ac:dyDescent="0.25">
      <c r="A60" s="44" t="s">
        <v>212</v>
      </c>
      <c r="B60" s="90" t="s">
        <v>22</v>
      </c>
      <c r="C60" s="90" t="s">
        <v>11</v>
      </c>
      <c r="D60" s="91">
        <f>E60</f>
        <v>833.69</v>
      </c>
      <c r="E60" s="91">
        <v>833.69</v>
      </c>
    </row>
    <row r="61" spans="1:5" s="36" customFormat="1" ht="15" x14ac:dyDescent="0.25">
      <c r="A61" s="45" t="s">
        <v>10</v>
      </c>
      <c r="B61" s="40"/>
      <c r="C61" s="40"/>
      <c r="D61" s="40"/>
      <c r="E61" s="40"/>
    </row>
    <row r="62" spans="1:5" s="36" customFormat="1" ht="15" x14ac:dyDescent="0.25">
      <c r="A62" s="44" t="s">
        <v>69</v>
      </c>
      <c r="B62" s="40" t="s">
        <v>21</v>
      </c>
      <c r="C62" s="40" t="s">
        <v>11</v>
      </c>
      <c r="D62" s="40">
        <f>E62</f>
        <v>13997.391000000007</v>
      </c>
      <c r="E62" s="40">
        <f>SUM(E6:E60)*10%</f>
        <v>13997.391000000007</v>
      </c>
    </row>
    <row r="63" spans="1:5" ht="14.25" customHeight="1" x14ac:dyDescent="0.2">
      <c r="A63" s="27" t="s">
        <v>24</v>
      </c>
      <c r="B63" s="89" t="s">
        <v>20</v>
      </c>
      <c r="C63" s="28"/>
      <c r="D63" s="89"/>
      <c r="E63" s="29">
        <f>SUM(E6:E62)</f>
        <v>153971.30100000006</v>
      </c>
    </row>
    <row r="64" spans="1:5" ht="15" customHeight="1" x14ac:dyDescent="0.2">
      <c r="D64" s="96"/>
    </row>
    <row r="65" spans="1:5" ht="15" customHeight="1" x14ac:dyDescent="0.2">
      <c r="A65" s="209" t="s">
        <v>218</v>
      </c>
      <c r="B65" s="209"/>
      <c r="C65" s="209"/>
      <c r="D65" s="209"/>
      <c r="E65" s="209"/>
    </row>
    <row r="66" spans="1:5" ht="15" customHeight="1" x14ac:dyDescent="0.2">
      <c r="A66" s="209"/>
      <c r="B66" s="209"/>
      <c r="C66" s="209"/>
      <c r="D66" s="209"/>
      <c r="E66" s="209"/>
    </row>
    <row r="67" spans="1:5" ht="15" customHeight="1" x14ac:dyDescent="0.2">
      <c r="A67" s="210" t="s">
        <v>31</v>
      </c>
      <c r="B67" s="210"/>
      <c r="C67" s="210"/>
      <c r="D67" s="210"/>
      <c r="E67" s="210"/>
    </row>
    <row r="68" spans="1:5" ht="15" customHeight="1" x14ac:dyDescent="0.2">
      <c r="A68" s="210" t="s">
        <v>32</v>
      </c>
      <c r="B68" s="210"/>
      <c r="C68" s="210"/>
      <c r="D68" s="210"/>
      <c r="E68" s="210"/>
    </row>
    <row r="69" spans="1:5" ht="15" customHeight="1" x14ac:dyDescent="0.2">
      <c r="A69" s="211" t="s">
        <v>216</v>
      </c>
      <c r="B69" s="211"/>
      <c r="C69" s="211"/>
      <c r="D69" s="211"/>
      <c r="E69" s="211"/>
    </row>
    <row r="70" spans="1:5" ht="15" customHeight="1" x14ac:dyDescent="0.2">
      <c r="A70" s="211"/>
      <c r="B70" s="211"/>
      <c r="C70" s="211"/>
      <c r="D70" s="211"/>
      <c r="E70" s="211"/>
    </row>
    <row r="71" spans="1:5" ht="15" customHeight="1" x14ac:dyDescent="0.2">
      <c r="A71" s="213"/>
      <c r="B71" s="213"/>
      <c r="C71" s="213"/>
      <c r="D71" s="213"/>
      <c r="E71" s="213"/>
    </row>
    <row r="72" spans="1:5" ht="15" customHeight="1" x14ac:dyDescent="0.2">
      <c r="A72" s="14"/>
      <c r="B72" s="97"/>
      <c r="C72" s="97"/>
      <c r="D72" s="98"/>
      <c r="E72" s="97"/>
    </row>
    <row r="73" spans="1:5" ht="15" customHeight="1" x14ac:dyDescent="0.2">
      <c r="A73" s="6" t="s">
        <v>25</v>
      </c>
      <c r="B73" s="82"/>
      <c r="C73" s="82"/>
      <c r="D73" s="99"/>
      <c r="E73" s="82"/>
    </row>
    <row r="74" spans="1:5" ht="15" customHeight="1" x14ac:dyDescent="0.2">
      <c r="A74" s="6"/>
      <c r="B74" s="82"/>
      <c r="C74" s="82" t="s">
        <v>20</v>
      </c>
      <c r="D74" s="99" t="s">
        <v>20</v>
      </c>
      <c r="E74" s="82"/>
    </row>
    <row r="75" spans="1:5" ht="15" customHeight="1" x14ac:dyDescent="0.2">
      <c r="A75" s="184" t="s">
        <v>217</v>
      </c>
      <c r="B75" s="184"/>
      <c r="C75" s="188" t="s">
        <v>29</v>
      </c>
      <c r="D75" s="188"/>
      <c r="E75" s="82"/>
    </row>
    <row r="76" spans="1:5" ht="15" customHeight="1" x14ac:dyDescent="0.2">
      <c r="A76" s="188" t="s">
        <v>49</v>
      </c>
      <c r="B76" s="188"/>
      <c r="C76" s="188" t="s">
        <v>26</v>
      </c>
      <c r="D76" s="188"/>
      <c r="E76" s="82"/>
    </row>
    <row r="77" spans="1:5" ht="15" customHeight="1" x14ac:dyDescent="0.2">
      <c r="A77" s="6"/>
      <c r="B77" s="82"/>
      <c r="C77" s="82"/>
      <c r="D77" s="99"/>
      <c r="E77" s="82"/>
    </row>
    <row r="78" spans="1:5" ht="15" customHeight="1" x14ac:dyDescent="0.2">
      <c r="A78" s="184" t="s">
        <v>28</v>
      </c>
      <c r="B78" s="184"/>
      <c r="C78" s="188" t="s">
        <v>29</v>
      </c>
      <c r="D78" s="188"/>
      <c r="E78" s="82"/>
    </row>
    <row r="79" spans="1:5" ht="15" customHeight="1" x14ac:dyDescent="0.2">
      <c r="A79" s="16" t="s">
        <v>27</v>
      </c>
      <c r="B79" s="82"/>
      <c r="C79" s="188" t="s">
        <v>26</v>
      </c>
      <c r="D79" s="188"/>
      <c r="E79" s="82"/>
    </row>
    <row r="80" spans="1:5" ht="15" customHeight="1" x14ac:dyDescent="0.25">
      <c r="A80" s="2"/>
      <c r="B80" s="82"/>
      <c r="C80" s="82"/>
      <c r="D80" s="99"/>
      <c r="E80" s="82"/>
    </row>
  </sheetData>
  <mergeCells count="15">
    <mergeCell ref="C79:D79"/>
    <mergeCell ref="A71:E71"/>
    <mergeCell ref="C75:D75"/>
    <mergeCell ref="A76:B76"/>
    <mergeCell ref="C76:D76"/>
    <mergeCell ref="A78:B78"/>
    <mergeCell ref="C78:D78"/>
    <mergeCell ref="A75:B75"/>
    <mergeCell ref="A65:E66"/>
    <mergeCell ref="A67:E67"/>
    <mergeCell ref="A68:E68"/>
    <mergeCell ref="A69:E70"/>
    <mergeCell ref="A1:E1"/>
    <mergeCell ref="A2:E2"/>
    <mergeCell ref="D3:E3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6" workbookViewId="0">
      <selection activeCell="H14" sqref="H14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89" t="s">
        <v>273</v>
      </c>
      <c r="B1" s="189"/>
      <c r="C1" s="189"/>
      <c r="D1" s="189"/>
      <c r="E1" s="189"/>
      <c r="F1" s="189"/>
    </row>
    <row r="2" spans="1:19" s="2" customFormat="1" x14ac:dyDescent="0.25">
      <c r="A2" s="51"/>
      <c r="B2" s="51"/>
      <c r="C2" s="51"/>
      <c r="D2" s="51"/>
      <c r="E2" s="51"/>
      <c r="F2" s="51"/>
    </row>
    <row r="3" spans="1:19" s="2" customFormat="1" ht="19.5" customHeight="1" x14ac:dyDescent="0.25">
      <c r="A3" s="52" t="s">
        <v>274</v>
      </c>
      <c r="B3" s="52"/>
      <c r="C3" s="52"/>
      <c r="D3" s="52"/>
      <c r="E3" s="52"/>
      <c r="F3" s="53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</row>
    <row r="4" spans="1:19" s="2" customFormat="1" ht="19.5" customHeight="1" x14ac:dyDescent="0.25">
      <c r="A4" s="52"/>
      <c r="B4" s="52"/>
      <c r="C4" s="52"/>
      <c r="D4" s="52"/>
      <c r="E4" s="52"/>
      <c r="F4" s="53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</row>
    <row r="5" spans="1:19" s="2" customFormat="1" ht="36.75" customHeight="1" x14ac:dyDescent="0.25">
      <c r="A5" s="197" t="s">
        <v>154</v>
      </c>
      <c r="B5" s="197"/>
      <c r="C5" s="197"/>
      <c r="D5" s="197"/>
      <c r="E5" s="197"/>
      <c r="F5" s="197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</row>
    <row r="6" spans="1:19" s="64" customFormat="1" ht="27.75" customHeight="1" x14ac:dyDescent="0.25">
      <c r="A6" s="100" t="s">
        <v>155</v>
      </c>
      <c r="B6" s="101">
        <v>3</v>
      </c>
      <c r="C6" s="100" t="s">
        <v>156</v>
      </c>
      <c r="D6" s="112">
        <v>995.9</v>
      </c>
      <c r="E6" s="100" t="s">
        <v>157</v>
      </c>
      <c r="F6" s="103">
        <v>626.79999999999995</v>
      </c>
      <c r="G6" s="55"/>
      <c r="H6" s="57"/>
      <c r="I6" s="58"/>
      <c r="J6" s="59"/>
      <c r="K6" s="60"/>
      <c r="L6" s="61"/>
      <c r="M6" s="61"/>
      <c r="N6" s="61"/>
      <c r="O6" s="61"/>
      <c r="P6" s="62"/>
      <c r="Q6" s="198"/>
      <c r="R6" s="199"/>
      <c r="S6" s="63"/>
    </row>
    <row r="7" spans="1:19" s="66" customFormat="1" ht="32.25" customHeight="1" x14ac:dyDescent="0.25">
      <c r="A7" s="100" t="s">
        <v>158</v>
      </c>
      <c r="B7" s="101">
        <v>2</v>
      </c>
      <c r="C7" s="100" t="s">
        <v>159</v>
      </c>
      <c r="D7" s="112">
        <v>0</v>
      </c>
      <c r="E7" s="100" t="s">
        <v>160</v>
      </c>
      <c r="F7" s="103">
        <v>404.4</v>
      </c>
      <c r="G7" s="55"/>
      <c r="H7" s="57"/>
      <c r="I7" s="58"/>
      <c r="J7" s="59"/>
      <c r="K7" s="60"/>
      <c r="L7" s="61"/>
      <c r="M7" s="61"/>
      <c r="N7" s="61"/>
      <c r="O7" s="61"/>
      <c r="P7" s="62"/>
      <c r="Q7" s="198"/>
      <c r="R7" s="200"/>
      <c r="S7" s="65"/>
    </row>
    <row r="8" spans="1:19" s="66" customFormat="1" ht="44.25" customHeight="1" x14ac:dyDescent="0.25">
      <c r="A8" s="111" t="s">
        <v>161</v>
      </c>
      <c r="B8" s="101">
        <v>9</v>
      </c>
      <c r="C8" s="100" t="s">
        <v>162</v>
      </c>
      <c r="D8" s="103">
        <v>53.2</v>
      </c>
      <c r="E8" s="100" t="s">
        <v>163</v>
      </c>
      <c r="F8" s="103">
        <v>312.7</v>
      </c>
      <c r="G8" s="55"/>
      <c r="H8" s="57"/>
      <c r="I8" s="58"/>
      <c r="J8" s="59"/>
      <c r="K8" s="110"/>
      <c r="L8" s="61"/>
      <c r="M8" s="61"/>
      <c r="N8" s="61"/>
      <c r="O8" s="61"/>
      <c r="P8" s="62"/>
      <c r="Q8" s="198"/>
      <c r="R8" s="199"/>
      <c r="S8" s="65"/>
    </row>
    <row r="9" spans="1:19" s="66" customFormat="1" ht="33.75" customHeight="1" x14ac:dyDescent="0.25">
      <c r="A9" s="67"/>
      <c r="B9" s="59"/>
      <c r="C9" s="56"/>
      <c r="D9" s="69"/>
      <c r="E9" s="70"/>
      <c r="F9" s="71"/>
      <c r="G9" s="55"/>
      <c r="H9" s="57"/>
      <c r="I9" s="58"/>
      <c r="J9" s="59"/>
      <c r="K9" s="110"/>
      <c r="L9" s="61"/>
      <c r="M9" s="61"/>
      <c r="N9" s="61"/>
      <c r="O9" s="61"/>
      <c r="P9" s="55"/>
      <c r="Q9" s="110"/>
      <c r="R9" s="111"/>
      <c r="S9" s="73"/>
    </row>
    <row r="10" spans="1:19" s="76" customFormat="1" ht="15" customHeight="1" thickBot="1" x14ac:dyDescent="0.3">
      <c r="A10" s="74"/>
      <c r="B10" s="74"/>
      <c r="C10" s="74"/>
      <c r="D10" s="74"/>
      <c r="E10" s="74"/>
      <c r="F10" s="109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6" customFormat="1" ht="30" customHeight="1" x14ac:dyDescent="0.25">
      <c r="A11" s="201" t="s">
        <v>164</v>
      </c>
      <c r="B11" s="202"/>
      <c r="C11" s="202"/>
      <c r="D11" s="202"/>
      <c r="E11" s="203"/>
      <c r="F11" s="77" t="s">
        <v>165</v>
      </c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</row>
    <row r="12" spans="1:19" s="106" customFormat="1" ht="30" customHeight="1" x14ac:dyDescent="0.25">
      <c r="A12" s="204" t="s">
        <v>278</v>
      </c>
      <c r="B12" s="205"/>
      <c r="C12" s="205"/>
      <c r="D12" s="205"/>
      <c r="E12" s="206"/>
      <c r="F12" s="105">
        <v>63017.2</v>
      </c>
    </row>
    <row r="13" spans="1:19" s="106" customFormat="1" ht="30" customHeight="1" x14ac:dyDescent="0.25">
      <c r="A13" s="204" t="s">
        <v>166</v>
      </c>
      <c r="B13" s="205"/>
      <c r="C13" s="205"/>
      <c r="D13" s="205"/>
      <c r="E13" s="206"/>
      <c r="F13" s="105">
        <f>6480+91609.18</f>
        <v>98089.18</v>
      </c>
    </row>
    <row r="14" spans="1:19" s="106" customFormat="1" ht="30" customHeight="1" x14ac:dyDescent="0.25">
      <c r="A14" s="204" t="s">
        <v>167</v>
      </c>
      <c r="B14" s="205"/>
      <c r="C14" s="205"/>
      <c r="D14" s="205"/>
      <c r="E14" s="206"/>
      <c r="F14" s="107">
        <f>SUM(F15:F17)</f>
        <v>275042.28000000003</v>
      </c>
    </row>
    <row r="15" spans="1:19" s="76" customFormat="1" ht="27.75" customHeight="1" x14ac:dyDescent="0.25">
      <c r="A15" s="194" t="s">
        <v>168</v>
      </c>
      <c r="B15" s="195"/>
      <c r="C15" s="195"/>
      <c r="D15" s="195"/>
      <c r="E15" s="196"/>
      <c r="F15" s="104">
        <f>158706.6+20436+859.68</f>
        <v>180002.28</v>
      </c>
    </row>
    <row r="16" spans="1:19" s="76" customFormat="1" ht="24.75" hidden="1" customHeight="1" x14ac:dyDescent="0.25">
      <c r="A16" s="194" t="s">
        <v>169</v>
      </c>
      <c r="B16" s="195"/>
      <c r="C16" s="195"/>
      <c r="D16" s="195"/>
      <c r="E16" s="196"/>
      <c r="F16" s="104"/>
    </row>
    <row r="17" spans="1:19" s="76" customFormat="1" ht="30" customHeight="1" x14ac:dyDescent="0.25">
      <c r="A17" s="194" t="s">
        <v>170</v>
      </c>
      <c r="B17" s="195"/>
      <c r="C17" s="195"/>
      <c r="D17" s="195"/>
      <c r="E17" s="196"/>
      <c r="F17" s="104">
        <v>95040</v>
      </c>
    </row>
    <row r="18" spans="1:19" s="106" customFormat="1" ht="30" customHeight="1" x14ac:dyDescent="0.25">
      <c r="A18" s="204" t="s">
        <v>171</v>
      </c>
      <c r="B18" s="205"/>
      <c r="C18" s="205"/>
      <c r="D18" s="205"/>
      <c r="E18" s="206"/>
      <c r="F18" s="107">
        <f>SUM(F19:F21)</f>
        <v>318835.34999999998</v>
      </c>
    </row>
    <row r="19" spans="1:19" s="76" customFormat="1" ht="30" customHeight="1" x14ac:dyDescent="0.25">
      <c r="A19" s="194" t="s">
        <v>168</v>
      </c>
      <c r="B19" s="195"/>
      <c r="C19" s="195"/>
      <c r="D19" s="195"/>
      <c r="E19" s="196"/>
      <c r="F19" s="104">
        <f>859.68+223475.67</f>
        <v>224335.35</v>
      </c>
    </row>
    <row r="20" spans="1:19" s="76" customFormat="1" ht="30" hidden="1" customHeight="1" x14ac:dyDescent="0.25">
      <c r="A20" s="194" t="s">
        <v>169</v>
      </c>
      <c r="B20" s="195"/>
      <c r="C20" s="195"/>
      <c r="D20" s="195"/>
      <c r="E20" s="196"/>
      <c r="F20" s="104"/>
    </row>
    <row r="21" spans="1:19" s="79" customFormat="1" ht="30" customHeight="1" x14ac:dyDescent="0.2">
      <c r="A21" s="194" t="s">
        <v>170</v>
      </c>
      <c r="B21" s="195"/>
      <c r="C21" s="195"/>
      <c r="D21" s="195"/>
      <c r="E21" s="196"/>
      <c r="F21" s="104">
        <v>94500</v>
      </c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</row>
    <row r="22" spans="1:19" s="108" customFormat="1" ht="30" customHeight="1" x14ac:dyDescent="0.25">
      <c r="A22" s="204" t="s">
        <v>172</v>
      </c>
      <c r="B22" s="205"/>
      <c r="C22" s="205"/>
      <c r="D22" s="205"/>
      <c r="E22" s="206"/>
      <c r="F22" s="107">
        <f>F12+F18</f>
        <v>381852.55</v>
      </c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</row>
    <row r="23" spans="1:19" s="108" customFormat="1" ht="30" customHeight="1" x14ac:dyDescent="0.25">
      <c r="A23" s="204" t="s">
        <v>173</v>
      </c>
      <c r="B23" s="205"/>
      <c r="C23" s="205"/>
      <c r="D23" s="205"/>
      <c r="E23" s="206"/>
      <c r="F23" s="107">
        <f>акт19!E74</f>
        <v>164580.394</v>
      </c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</row>
    <row r="24" spans="1:19" s="108" customFormat="1" ht="30" customHeight="1" x14ac:dyDescent="0.25">
      <c r="A24" s="204" t="s">
        <v>279</v>
      </c>
      <c r="B24" s="205"/>
      <c r="C24" s="205"/>
      <c r="D24" s="205"/>
      <c r="E24" s="206"/>
      <c r="F24" s="107">
        <f>F22-F23</f>
        <v>217272.15599999999</v>
      </c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6"/>
    </row>
    <row r="25" spans="1:19" s="108" customFormat="1" ht="30" customHeight="1" x14ac:dyDescent="0.25">
      <c r="A25" s="204" t="s">
        <v>174</v>
      </c>
      <c r="B25" s="205"/>
      <c r="C25" s="205"/>
      <c r="D25" s="205"/>
      <c r="E25" s="206"/>
      <c r="F25" s="105">
        <f>F13+F14-F18</f>
        <v>54296.110000000044</v>
      </c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</row>
    <row r="26" spans="1:19" s="79" customFormat="1" ht="11.45" customHeight="1" x14ac:dyDescent="0.25">
      <c r="A26" s="80"/>
      <c r="B26" s="80"/>
      <c r="C26" s="80"/>
      <c r="D26" s="80"/>
      <c r="E26" s="80"/>
      <c r="F26" s="80"/>
    </row>
    <row r="27" spans="1:19" s="81" customFormat="1" ht="64.5" customHeight="1" x14ac:dyDescent="0.2">
      <c r="A27" s="207" t="s">
        <v>175</v>
      </c>
      <c r="B27" s="207"/>
      <c r="C27" s="207"/>
      <c r="D27" s="207"/>
    </row>
    <row r="28" spans="1:19" s="2" customFormat="1" ht="21.75" customHeight="1" x14ac:dyDescent="0.25">
      <c r="A28" s="208" t="s">
        <v>176</v>
      </c>
      <c r="B28" s="208"/>
      <c r="C28" s="208"/>
      <c r="D28" s="208"/>
    </row>
    <row r="29" spans="1:19" s="2" customFormat="1" ht="22.5" customHeight="1" x14ac:dyDescent="0.25">
      <c r="A29" s="207" t="s">
        <v>42</v>
      </c>
      <c r="B29" s="207"/>
      <c r="C29" s="207"/>
      <c r="D29" s="207"/>
    </row>
    <row r="30" spans="1:19" s="2" customFormat="1" ht="22.5" customHeight="1" x14ac:dyDescent="0.25">
      <c r="A30" s="207" t="s">
        <v>43</v>
      </c>
      <c r="B30" s="207"/>
      <c r="C30" s="207"/>
      <c r="D30" s="51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7"/>
  <sheetViews>
    <sheetView view="pageBreakPreview" topLeftCell="A22" zoomScale="60" workbookViewId="0">
      <selection activeCell="E42" sqref="E42"/>
    </sheetView>
  </sheetViews>
  <sheetFormatPr defaultRowHeight="15" x14ac:dyDescent="0.25"/>
  <cols>
    <col min="1" max="1" width="52.28515625" style="84" customWidth="1"/>
    <col min="2" max="2" width="16.28515625" style="123" customWidth="1"/>
    <col min="3" max="3" width="12.5703125" style="123" customWidth="1"/>
    <col min="4" max="4" width="16.140625" style="123" customWidth="1"/>
    <col min="5" max="5" width="14.7109375" style="123" customWidth="1"/>
    <col min="6" max="255" width="9.140625" style="84"/>
    <col min="256" max="256" width="8.7109375" style="84" customWidth="1"/>
    <col min="257" max="257" width="31.5703125" style="84" customWidth="1"/>
    <col min="258" max="258" width="13.85546875" style="84" customWidth="1"/>
    <col min="259" max="259" width="19.140625" style="84" customWidth="1"/>
    <col min="260" max="260" width="17.5703125" style="84" customWidth="1"/>
    <col min="261" max="261" width="14.7109375" style="84" customWidth="1"/>
    <col min="262" max="511" width="9.140625" style="84"/>
    <col min="512" max="512" width="8.7109375" style="84" customWidth="1"/>
    <col min="513" max="513" width="31.5703125" style="84" customWidth="1"/>
    <col min="514" max="514" width="13.85546875" style="84" customWidth="1"/>
    <col min="515" max="515" width="19.140625" style="84" customWidth="1"/>
    <col min="516" max="516" width="17.5703125" style="84" customWidth="1"/>
    <col min="517" max="517" width="14.7109375" style="84" customWidth="1"/>
    <col min="518" max="767" width="9.140625" style="84"/>
    <col min="768" max="768" width="8.7109375" style="84" customWidth="1"/>
    <col min="769" max="769" width="31.5703125" style="84" customWidth="1"/>
    <col min="770" max="770" width="13.85546875" style="84" customWidth="1"/>
    <col min="771" max="771" width="19.140625" style="84" customWidth="1"/>
    <col min="772" max="772" width="17.5703125" style="84" customWidth="1"/>
    <col min="773" max="773" width="14.7109375" style="84" customWidth="1"/>
    <col min="774" max="1023" width="9.140625" style="84"/>
    <col min="1024" max="1024" width="8.7109375" style="84" customWidth="1"/>
    <col min="1025" max="1025" width="31.5703125" style="84" customWidth="1"/>
    <col min="1026" max="1026" width="13.85546875" style="84" customWidth="1"/>
    <col min="1027" max="1027" width="19.140625" style="84" customWidth="1"/>
    <col min="1028" max="1028" width="17.5703125" style="84" customWidth="1"/>
    <col min="1029" max="1029" width="14.7109375" style="84" customWidth="1"/>
    <col min="1030" max="1279" width="9.140625" style="84"/>
    <col min="1280" max="1280" width="8.7109375" style="84" customWidth="1"/>
    <col min="1281" max="1281" width="31.5703125" style="84" customWidth="1"/>
    <col min="1282" max="1282" width="13.85546875" style="84" customWidth="1"/>
    <col min="1283" max="1283" width="19.140625" style="84" customWidth="1"/>
    <col min="1284" max="1284" width="17.5703125" style="84" customWidth="1"/>
    <col min="1285" max="1285" width="14.7109375" style="84" customWidth="1"/>
    <col min="1286" max="1535" width="9.140625" style="84"/>
    <col min="1536" max="1536" width="8.7109375" style="84" customWidth="1"/>
    <col min="1537" max="1537" width="31.5703125" style="84" customWidth="1"/>
    <col min="1538" max="1538" width="13.85546875" style="84" customWidth="1"/>
    <col min="1539" max="1539" width="19.140625" style="84" customWidth="1"/>
    <col min="1540" max="1540" width="17.5703125" style="84" customWidth="1"/>
    <col min="1541" max="1541" width="14.7109375" style="84" customWidth="1"/>
    <col min="1542" max="1791" width="9.140625" style="84"/>
    <col min="1792" max="1792" width="8.7109375" style="84" customWidth="1"/>
    <col min="1793" max="1793" width="31.5703125" style="84" customWidth="1"/>
    <col min="1794" max="1794" width="13.85546875" style="84" customWidth="1"/>
    <col min="1795" max="1795" width="19.140625" style="84" customWidth="1"/>
    <col min="1796" max="1796" width="17.5703125" style="84" customWidth="1"/>
    <col min="1797" max="1797" width="14.7109375" style="84" customWidth="1"/>
    <col min="1798" max="2047" width="9.140625" style="84"/>
    <col min="2048" max="2048" width="8.7109375" style="84" customWidth="1"/>
    <col min="2049" max="2049" width="31.5703125" style="84" customWidth="1"/>
    <col min="2050" max="2050" width="13.85546875" style="84" customWidth="1"/>
    <col min="2051" max="2051" width="19.140625" style="84" customWidth="1"/>
    <col min="2052" max="2052" width="17.5703125" style="84" customWidth="1"/>
    <col min="2053" max="2053" width="14.7109375" style="84" customWidth="1"/>
    <col min="2054" max="2303" width="9.140625" style="84"/>
    <col min="2304" max="2304" width="8.7109375" style="84" customWidth="1"/>
    <col min="2305" max="2305" width="31.5703125" style="84" customWidth="1"/>
    <col min="2306" max="2306" width="13.85546875" style="84" customWidth="1"/>
    <col min="2307" max="2307" width="19.140625" style="84" customWidth="1"/>
    <col min="2308" max="2308" width="17.5703125" style="84" customWidth="1"/>
    <col min="2309" max="2309" width="14.7109375" style="84" customWidth="1"/>
    <col min="2310" max="2559" width="9.140625" style="84"/>
    <col min="2560" max="2560" width="8.7109375" style="84" customWidth="1"/>
    <col min="2561" max="2561" width="31.5703125" style="84" customWidth="1"/>
    <col min="2562" max="2562" width="13.85546875" style="84" customWidth="1"/>
    <col min="2563" max="2563" width="19.140625" style="84" customWidth="1"/>
    <col min="2564" max="2564" width="17.5703125" style="84" customWidth="1"/>
    <col min="2565" max="2565" width="14.7109375" style="84" customWidth="1"/>
    <col min="2566" max="2815" width="9.140625" style="84"/>
    <col min="2816" max="2816" width="8.7109375" style="84" customWidth="1"/>
    <col min="2817" max="2817" width="31.5703125" style="84" customWidth="1"/>
    <col min="2818" max="2818" width="13.85546875" style="84" customWidth="1"/>
    <col min="2819" max="2819" width="19.140625" style="84" customWidth="1"/>
    <col min="2820" max="2820" width="17.5703125" style="84" customWidth="1"/>
    <col min="2821" max="2821" width="14.7109375" style="84" customWidth="1"/>
    <col min="2822" max="3071" width="9.140625" style="84"/>
    <col min="3072" max="3072" width="8.7109375" style="84" customWidth="1"/>
    <col min="3073" max="3073" width="31.5703125" style="84" customWidth="1"/>
    <col min="3074" max="3074" width="13.85546875" style="84" customWidth="1"/>
    <col min="3075" max="3075" width="19.140625" style="84" customWidth="1"/>
    <col min="3076" max="3076" width="17.5703125" style="84" customWidth="1"/>
    <col min="3077" max="3077" width="14.7109375" style="84" customWidth="1"/>
    <col min="3078" max="3327" width="9.140625" style="84"/>
    <col min="3328" max="3328" width="8.7109375" style="84" customWidth="1"/>
    <col min="3329" max="3329" width="31.5703125" style="84" customWidth="1"/>
    <col min="3330" max="3330" width="13.85546875" style="84" customWidth="1"/>
    <col min="3331" max="3331" width="19.140625" style="84" customWidth="1"/>
    <col min="3332" max="3332" width="17.5703125" style="84" customWidth="1"/>
    <col min="3333" max="3333" width="14.7109375" style="84" customWidth="1"/>
    <col min="3334" max="3583" width="9.140625" style="84"/>
    <col min="3584" max="3584" width="8.7109375" style="84" customWidth="1"/>
    <col min="3585" max="3585" width="31.5703125" style="84" customWidth="1"/>
    <col min="3586" max="3586" width="13.85546875" style="84" customWidth="1"/>
    <col min="3587" max="3587" width="19.140625" style="84" customWidth="1"/>
    <col min="3588" max="3588" width="17.5703125" style="84" customWidth="1"/>
    <col min="3589" max="3589" width="14.7109375" style="84" customWidth="1"/>
    <col min="3590" max="3839" width="9.140625" style="84"/>
    <col min="3840" max="3840" width="8.7109375" style="84" customWidth="1"/>
    <col min="3841" max="3841" width="31.5703125" style="84" customWidth="1"/>
    <col min="3842" max="3842" width="13.85546875" style="84" customWidth="1"/>
    <col min="3843" max="3843" width="19.140625" style="84" customWidth="1"/>
    <col min="3844" max="3844" width="17.5703125" style="84" customWidth="1"/>
    <col min="3845" max="3845" width="14.7109375" style="84" customWidth="1"/>
    <col min="3846" max="4095" width="9.140625" style="84"/>
    <col min="4096" max="4096" width="8.7109375" style="84" customWidth="1"/>
    <col min="4097" max="4097" width="31.5703125" style="84" customWidth="1"/>
    <col min="4098" max="4098" width="13.85546875" style="84" customWidth="1"/>
    <col min="4099" max="4099" width="19.140625" style="84" customWidth="1"/>
    <col min="4100" max="4100" width="17.5703125" style="84" customWidth="1"/>
    <col min="4101" max="4101" width="14.7109375" style="84" customWidth="1"/>
    <col min="4102" max="4351" width="9.140625" style="84"/>
    <col min="4352" max="4352" width="8.7109375" style="84" customWidth="1"/>
    <col min="4353" max="4353" width="31.5703125" style="84" customWidth="1"/>
    <col min="4354" max="4354" width="13.85546875" style="84" customWidth="1"/>
    <col min="4355" max="4355" width="19.140625" style="84" customWidth="1"/>
    <col min="4356" max="4356" width="17.5703125" style="84" customWidth="1"/>
    <col min="4357" max="4357" width="14.7109375" style="84" customWidth="1"/>
    <col min="4358" max="4607" width="9.140625" style="84"/>
    <col min="4608" max="4608" width="8.7109375" style="84" customWidth="1"/>
    <col min="4609" max="4609" width="31.5703125" style="84" customWidth="1"/>
    <col min="4610" max="4610" width="13.85546875" style="84" customWidth="1"/>
    <col min="4611" max="4611" width="19.140625" style="84" customWidth="1"/>
    <col min="4612" max="4612" width="17.5703125" style="84" customWidth="1"/>
    <col min="4613" max="4613" width="14.7109375" style="84" customWidth="1"/>
    <col min="4614" max="4863" width="9.140625" style="84"/>
    <col min="4864" max="4864" width="8.7109375" style="84" customWidth="1"/>
    <col min="4865" max="4865" width="31.5703125" style="84" customWidth="1"/>
    <col min="4866" max="4866" width="13.85546875" style="84" customWidth="1"/>
    <col min="4867" max="4867" width="19.140625" style="84" customWidth="1"/>
    <col min="4868" max="4868" width="17.5703125" style="84" customWidth="1"/>
    <col min="4869" max="4869" width="14.7109375" style="84" customWidth="1"/>
    <col min="4870" max="5119" width="9.140625" style="84"/>
    <col min="5120" max="5120" width="8.7109375" style="84" customWidth="1"/>
    <col min="5121" max="5121" width="31.5703125" style="84" customWidth="1"/>
    <col min="5122" max="5122" width="13.85546875" style="84" customWidth="1"/>
    <col min="5123" max="5123" width="19.140625" style="84" customWidth="1"/>
    <col min="5124" max="5124" width="17.5703125" style="84" customWidth="1"/>
    <col min="5125" max="5125" width="14.7109375" style="84" customWidth="1"/>
    <col min="5126" max="5375" width="9.140625" style="84"/>
    <col min="5376" max="5376" width="8.7109375" style="84" customWidth="1"/>
    <col min="5377" max="5377" width="31.5703125" style="84" customWidth="1"/>
    <col min="5378" max="5378" width="13.85546875" style="84" customWidth="1"/>
    <col min="5379" max="5379" width="19.140625" style="84" customWidth="1"/>
    <col min="5380" max="5380" width="17.5703125" style="84" customWidth="1"/>
    <col min="5381" max="5381" width="14.7109375" style="84" customWidth="1"/>
    <col min="5382" max="5631" width="9.140625" style="84"/>
    <col min="5632" max="5632" width="8.7109375" style="84" customWidth="1"/>
    <col min="5633" max="5633" width="31.5703125" style="84" customWidth="1"/>
    <col min="5634" max="5634" width="13.85546875" style="84" customWidth="1"/>
    <col min="5635" max="5635" width="19.140625" style="84" customWidth="1"/>
    <col min="5636" max="5636" width="17.5703125" style="84" customWidth="1"/>
    <col min="5637" max="5637" width="14.7109375" style="84" customWidth="1"/>
    <col min="5638" max="5887" width="9.140625" style="84"/>
    <col min="5888" max="5888" width="8.7109375" style="84" customWidth="1"/>
    <col min="5889" max="5889" width="31.5703125" style="84" customWidth="1"/>
    <col min="5890" max="5890" width="13.85546875" style="84" customWidth="1"/>
    <col min="5891" max="5891" width="19.140625" style="84" customWidth="1"/>
    <col min="5892" max="5892" width="17.5703125" style="84" customWidth="1"/>
    <col min="5893" max="5893" width="14.7109375" style="84" customWidth="1"/>
    <col min="5894" max="6143" width="9.140625" style="84"/>
    <col min="6144" max="6144" width="8.7109375" style="84" customWidth="1"/>
    <col min="6145" max="6145" width="31.5703125" style="84" customWidth="1"/>
    <col min="6146" max="6146" width="13.85546875" style="84" customWidth="1"/>
    <col min="6147" max="6147" width="19.140625" style="84" customWidth="1"/>
    <col min="6148" max="6148" width="17.5703125" style="84" customWidth="1"/>
    <col min="6149" max="6149" width="14.7109375" style="84" customWidth="1"/>
    <col min="6150" max="6399" width="9.140625" style="84"/>
    <col min="6400" max="6400" width="8.7109375" style="84" customWidth="1"/>
    <col min="6401" max="6401" width="31.5703125" style="84" customWidth="1"/>
    <col min="6402" max="6402" width="13.85546875" style="84" customWidth="1"/>
    <col min="6403" max="6403" width="19.140625" style="84" customWidth="1"/>
    <col min="6404" max="6404" width="17.5703125" style="84" customWidth="1"/>
    <col min="6405" max="6405" width="14.7109375" style="84" customWidth="1"/>
    <col min="6406" max="6655" width="9.140625" style="84"/>
    <col min="6656" max="6656" width="8.7109375" style="84" customWidth="1"/>
    <col min="6657" max="6657" width="31.5703125" style="84" customWidth="1"/>
    <col min="6658" max="6658" width="13.85546875" style="84" customWidth="1"/>
    <col min="6659" max="6659" width="19.140625" style="84" customWidth="1"/>
    <col min="6660" max="6660" width="17.5703125" style="84" customWidth="1"/>
    <col min="6661" max="6661" width="14.7109375" style="84" customWidth="1"/>
    <col min="6662" max="6911" width="9.140625" style="84"/>
    <col min="6912" max="6912" width="8.7109375" style="84" customWidth="1"/>
    <col min="6913" max="6913" width="31.5703125" style="84" customWidth="1"/>
    <col min="6914" max="6914" width="13.85546875" style="84" customWidth="1"/>
    <col min="6915" max="6915" width="19.140625" style="84" customWidth="1"/>
    <col min="6916" max="6916" width="17.5703125" style="84" customWidth="1"/>
    <col min="6917" max="6917" width="14.7109375" style="84" customWidth="1"/>
    <col min="6918" max="7167" width="9.140625" style="84"/>
    <col min="7168" max="7168" width="8.7109375" style="84" customWidth="1"/>
    <col min="7169" max="7169" width="31.5703125" style="84" customWidth="1"/>
    <col min="7170" max="7170" width="13.85546875" style="84" customWidth="1"/>
    <col min="7171" max="7171" width="19.140625" style="84" customWidth="1"/>
    <col min="7172" max="7172" width="17.5703125" style="84" customWidth="1"/>
    <col min="7173" max="7173" width="14.7109375" style="84" customWidth="1"/>
    <col min="7174" max="7423" width="9.140625" style="84"/>
    <col min="7424" max="7424" width="8.7109375" style="84" customWidth="1"/>
    <col min="7425" max="7425" width="31.5703125" style="84" customWidth="1"/>
    <col min="7426" max="7426" width="13.85546875" style="84" customWidth="1"/>
    <col min="7427" max="7427" width="19.140625" style="84" customWidth="1"/>
    <col min="7428" max="7428" width="17.5703125" style="84" customWidth="1"/>
    <col min="7429" max="7429" width="14.7109375" style="84" customWidth="1"/>
    <col min="7430" max="7679" width="9.140625" style="84"/>
    <col min="7680" max="7680" width="8.7109375" style="84" customWidth="1"/>
    <col min="7681" max="7681" width="31.5703125" style="84" customWidth="1"/>
    <col min="7682" max="7682" width="13.85546875" style="84" customWidth="1"/>
    <col min="7683" max="7683" width="19.140625" style="84" customWidth="1"/>
    <col min="7684" max="7684" width="17.5703125" style="84" customWidth="1"/>
    <col min="7685" max="7685" width="14.7109375" style="84" customWidth="1"/>
    <col min="7686" max="7935" width="9.140625" style="84"/>
    <col min="7936" max="7936" width="8.7109375" style="84" customWidth="1"/>
    <col min="7937" max="7937" width="31.5703125" style="84" customWidth="1"/>
    <col min="7938" max="7938" width="13.85546875" style="84" customWidth="1"/>
    <col min="7939" max="7939" width="19.140625" style="84" customWidth="1"/>
    <col min="7940" max="7940" width="17.5703125" style="84" customWidth="1"/>
    <col min="7941" max="7941" width="14.7109375" style="84" customWidth="1"/>
    <col min="7942" max="8191" width="9.140625" style="84"/>
    <col min="8192" max="8192" width="8.7109375" style="84" customWidth="1"/>
    <col min="8193" max="8193" width="31.5703125" style="84" customWidth="1"/>
    <col min="8194" max="8194" width="13.85546875" style="84" customWidth="1"/>
    <col min="8195" max="8195" width="19.140625" style="84" customWidth="1"/>
    <col min="8196" max="8196" width="17.5703125" style="84" customWidth="1"/>
    <col min="8197" max="8197" width="14.7109375" style="84" customWidth="1"/>
    <col min="8198" max="8447" width="9.140625" style="84"/>
    <col min="8448" max="8448" width="8.7109375" style="84" customWidth="1"/>
    <col min="8449" max="8449" width="31.5703125" style="84" customWidth="1"/>
    <col min="8450" max="8450" width="13.85546875" style="84" customWidth="1"/>
    <col min="8451" max="8451" width="19.140625" style="84" customWidth="1"/>
    <col min="8452" max="8452" width="17.5703125" style="84" customWidth="1"/>
    <col min="8453" max="8453" width="14.7109375" style="84" customWidth="1"/>
    <col min="8454" max="8703" width="9.140625" style="84"/>
    <col min="8704" max="8704" width="8.7109375" style="84" customWidth="1"/>
    <col min="8705" max="8705" width="31.5703125" style="84" customWidth="1"/>
    <col min="8706" max="8706" width="13.85546875" style="84" customWidth="1"/>
    <col min="8707" max="8707" width="19.140625" style="84" customWidth="1"/>
    <col min="8708" max="8708" width="17.5703125" style="84" customWidth="1"/>
    <col min="8709" max="8709" width="14.7109375" style="84" customWidth="1"/>
    <col min="8710" max="8959" width="9.140625" style="84"/>
    <col min="8960" max="8960" width="8.7109375" style="84" customWidth="1"/>
    <col min="8961" max="8961" width="31.5703125" style="84" customWidth="1"/>
    <col min="8962" max="8962" width="13.85546875" style="84" customWidth="1"/>
    <col min="8963" max="8963" width="19.140625" style="84" customWidth="1"/>
    <col min="8964" max="8964" width="17.5703125" style="84" customWidth="1"/>
    <col min="8965" max="8965" width="14.7109375" style="84" customWidth="1"/>
    <col min="8966" max="9215" width="9.140625" style="84"/>
    <col min="9216" max="9216" width="8.7109375" style="84" customWidth="1"/>
    <col min="9217" max="9217" width="31.5703125" style="84" customWidth="1"/>
    <col min="9218" max="9218" width="13.85546875" style="84" customWidth="1"/>
    <col min="9219" max="9219" width="19.140625" style="84" customWidth="1"/>
    <col min="9220" max="9220" width="17.5703125" style="84" customWidth="1"/>
    <col min="9221" max="9221" width="14.7109375" style="84" customWidth="1"/>
    <col min="9222" max="9471" width="9.140625" style="84"/>
    <col min="9472" max="9472" width="8.7109375" style="84" customWidth="1"/>
    <col min="9473" max="9473" width="31.5703125" style="84" customWidth="1"/>
    <col min="9474" max="9474" width="13.85546875" style="84" customWidth="1"/>
    <col min="9475" max="9475" width="19.140625" style="84" customWidth="1"/>
    <col min="9476" max="9476" width="17.5703125" style="84" customWidth="1"/>
    <col min="9477" max="9477" width="14.7109375" style="84" customWidth="1"/>
    <col min="9478" max="9727" width="9.140625" style="84"/>
    <col min="9728" max="9728" width="8.7109375" style="84" customWidth="1"/>
    <col min="9729" max="9729" width="31.5703125" style="84" customWidth="1"/>
    <col min="9730" max="9730" width="13.85546875" style="84" customWidth="1"/>
    <col min="9731" max="9731" width="19.140625" style="84" customWidth="1"/>
    <col min="9732" max="9732" width="17.5703125" style="84" customWidth="1"/>
    <col min="9733" max="9733" width="14.7109375" style="84" customWidth="1"/>
    <col min="9734" max="9983" width="9.140625" style="84"/>
    <col min="9984" max="9984" width="8.7109375" style="84" customWidth="1"/>
    <col min="9985" max="9985" width="31.5703125" style="84" customWidth="1"/>
    <col min="9986" max="9986" width="13.85546875" style="84" customWidth="1"/>
    <col min="9987" max="9987" width="19.140625" style="84" customWidth="1"/>
    <col min="9988" max="9988" width="17.5703125" style="84" customWidth="1"/>
    <col min="9989" max="9989" width="14.7109375" style="84" customWidth="1"/>
    <col min="9990" max="10239" width="9.140625" style="84"/>
    <col min="10240" max="10240" width="8.7109375" style="84" customWidth="1"/>
    <col min="10241" max="10241" width="31.5703125" style="84" customWidth="1"/>
    <col min="10242" max="10242" width="13.85546875" style="84" customWidth="1"/>
    <col min="10243" max="10243" width="19.140625" style="84" customWidth="1"/>
    <col min="10244" max="10244" width="17.5703125" style="84" customWidth="1"/>
    <col min="10245" max="10245" width="14.7109375" style="84" customWidth="1"/>
    <col min="10246" max="10495" width="9.140625" style="84"/>
    <col min="10496" max="10496" width="8.7109375" style="84" customWidth="1"/>
    <col min="10497" max="10497" width="31.5703125" style="84" customWidth="1"/>
    <col min="10498" max="10498" width="13.85546875" style="84" customWidth="1"/>
    <col min="10499" max="10499" width="19.140625" style="84" customWidth="1"/>
    <col min="10500" max="10500" width="17.5703125" style="84" customWidth="1"/>
    <col min="10501" max="10501" width="14.7109375" style="84" customWidth="1"/>
    <col min="10502" max="10751" width="9.140625" style="84"/>
    <col min="10752" max="10752" width="8.7109375" style="84" customWidth="1"/>
    <col min="10753" max="10753" width="31.5703125" style="84" customWidth="1"/>
    <col min="10754" max="10754" width="13.85546875" style="84" customWidth="1"/>
    <col min="10755" max="10755" width="19.140625" style="84" customWidth="1"/>
    <col min="10756" max="10756" width="17.5703125" style="84" customWidth="1"/>
    <col min="10757" max="10757" width="14.7109375" style="84" customWidth="1"/>
    <col min="10758" max="11007" width="9.140625" style="84"/>
    <col min="11008" max="11008" width="8.7109375" style="84" customWidth="1"/>
    <col min="11009" max="11009" width="31.5703125" style="84" customWidth="1"/>
    <col min="11010" max="11010" width="13.85546875" style="84" customWidth="1"/>
    <col min="11011" max="11011" width="19.140625" style="84" customWidth="1"/>
    <col min="11012" max="11012" width="17.5703125" style="84" customWidth="1"/>
    <col min="11013" max="11013" width="14.7109375" style="84" customWidth="1"/>
    <col min="11014" max="11263" width="9.140625" style="84"/>
    <col min="11264" max="11264" width="8.7109375" style="84" customWidth="1"/>
    <col min="11265" max="11265" width="31.5703125" style="84" customWidth="1"/>
    <col min="11266" max="11266" width="13.85546875" style="84" customWidth="1"/>
    <col min="11267" max="11267" width="19.140625" style="84" customWidth="1"/>
    <col min="11268" max="11268" width="17.5703125" style="84" customWidth="1"/>
    <col min="11269" max="11269" width="14.7109375" style="84" customWidth="1"/>
    <col min="11270" max="11519" width="9.140625" style="84"/>
    <col min="11520" max="11520" width="8.7109375" style="84" customWidth="1"/>
    <col min="11521" max="11521" width="31.5703125" style="84" customWidth="1"/>
    <col min="11522" max="11522" width="13.85546875" style="84" customWidth="1"/>
    <col min="11523" max="11523" width="19.140625" style="84" customWidth="1"/>
    <col min="11524" max="11524" width="17.5703125" style="84" customWidth="1"/>
    <col min="11525" max="11525" width="14.7109375" style="84" customWidth="1"/>
    <col min="11526" max="11775" width="9.140625" style="84"/>
    <col min="11776" max="11776" width="8.7109375" style="84" customWidth="1"/>
    <col min="11777" max="11777" width="31.5703125" style="84" customWidth="1"/>
    <col min="11778" max="11778" width="13.85546875" style="84" customWidth="1"/>
    <col min="11779" max="11779" width="19.140625" style="84" customWidth="1"/>
    <col min="11780" max="11780" width="17.5703125" style="84" customWidth="1"/>
    <col min="11781" max="11781" width="14.7109375" style="84" customWidth="1"/>
    <col min="11782" max="12031" width="9.140625" style="84"/>
    <col min="12032" max="12032" width="8.7109375" style="84" customWidth="1"/>
    <col min="12033" max="12033" width="31.5703125" style="84" customWidth="1"/>
    <col min="12034" max="12034" width="13.85546875" style="84" customWidth="1"/>
    <col min="12035" max="12035" width="19.140625" style="84" customWidth="1"/>
    <col min="12036" max="12036" width="17.5703125" style="84" customWidth="1"/>
    <col min="12037" max="12037" width="14.7109375" style="84" customWidth="1"/>
    <col min="12038" max="12287" width="9.140625" style="84"/>
    <col min="12288" max="12288" width="8.7109375" style="84" customWidth="1"/>
    <col min="12289" max="12289" width="31.5703125" style="84" customWidth="1"/>
    <col min="12290" max="12290" width="13.85546875" style="84" customWidth="1"/>
    <col min="12291" max="12291" width="19.140625" style="84" customWidth="1"/>
    <col min="12292" max="12292" width="17.5703125" style="84" customWidth="1"/>
    <col min="12293" max="12293" width="14.7109375" style="84" customWidth="1"/>
    <col min="12294" max="12543" width="9.140625" style="84"/>
    <col min="12544" max="12544" width="8.7109375" style="84" customWidth="1"/>
    <col min="12545" max="12545" width="31.5703125" style="84" customWidth="1"/>
    <col min="12546" max="12546" width="13.85546875" style="84" customWidth="1"/>
    <col min="12547" max="12547" width="19.140625" style="84" customWidth="1"/>
    <col min="12548" max="12548" width="17.5703125" style="84" customWidth="1"/>
    <col min="12549" max="12549" width="14.7109375" style="84" customWidth="1"/>
    <col min="12550" max="12799" width="9.140625" style="84"/>
    <col min="12800" max="12800" width="8.7109375" style="84" customWidth="1"/>
    <col min="12801" max="12801" width="31.5703125" style="84" customWidth="1"/>
    <col min="12802" max="12802" width="13.85546875" style="84" customWidth="1"/>
    <col min="12803" max="12803" width="19.140625" style="84" customWidth="1"/>
    <col min="12804" max="12804" width="17.5703125" style="84" customWidth="1"/>
    <col min="12805" max="12805" width="14.7109375" style="84" customWidth="1"/>
    <col min="12806" max="13055" width="9.140625" style="84"/>
    <col min="13056" max="13056" width="8.7109375" style="84" customWidth="1"/>
    <col min="13057" max="13057" width="31.5703125" style="84" customWidth="1"/>
    <col min="13058" max="13058" width="13.85546875" style="84" customWidth="1"/>
    <col min="13059" max="13059" width="19.140625" style="84" customWidth="1"/>
    <col min="13060" max="13060" width="17.5703125" style="84" customWidth="1"/>
    <col min="13061" max="13061" width="14.7109375" style="84" customWidth="1"/>
    <col min="13062" max="13311" width="9.140625" style="84"/>
    <col min="13312" max="13312" width="8.7109375" style="84" customWidth="1"/>
    <col min="13313" max="13313" width="31.5703125" style="84" customWidth="1"/>
    <col min="13314" max="13314" width="13.85546875" style="84" customWidth="1"/>
    <col min="13315" max="13315" width="19.140625" style="84" customWidth="1"/>
    <col min="13316" max="13316" width="17.5703125" style="84" customWidth="1"/>
    <col min="13317" max="13317" width="14.7109375" style="84" customWidth="1"/>
    <col min="13318" max="13567" width="9.140625" style="84"/>
    <col min="13568" max="13568" width="8.7109375" style="84" customWidth="1"/>
    <col min="13569" max="13569" width="31.5703125" style="84" customWidth="1"/>
    <col min="13570" max="13570" width="13.85546875" style="84" customWidth="1"/>
    <col min="13571" max="13571" width="19.140625" style="84" customWidth="1"/>
    <col min="13572" max="13572" width="17.5703125" style="84" customWidth="1"/>
    <col min="13573" max="13573" width="14.7109375" style="84" customWidth="1"/>
    <col min="13574" max="13823" width="9.140625" style="84"/>
    <col min="13824" max="13824" width="8.7109375" style="84" customWidth="1"/>
    <col min="13825" max="13825" width="31.5703125" style="84" customWidth="1"/>
    <col min="13826" max="13826" width="13.85546875" style="84" customWidth="1"/>
    <col min="13827" max="13827" width="19.140625" style="84" customWidth="1"/>
    <col min="13828" max="13828" width="17.5703125" style="84" customWidth="1"/>
    <col min="13829" max="13829" width="14.7109375" style="84" customWidth="1"/>
    <col min="13830" max="14079" width="9.140625" style="84"/>
    <col min="14080" max="14080" width="8.7109375" style="84" customWidth="1"/>
    <col min="14081" max="14081" width="31.5703125" style="84" customWidth="1"/>
    <col min="14082" max="14082" width="13.85546875" style="84" customWidth="1"/>
    <col min="14083" max="14083" width="19.140625" style="84" customWidth="1"/>
    <col min="14084" max="14084" width="17.5703125" style="84" customWidth="1"/>
    <col min="14085" max="14085" width="14.7109375" style="84" customWidth="1"/>
    <col min="14086" max="14335" width="9.140625" style="84"/>
    <col min="14336" max="14336" width="8.7109375" style="84" customWidth="1"/>
    <col min="14337" max="14337" width="31.5703125" style="84" customWidth="1"/>
    <col min="14338" max="14338" width="13.85546875" style="84" customWidth="1"/>
    <col min="14339" max="14339" width="19.140625" style="84" customWidth="1"/>
    <col min="14340" max="14340" width="17.5703125" style="84" customWidth="1"/>
    <col min="14341" max="14341" width="14.7109375" style="84" customWidth="1"/>
    <col min="14342" max="14591" width="9.140625" style="84"/>
    <col min="14592" max="14592" width="8.7109375" style="84" customWidth="1"/>
    <col min="14593" max="14593" width="31.5703125" style="84" customWidth="1"/>
    <col min="14594" max="14594" width="13.85546875" style="84" customWidth="1"/>
    <col min="14595" max="14595" width="19.140625" style="84" customWidth="1"/>
    <col min="14596" max="14596" width="17.5703125" style="84" customWidth="1"/>
    <col min="14597" max="14597" width="14.7109375" style="84" customWidth="1"/>
    <col min="14598" max="14847" width="9.140625" style="84"/>
    <col min="14848" max="14848" width="8.7109375" style="84" customWidth="1"/>
    <col min="14849" max="14849" width="31.5703125" style="84" customWidth="1"/>
    <col min="14850" max="14850" width="13.85546875" style="84" customWidth="1"/>
    <col min="14851" max="14851" width="19.140625" style="84" customWidth="1"/>
    <col min="14852" max="14852" width="17.5703125" style="84" customWidth="1"/>
    <col min="14853" max="14853" width="14.7109375" style="84" customWidth="1"/>
    <col min="14854" max="15103" width="9.140625" style="84"/>
    <col min="15104" max="15104" width="8.7109375" style="84" customWidth="1"/>
    <col min="15105" max="15105" width="31.5703125" style="84" customWidth="1"/>
    <col min="15106" max="15106" width="13.85546875" style="84" customWidth="1"/>
    <col min="15107" max="15107" width="19.140625" style="84" customWidth="1"/>
    <col min="15108" max="15108" width="17.5703125" style="84" customWidth="1"/>
    <col min="15109" max="15109" width="14.7109375" style="84" customWidth="1"/>
    <col min="15110" max="15359" width="9.140625" style="84"/>
    <col min="15360" max="15360" width="8.7109375" style="84" customWidth="1"/>
    <col min="15361" max="15361" width="31.5703125" style="84" customWidth="1"/>
    <col min="15362" max="15362" width="13.85546875" style="84" customWidth="1"/>
    <col min="15363" max="15363" width="19.140625" style="84" customWidth="1"/>
    <col min="15364" max="15364" width="17.5703125" style="84" customWidth="1"/>
    <col min="15365" max="15365" width="14.7109375" style="84" customWidth="1"/>
    <col min="15366" max="15615" width="9.140625" style="84"/>
    <col min="15616" max="15616" width="8.7109375" style="84" customWidth="1"/>
    <col min="15617" max="15617" width="31.5703125" style="84" customWidth="1"/>
    <col min="15618" max="15618" width="13.85546875" style="84" customWidth="1"/>
    <col min="15619" max="15619" width="19.140625" style="84" customWidth="1"/>
    <col min="15620" max="15620" width="17.5703125" style="84" customWidth="1"/>
    <col min="15621" max="15621" width="14.7109375" style="84" customWidth="1"/>
    <col min="15622" max="15871" width="9.140625" style="84"/>
    <col min="15872" max="15872" width="8.7109375" style="84" customWidth="1"/>
    <col min="15873" max="15873" width="31.5703125" style="84" customWidth="1"/>
    <col min="15874" max="15874" width="13.85546875" style="84" customWidth="1"/>
    <col min="15875" max="15875" width="19.140625" style="84" customWidth="1"/>
    <col min="15876" max="15876" width="17.5703125" style="84" customWidth="1"/>
    <col min="15877" max="15877" width="14.7109375" style="84" customWidth="1"/>
    <col min="15878" max="16127" width="9.140625" style="84"/>
    <col min="16128" max="16128" width="8.7109375" style="84" customWidth="1"/>
    <col min="16129" max="16129" width="31.5703125" style="84" customWidth="1"/>
    <col min="16130" max="16130" width="13.85546875" style="84" customWidth="1"/>
    <col min="16131" max="16131" width="19.140625" style="84" customWidth="1"/>
    <col min="16132" max="16132" width="17.5703125" style="84" customWidth="1"/>
    <col min="16133" max="16133" width="14.7109375" style="84" customWidth="1"/>
    <col min="16134" max="16384" width="9.140625" style="84"/>
  </cols>
  <sheetData>
    <row r="1" spans="1:5" ht="23.25" customHeight="1" x14ac:dyDescent="0.25">
      <c r="E1" s="124"/>
    </row>
    <row r="2" spans="1:5" x14ac:dyDescent="0.25">
      <c r="A2" s="84" t="s">
        <v>220</v>
      </c>
    </row>
    <row r="3" spans="1:5" ht="15.75" customHeight="1" x14ac:dyDescent="0.25">
      <c r="B3" s="114" t="s">
        <v>277</v>
      </c>
    </row>
    <row r="4" spans="1:5" x14ac:dyDescent="0.25">
      <c r="B4" s="114" t="s">
        <v>221</v>
      </c>
      <c r="C4" s="114"/>
      <c r="D4" s="114"/>
    </row>
    <row r="5" spans="1:5" x14ac:dyDescent="0.25">
      <c r="B5" s="114" t="s">
        <v>222</v>
      </c>
      <c r="C5" s="114"/>
      <c r="D5" s="114"/>
    </row>
    <row r="6" spans="1:5" ht="26.25" customHeight="1" x14ac:dyDescent="0.25">
      <c r="A6" s="113" t="s">
        <v>223</v>
      </c>
      <c r="E6" s="114" t="s">
        <v>224</v>
      </c>
    </row>
    <row r="8" spans="1:5" ht="28.5" customHeight="1" x14ac:dyDescent="0.25">
      <c r="A8" s="214" t="s">
        <v>276</v>
      </c>
      <c r="B8" s="214"/>
      <c r="C8" s="214"/>
      <c r="D8" s="214"/>
      <c r="E8" s="214"/>
    </row>
    <row r="9" spans="1:5" ht="32.25" customHeight="1" x14ac:dyDescent="0.25">
      <c r="A9" s="214" t="s">
        <v>225</v>
      </c>
      <c r="B9" s="214"/>
      <c r="C9" s="214"/>
      <c r="D9" s="214"/>
      <c r="E9" s="214"/>
    </row>
    <row r="10" spans="1:5" ht="31.5" customHeight="1" x14ac:dyDescent="0.25">
      <c r="A10" s="214" t="s">
        <v>226</v>
      </c>
      <c r="B10" s="214"/>
      <c r="C10" s="214"/>
      <c r="D10" s="214"/>
      <c r="E10" s="214"/>
    </row>
    <row r="11" spans="1:5" ht="30" customHeight="1" x14ac:dyDescent="0.25">
      <c r="A11" s="214" t="s">
        <v>227</v>
      </c>
      <c r="B11" s="214"/>
      <c r="C11" s="214"/>
      <c r="D11" s="214"/>
      <c r="E11" s="214"/>
    </row>
    <row r="12" spans="1:5" ht="29.25" customHeight="1" x14ac:dyDescent="0.25">
      <c r="A12" s="214" t="s">
        <v>228</v>
      </c>
      <c r="B12" s="214"/>
      <c r="C12" s="214"/>
      <c r="D12" s="214"/>
      <c r="E12" s="214"/>
    </row>
    <row r="13" spans="1:5" ht="28.5" customHeight="1" x14ac:dyDescent="0.25">
      <c r="A13" s="214" t="s">
        <v>229</v>
      </c>
      <c r="B13" s="214"/>
      <c r="C13" s="214"/>
      <c r="D13" s="214"/>
      <c r="E13" s="214"/>
    </row>
    <row r="14" spans="1:5" ht="129.75" customHeight="1" x14ac:dyDescent="0.25">
      <c r="A14" s="117" t="s">
        <v>2</v>
      </c>
      <c r="B14" s="118" t="s">
        <v>231</v>
      </c>
      <c r="C14" s="118" t="s">
        <v>0</v>
      </c>
      <c r="D14" s="118" t="s">
        <v>230</v>
      </c>
      <c r="E14" s="118" t="s">
        <v>1</v>
      </c>
    </row>
    <row r="15" spans="1:5" s="86" customFormat="1" ht="14.25" x14ac:dyDescent="0.2">
      <c r="A15" s="218" t="s">
        <v>8</v>
      </c>
      <c r="B15" s="219"/>
      <c r="C15" s="219"/>
      <c r="D15" s="220"/>
      <c r="E15" s="125"/>
    </row>
    <row r="16" spans="1:5" x14ac:dyDescent="0.25">
      <c r="A16" s="119" t="s">
        <v>52</v>
      </c>
      <c r="B16" s="121" t="s">
        <v>21</v>
      </c>
      <c r="C16" s="121" t="s">
        <v>11</v>
      </c>
      <c r="D16" s="121">
        <v>0.13</v>
      </c>
      <c r="E16" s="121">
        <v>1553.6</v>
      </c>
    </row>
    <row r="17" spans="1:5" s="86" customFormat="1" ht="14.25" x14ac:dyDescent="0.2">
      <c r="A17" s="218" t="s">
        <v>232</v>
      </c>
      <c r="B17" s="219"/>
      <c r="C17" s="219"/>
      <c r="D17" s="220"/>
      <c r="E17" s="125"/>
    </row>
    <row r="18" spans="1:5" ht="30" x14ac:dyDescent="0.25">
      <c r="A18" s="119" t="s">
        <v>233</v>
      </c>
      <c r="B18" s="121">
        <v>1</v>
      </c>
      <c r="C18" s="121" t="s">
        <v>234</v>
      </c>
      <c r="D18" s="121">
        <f>E18/B18</f>
        <v>2890.72</v>
      </c>
      <c r="E18" s="121">
        <v>2890.72</v>
      </c>
    </row>
    <row r="19" spans="1:5" ht="30" x14ac:dyDescent="0.25">
      <c r="A19" s="119" t="s">
        <v>235</v>
      </c>
      <c r="B19" s="121">
        <v>0.81</v>
      </c>
      <c r="C19" s="121" t="s">
        <v>89</v>
      </c>
      <c r="D19" s="121">
        <f t="shared" ref="D19:D64" si="0">E19/B19</f>
        <v>3856.345679012345</v>
      </c>
      <c r="E19" s="121">
        <v>3123.64</v>
      </c>
    </row>
    <row r="20" spans="1:5" ht="30" x14ac:dyDescent="0.25">
      <c r="A20" s="119" t="s">
        <v>236</v>
      </c>
      <c r="B20" s="121">
        <v>1</v>
      </c>
      <c r="C20" s="121" t="s">
        <v>89</v>
      </c>
      <c r="D20" s="121">
        <f t="shared" si="0"/>
        <v>1256.45</v>
      </c>
      <c r="E20" s="121">
        <v>1256.45</v>
      </c>
    </row>
    <row r="21" spans="1:5" ht="30" x14ac:dyDescent="0.25">
      <c r="A21" s="119" t="s">
        <v>237</v>
      </c>
      <c r="B21" s="121" t="s">
        <v>215</v>
      </c>
      <c r="C21" s="121" t="s">
        <v>12</v>
      </c>
      <c r="D21" s="121">
        <f>E21</f>
        <v>49260.800000000003</v>
      </c>
      <c r="E21" s="121">
        <v>49260.800000000003</v>
      </c>
    </row>
    <row r="22" spans="1:5" x14ac:dyDescent="0.25">
      <c r="A22" s="119" t="s">
        <v>238</v>
      </c>
      <c r="B22" s="121" t="s">
        <v>215</v>
      </c>
      <c r="C22" s="121" t="s">
        <v>12</v>
      </c>
      <c r="D22" s="121">
        <f t="shared" ref="D22:D23" si="1">E22</f>
        <v>996.1</v>
      </c>
      <c r="E22" s="121">
        <v>996.1</v>
      </c>
    </row>
    <row r="23" spans="1:5" ht="30" x14ac:dyDescent="0.25">
      <c r="A23" s="119" t="s">
        <v>239</v>
      </c>
      <c r="B23" s="121" t="s">
        <v>22</v>
      </c>
      <c r="C23" s="121" t="s">
        <v>11</v>
      </c>
      <c r="D23" s="121">
        <f t="shared" si="1"/>
        <v>622.48</v>
      </c>
      <c r="E23" s="121">
        <v>622.48</v>
      </c>
    </row>
    <row r="24" spans="1:5" s="86" customFormat="1" ht="14.25" x14ac:dyDescent="0.2">
      <c r="A24" s="218" t="s">
        <v>240</v>
      </c>
      <c r="B24" s="219"/>
      <c r="C24" s="219"/>
      <c r="D24" s="220"/>
      <c r="E24" s="125"/>
    </row>
    <row r="25" spans="1:5" x14ac:dyDescent="0.25">
      <c r="A25" s="119" t="s">
        <v>241</v>
      </c>
      <c r="B25" s="121">
        <v>1</v>
      </c>
      <c r="C25" s="121" t="s">
        <v>13</v>
      </c>
      <c r="D25" s="121">
        <f t="shared" si="0"/>
        <v>1639.61</v>
      </c>
      <c r="E25" s="121">
        <v>1639.61</v>
      </c>
    </row>
    <row r="26" spans="1:5" x14ac:dyDescent="0.25">
      <c r="A26" s="119" t="s">
        <v>242</v>
      </c>
      <c r="B26" s="121">
        <v>1</v>
      </c>
      <c r="C26" s="121" t="s">
        <v>13</v>
      </c>
      <c r="D26" s="121">
        <f t="shared" si="0"/>
        <v>2407.02</v>
      </c>
      <c r="E26" s="121">
        <v>2407.02</v>
      </c>
    </row>
    <row r="27" spans="1:5" ht="30" x14ac:dyDescent="0.25">
      <c r="A27" s="119" t="s">
        <v>243</v>
      </c>
      <c r="B27" s="121">
        <v>1.4999999999999999E-2</v>
      </c>
      <c r="C27" s="121" t="s">
        <v>15</v>
      </c>
      <c r="D27" s="121">
        <f t="shared" si="0"/>
        <v>71285.333333333328</v>
      </c>
      <c r="E27" s="121">
        <v>1069.28</v>
      </c>
    </row>
    <row r="28" spans="1:5" x14ac:dyDescent="0.25">
      <c r="A28" s="119" t="s">
        <v>183</v>
      </c>
      <c r="B28" s="121">
        <v>1</v>
      </c>
      <c r="C28" s="121" t="s">
        <v>184</v>
      </c>
      <c r="D28" s="121">
        <f t="shared" si="0"/>
        <v>91.38</v>
      </c>
      <c r="E28" s="121">
        <v>91.38</v>
      </c>
    </row>
    <row r="29" spans="1:5" x14ac:dyDescent="0.25">
      <c r="A29" s="119" t="s">
        <v>55</v>
      </c>
      <c r="B29" s="121">
        <v>1</v>
      </c>
      <c r="C29" s="121" t="s">
        <v>14</v>
      </c>
      <c r="D29" s="121">
        <f t="shared" si="0"/>
        <v>907.5</v>
      </c>
      <c r="E29" s="121">
        <v>907.5</v>
      </c>
    </row>
    <row r="30" spans="1:5" ht="18.75" customHeight="1" x14ac:dyDescent="0.25">
      <c r="A30" s="119" t="s">
        <v>244</v>
      </c>
      <c r="B30" s="121">
        <v>1</v>
      </c>
      <c r="C30" s="121" t="s">
        <v>13</v>
      </c>
      <c r="D30" s="121">
        <f t="shared" si="0"/>
        <v>150.94</v>
      </c>
      <c r="E30" s="121">
        <v>150.94</v>
      </c>
    </row>
    <row r="31" spans="1:5" ht="30" x14ac:dyDescent="0.25">
      <c r="A31" s="119" t="s">
        <v>81</v>
      </c>
      <c r="B31" s="121">
        <v>0.27</v>
      </c>
      <c r="C31" s="121" t="s">
        <v>16</v>
      </c>
      <c r="D31" s="121">
        <f t="shared" si="0"/>
        <v>1791.9259259259259</v>
      </c>
      <c r="E31" s="121">
        <v>483.82</v>
      </c>
    </row>
    <row r="32" spans="1:5" ht="30" x14ac:dyDescent="0.25">
      <c r="A32" s="119" t="s">
        <v>83</v>
      </c>
      <c r="B32" s="121">
        <v>0.1</v>
      </c>
      <c r="C32" s="121" t="s">
        <v>16</v>
      </c>
      <c r="D32" s="121">
        <f t="shared" si="0"/>
        <v>1791.3</v>
      </c>
      <c r="E32" s="121">
        <v>179.13</v>
      </c>
    </row>
    <row r="33" spans="1:5" ht="30" x14ac:dyDescent="0.25">
      <c r="A33" s="119" t="s">
        <v>245</v>
      </c>
      <c r="B33" s="121">
        <v>0.27</v>
      </c>
      <c r="C33" s="121" t="s">
        <v>16</v>
      </c>
      <c r="D33" s="121">
        <f t="shared" si="0"/>
        <v>1814.6666666666665</v>
      </c>
      <c r="E33" s="121">
        <v>489.96</v>
      </c>
    </row>
    <row r="34" spans="1:5" x14ac:dyDescent="0.25">
      <c r="A34" s="119" t="s">
        <v>73</v>
      </c>
      <c r="B34" s="121">
        <v>0.03</v>
      </c>
      <c r="C34" s="121" t="s">
        <v>74</v>
      </c>
      <c r="D34" s="121">
        <f t="shared" si="0"/>
        <v>27286.333333333336</v>
      </c>
      <c r="E34" s="121">
        <v>818.59</v>
      </c>
    </row>
    <row r="35" spans="1:5" ht="30" x14ac:dyDescent="0.25">
      <c r="A35" s="119" t="s">
        <v>57</v>
      </c>
      <c r="B35" s="121">
        <v>1.54</v>
      </c>
      <c r="C35" s="121" t="s">
        <v>16</v>
      </c>
      <c r="D35" s="121">
        <f t="shared" si="0"/>
        <v>1804.3961038961038</v>
      </c>
      <c r="E35" s="121">
        <v>2778.77</v>
      </c>
    </row>
    <row r="36" spans="1:5" ht="30" x14ac:dyDescent="0.25">
      <c r="A36" s="119" t="s">
        <v>188</v>
      </c>
      <c r="B36" s="121">
        <v>9.4E-2</v>
      </c>
      <c r="C36" s="121" t="s">
        <v>116</v>
      </c>
      <c r="D36" s="121">
        <f t="shared" si="0"/>
        <v>70413.829787234034</v>
      </c>
      <c r="E36" s="121">
        <v>6618.9</v>
      </c>
    </row>
    <row r="37" spans="1:5" ht="21" customHeight="1" x14ac:dyDescent="0.25">
      <c r="A37" s="119" t="s">
        <v>59</v>
      </c>
      <c r="B37" s="121">
        <v>1</v>
      </c>
      <c r="C37" s="121" t="s">
        <v>14</v>
      </c>
      <c r="D37" s="121">
        <f t="shared" si="0"/>
        <v>549.39</v>
      </c>
      <c r="E37" s="121">
        <v>549.39</v>
      </c>
    </row>
    <row r="38" spans="1:5" x14ac:dyDescent="0.25">
      <c r="A38" s="119" t="s">
        <v>84</v>
      </c>
      <c r="B38" s="121">
        <v>0.2</v>
      </c>
      <c r="C38" s="121" t="s">
        <v>15</v>
      </c>
      <c r="D38" s="121">
        <f t="shared" si="0"/>
        <v>15728.75</v>
      </c>
      <c r="E38" s="121">
        <v>3145.75</v>
      </c>
    </row>
    <row r="39" spans="1:5" ht="30" x14ac:dyDescent="0.25">
      <c r="A39" s="119" t="s">
        <v>60</v>
      </c>
      <c r="B39" s="121">
        <v>4</v>
      </c>
      <c r="C39" s="121" t="s">
        <v>18</v>
      </c>
      <c r="D39" s="121">
        <f t="shared" si="0"/>
        <v>225.345</v>
      </c>
      <c r="E39" s="121">
        <v>901.38</v>
      </c>
    </row>
    <row r="40" spans="1:5" x14ac:dyDescent="0.25">
      <c r="A40" s="119" t="s">
        <v>189</v>
      </c>
      <c r="B40" s="121">
        <v>1</v>
      </c>
      <c r="C40" s="121" t="s">
        <v>184</v>
      </c>
      <c r="D40" s="121">
        <f t="shared" si="0"/>
        <v>73.400000000000006</v>
      </c>
      <c r="E40" s="121">
        <v>73.400000000000006</v>
      </c>
    </row>
    <row r="41" spans="1:5" x14ac:dyDescent="0.25">
      <c r="A41" s="119" t="s">
        <v>246</v>
      </c>
      <c r="B41" s="121">
        <v>1</v>
      </c>
      <c r="C41" s="121" t="s">
        <v>13</v>
      </c>
      <c r="D41" s="121">
        <f t="shared" si="0"/>
        <v>4440.0600000000004</v>
      </c>
      <c r="E41" s="121">
        <v>4440.0600000000004</v>
      </c>
    </row>
    <row r="42" spans="1:5" x14ac:dyDescent="0.25">
      <c r="A42" s="119" t="s">
        <v>190</v>
      </c>
      <c r="B42" s="121">
        <v>1</v>
      </c>
      <c r="C42" s="121" t="s">
        <v>14</v>
      </c>
      <c r="D42" s="121">
        <f t="shared" si="0"/>
        <v>6080.7</v>
      </c>
      <c r="E42" s="121">
        <v>6080.7</v>
      </c>
    </row>
    <row r="43" spans="1:5" ht="30" x14ac:dyDescent="0.25">
      <c r="A43" s="119" t="s">
        <v>192</v>
      </c>
      <c r="B43" s="121">
        <v>1</v>
      </c>
      <c r="C43" s="121" t="s">
        <v>19</v>
      </c>
      <c r="D43" s="121">
        <f t="shared" si="0"/>
        <v>1174.1099999999999</v>
      </c>
      <c r="E43" s="121">
        <v>1174.1099999999999</v>
      </c>
    </row>
    <row r="44" spans="1:5" ht="30" x14ac:dyDescent="0.25">
      <c r="A44" s="119" t="s">
        <v>247</v>
      </c>
      <c r="B44" s="121">
        <v>1</v>
      </c>
      <c r="C44" s="121" t="s">
        <v>19</v>
      </c>
      <c r="D44" s="121">
        <f t="shared" si="0"/>
        <v>604.44000000000005</v>
      </c>
      <c r="E44" s="121">
        <v>604.44000000000005</v>
      </c>
    </row>
    <row r="45" spans="1:5" x14ac:dyDescent="0.25">
      <c r="A45" s="119" t="s">
        <v>64</v>
      </c>
      <c r="B45" s="121">
        <v>29</v>
      </c>
      <c r="C45" s="121" t="s">
        <v>19</v>
      </c>
      <c r="D45" s="121">
        <f t="shared" si="0"/>
        <v>271.28172413793106</v>
      </c>
      <c r="E45" s="121">
        <v>7867.17</v>
      </c>
    </row>
    <row r="46" spans="1:5" s="86" customFormat="1" ht="14.25" x14ac:dyDescent="0.2">
      <c r="A46" s="218" t="s">
        <v>248</v>
      </c>
      <c r="B46" s="219"/>
      <c r="C46" s="219"/>
      <c r="D46" s="220"/>
      <c r="E46" s="125"/>
    </row>
    <row r="47" spans="1:5" ht="30" x14ac:dyDescent="0.25">
      <c r="A47" s="119" t="s">
        <v>249</v>
      </c>
      <c r="B47" s="121">
        <v>0.10100000000000001</v>
      </c>
      <c r="C47" s="121" t="s">
        <v>72</v>
      </c>
      <c r="D47" s="121">
        <f t="shared" si="0"/>
        <v>9582.6732673267325</v>
      </c>
      <c r="E47" s="121">
        <v>967.85</v>
      </c>
    </row>
    <row r="48" spans="1:5" x14ac:dyDescent="0.25">
      <c r="A48" s="119" t="s">
        <v>250</v>
      </c>
      <c r="B48" s="121">
        <v>1.4999999999999999E-2</v>
      </c>
      <c r="C48" s="121" t="s">
        <v>15</v>
      </c>
      <c r="D48" s="121">
        <f t="shared" si="0"/>
        <v>58794.666666666664</v>
      </c>
      <c r="E48" s="121">
        <v>881.92</v>
      </c>
    </row>
    <row r="49" spans="1:5" ht="30" x14ac:dyDescent="0.25">
      <c r="A49" s="119" t="s">
        <v>251</v>
      </c>
      <c r="B49" s="121">
        <v>0.02</v>
      </c>
      <c r="C49" s="121" t="s">
        <v>17</v>
      </c>
      <c r="D49" s="121">
        <f t="shared" si="0"/>
        <v>17171</v>
      </c>
      <c r="E49" s="121">
        <v>343.42</v>
      </c>
    </row>
    <row r="50" spans="1:5" x14ac:dyDescent="0.25">
      <c r="A50" s="119" t="s">
        <v>205</v>
      </c>
      <c r="B50" s="121">
        <v>0.54</v>
      </c>
      <c r="C50" s="121" t="s">
        <v>17</v>
      </c>
      <c r="D50" s="121">
        <f t="shared" si="0"/>
        <v>5013.0185185185182</v>
      </c>
      <c r="E50" s="121">
        <v>2707.03</v>
      </c>
    </row>
    <row r="51" spans="1:5" ht="30" x14ac:dyDescent="0.25">
      <c r="A51" s="119" t="s">
        <v>252</v>
      </c>
      <c r="B51" s="121">
        <v>0.10100000000000001</v>
      </c>
      <c r="C51" s="121" t="s">
        <v>72</v>
      </c>
      <c r="D51" s="121">
        <f t="shared" si="0"/>
        <v>9854.9504950495048</v>
      </c>
      <c r="E51" s="121">
        <v>995.35</v>
      </c>
    </row>
    <row r="52" spans="1:5" ht="30" x14ac:dyDescent="0.25">
      <c r="A52" s="119" t="s">
        <v>132</v>
      </c>
      <c r="B52" s="121">
        <v>1.26</v>
      </c>
      <c r="C52" s="121" t="s">
        <v>12</v>
      </c>
      <c r="D52" s="121">
        <f t="shared" si="0"/>
        <v>361.47619047619048</v>
      </c>
      <c r="E52" s="121">
        <v>455.46</v>
      </c>
    </row>
    <row r="53" spans="1:5" x14ac:dyDescent="0.25">
      <c r="A53" s="119" t="s">
        <v>253</v>
      </c>
      <c r="B53" s="121">
        <v>1</v>
      </c>
      <c r="C53" s="121" t="s">
        <v>12</v>
      </c>
      <c r="D53" s="121">
        <f t="shared" si="0"/>
        <v>241.79</v>
      </c>
      <c r="E53" s="121">
        <v>241.79</v>
      </c>
    </row>
    <row r="54" spans="1:5" ht="30" x14ac:dyDescent="0.25">
      <c r="A54" s="119" t="s">
        <v>210</v>
      </c>
      <c r="B54" s="121">
        <v>5.5E-2</v>
      </c>
      <c r="C54" s="121" t="s">
        <v>15</v>
      </c>
      <c r="D54" s="121">
        <f t="shared" si="0"/>
        <v>49646.545454545456</v>
      </c>
      <c r="E54" s="121">
        <v>2730.56</v>
      </c>
    </row>
    <row r="55" spans="1:5" x14ac:dyDescent="0.25">
      <c r="A55" s="119" t="s">
        <v>211</v>
      </c>
      <c r="B55" s="121">
        <v>0.02</v>
      </c>
      <c r="C55" s="121" t="s">
        <v>17</v>
      </c>
      <c r="D55" s="121">
        <f t="shared" si="0"/>
        <v>57703.999999999993</v>
      </c>
      <c r="E55" s="121">
        <v>1154.08</v>
      </c>
    </row>
    <row r="56" spans="1:5" x14ac:dyDescent="0.25">
      <c r="A56" s="119" t="s">
        <v>254</v>
      </c>
      <c r="B56" s="121">
        <v>0.02</v>
      </c>
      <c r="C56" s="121" t="s">
        <v>17</v>
      </c>
      <c r="D56" s="121">
        <f t="shared" si="0"/>
        <v>153876</v>
      </c>
      <c r="E56" s="121">
        <v>3077.52</v>
      </c>
    </row>
    <row r="57" spans="1:5" ht="20.25" customHeight="1" x14ac:dyDescent="0.25">
      <c r="A57" s="119" t="s">
        <v>255</v>
      </c>
      <c r="B57" s="121">
        <v>1.0999999999999999E-2</v>
      </c>
      <c r="C57" s="121" t="s">
        <v>15</v>
      </c>
      <c r="D57" s="121">
        <f t="shared" si="0"/>
        <v>135132.72727272729</v>
      </c>
      <c r="E57" s="121">
        <v>1486.46</v>
      </c>
    </row>
    <row r="58" spans="1:5" x14ac:dyDescent="0.25">
      <c r="A58" s="119" t="s">
        <v>107</v>
      </c>
      <c r="B58" s="121">
        <v>0.01</v>
      </c>
      <c r="C58" s="121" t="s">
        <v>74</v>
      </c>
      <c r="D58" s="121">
        <f t="shared" si="0"/>
        <v>28448</v>
      </c>
      <c r="E58" s="121">
        <v>284.48</v>
      </c>
    </row>
    <row r="59" spans="1:5" x14ac:dyDescent="0.25">
      <c r="A59" s="119" t="s">
        <v>256</v>
      </c>
      <c r="B59" s="121">
        <v>0.17</v>
      </c>
      <c r="C59" s="121" t="s">
        <v>16</v>
      </c>
      <c r="D59" s="121">
        <f t="shared" si="0"/>
        <v>1897.0588235294117</v>
      </c>
      <c r="E59" s="121">
        <v>322.5</v>
      </c>
    </row>
    <row r="60" spans="1:5" ht="30" x14ac:dyDescent="0.25">
      <c r="A60" s="119" t="s">
        <v>197</v>
      </c>
      <c r="B60" s="121">
        <v>0.77</v>
      </c>
      <c r="C60" s="121" t="s">
        <v>16</v>
      </c>
      <c r="D60" s="121">
        <f t="shared" si="0"/>
        <v>1871.9090909090908</v>
      </c>
      <c r="E60" s="121">
        <v>1441.37</v>
      </c>
    </row>
    <row r="61" spans="1:5" x14ac:dyDescent="0.25">
      <c r="A61" s="119" t="s">
        <v>257</v>
      </c>
      <c r="B61" s="121">
        <v>35</v>
      </c>
      <c r="C61" s="121" t="s">
        <v>258</v>
      </c>
      <c r="D61" s="121">
        <f t="shared" si="0"/>
        <v>101.12085714285715</v>
      </c>
      <c r="E61" s="121">
        <v>3539.23</v>
      </c>
    </row>
    <row r="62" spans="1:5" ht="30" x14ac:dyDescent="0.25">
      <c r="A62" s="119" t="s">
        <v>199</v>
      </c>
      <c r="B62" s="121" t="s">
        <v>270</v>
      </c>
      <c r="C62" s="121" t="s">
        <v>16</v>
      </c>
      <c r="D62" s="121">
        <f>E62</f>
        <v>4135.5600000000004</v>
      </c>
      <c r="E62" s="121">
        <v>4135.5600000000004</v>
      </c>
    </row>
    <row r="63" spans="1:5" x14ac:dyDescent="0.25">
      <c r="A63" s="119" t="s">
        <v>259</v>
      </c>
      <c r="B63" s="121">
        <v>4</v>
      </c>
      <c r="C63" s="121" t="s">
        <v>260</v>
      </c>
      <c r="D63" s="121">
        <f t="shared" si="0"/>
        <v>228.36250000000001</v>
      </c>
      <c r="E63" s="121">
        <v>913.45</v>
      </c>
    </row>
    <row r="64" spans="1:5" ht="18.75" customHeight="1" x14ac:dyDescent="0.25">
      <c r="A64" s="119" t="s">
        <v>261</v>
      </c>
      <c r="B64" s="121">
        <v>0.01</v>
      </c>
      <c r="C64" s="121" t="s">
        <v>17</v>
      </c>
      <c r="D64" s="121">
        <f t="shared" si="0"/>
        <v>30757.999999999996</v>
      </c>
      <c r="E64" s="121">
        <v>307.58</v>
      </c>
    </row>
    <row r="65" spans="1:5" s="86" customFormat="1" ht="14.25" x14ac:dyDescent="0.2">
      <c r="A65" s="218" t="s">
        <v>76</v>
      </c>
      <c r="B65" s="219"/>
      <c r="C65" s="219"/>
      <c r="D65" s="220"/>
      <c r="E65" s="125"/>
    </row>
    <row r="66" spans="1:5" ht="30" x14ac:dyDescent="0.25">
      <c r="A66" s="119" t="s">
        <v>77</v>
      </c>
      <c r="B66" s="121" t="s">
        <v>271</v>
      </c>
      <c r="C66" s="121" t="s">
        <v>11</v>
      </c>
      <c r="D66" s="121">
        <f>E66</f>
        <v>3583.96</v>
      </c>
      <c r="E66" s="121">
        <v>3583.96</v>
      </c>
    </row>
    <row r="67" spans="1:5" s="86" customFormat="1" ht="14.25" x14ac:dyDescent="0.2">
      <c r="A67" s="218" t="s">
        <v>262</v>
      </c>
      <c r="B67" s="219"/>
      <c r="C67" s="219"/>
      <c r="D67" s="220"/>
      <c r="E67" s="125"/>
    </row>
    <row r="68" spans="1:5" x14ac:dyDescent="0.25">
      <c r="A68" s="119" t="s">
        <v>263</v>
      </c>
      <c r="B68" s="121" t="s">
        <v>271</v>
      </c>
      <c r="C68" s="121" t="s">
        <v>11</v>
      </c>
      <c r="D68" s="121">
        <f t="shared" ref="D68:D71" si="2">E68</f>
        <v>11720</v>
      </c>
      <c r="E68" s="121">
        <v>11720</v>
      </c>
    </row>
    <row r="69" spans="1:5" x14ac:dyDescent="0.25">
      <c r="A69" s="119" t="s">
        <v>264</v>
      </c>
      <c r="B69" s="121" t="s">
        <v>271</v>
      </c>
      <c r="C69" s="121" t="s">
        <v>11</v>
      </c>
      <c r="D69" s="121">
        <f t="shared" si="2"/>
        <v>5400</v>
      </c>
      <c r="E69" s="121">
        <v>5400</v>
      </c>
    </row>
    <row r="70" spans="1:5" s="86" customFormat="1" ht="14.25" x14ac:dyDescent="0.2">
      <c r="A70" s="218" t="s">
        <v>97</v>
      </c>
      <c r="B70" s="219"/>
      <c r="C70" s="219"/>
      <c r="D70" s="220"/>
      <c r="E70" s="125"/>
    </row>
    <row r="71" spans="1:5" x14ac:dyDescent="0.25">
      <c r="A71" s="119" t="s">
        <v>111</v>
      </c>
      <c r="B71" s="121" t="s">
        <v>22</v>
      </c>
      <c r="C71" s="121" t="s">
        <v>11</v>
      </c>
      <c r="D71" s="121">
        <f t="shared" si="2"/>
        <v>753.88</v>
      </c>
      <c r="E71" s="121">
        <v>753.88</v>
      </c>
    </row>
    <row r="72" spans="1:5" s="36" customFormat="1" x14ac:dyDescent="0.25">
      <c r="A72" s="215" t="s">
        <v>10</v>
      </c>
      <c r="B72" s="216"/>
      <c r="C72" s="216"/>
      <c r="D72" s="217"/>
      <c r="E72" s="40"/>
    </row>
    <row r="73" spans="1:5" s="36" customFormat="1" x14ac:dyDescent="0.25">
      <c r="A73" s="44" t="s">
        <v>69</v>
      </c>
      <c r="B73" s="40" t="s">
        <v>21</v>
      </c>
      <c r="C73" s="40" t="s">
        <v>11</v>
      </c>
      <c r="D73" s="40">
        <f>E73</f>
        <v>14961.854000000001</v>
      </c>
      <c r="E73" s="40">
        <f>SUM(E16:E71)*10%</f>
        <v>14961.854000000001</v>
      </c>
    </row>
    <row r="74" spans="1:5" s="86" customFormat="1" ht="14.25" x14ac:dyDescent="0.2">
      <c r="A74" s="120" t="s">
        <v>24</v>
      </c>
      <c r="B74" s="122"/>
      <c r="C74" s="122"/>
      <c r="D74" s="126"/>
      <c r="E74" s="122">
        <f>SUM(E16:E73)</f>
        <v>164580.394</v>
      </c>
    </row>
    <row r="76" spans="1:5" ht="33.75" customHeight="1" x14ac:dyDescent="0.25">
      <c r="A76" s="214" t="s">
        <v>272</v>
      </c>
      <c r="B76" s="214"/>
      <c r="C76" s="214"/>
      <c r="D76" s="214"/>
      <c r="E76" s="214"/>
    </row>
    <row r="77" spans="1:5" ht="18.75" customHeight="1" x14ac:dyDescent="0.25">
      <c r="A77" s="214" t="s">
        <v>265</v>
      </c>
      <c r="B77" s="214"/>
      <c r="C77" s="214"/>
      <c r="D77" s="214"/>
      <c r="E77" s="214"/>
    </row>
    <row r="78" spans="1:5" ht="24" customHeight="1" x14ac:dyDescent="0.25">
      <c r="A78" s="214" t="s">
        <v>266</v>
      </c>
      <c r="B78" s="214"/>
      <c r="C78" s="214"/>
      <c r="D78" s="214"/>
      <c r="E78" s="214"/>
    </row>
    <row r="79" spans="1:5" ht="30.75" customHeight="1" x14ac:dyDescent="0.25">
      <c r="A79" s="214" t="s">
        <v>267</v>
      </c>
      <c r="B79" s="214"/>
      <c r="C79" s="214"/>
      <c r="D79" s="214"/>
      <c r="E79" s="214"/>
    </row>
    <row r="81" spans="1:4" ht="18.75" customHeight="1" x14ac:dyDescent="0.25">
      <c r="A81" s="115" t="s">
        <v>268</v>
      </c>
    </row>
    <row r="82" spans="1:4" ht="15.75" customHeight="1" x14ac:dyDescent="0.25">
      <c r="A82" s="116" t="s">
        <v>275</v>
      </c>
    </row>
    <row r="83" spans="1:4" ht="10.5" customHeight="1" x14ac:dyDescent="0.25">
      <c r="B83" s="114"/>
      <c r="D83" s="114" t="s">
        <v>26</v>
      </c>
    </row>
    <row r="85" spans="1:4" x14ac:dyDescent="0.25">
      <c r="A85" s="115" t="s">
        <v>269</v>
      </c>
    </row>
    <row r="86" spans="1:4" ht="10.5" customHeight="1" x14ac:dyDescent="0.25">
      <c r="B86" s="114"/>
      <c r="D86" s="114" t="s">
        <v>26</v>
      </c>
    </row>
    <row r="87" spans="1:4" ht="11.25" customHeight="1" x14ac:dyDescent="0.25"/>
  </sheetData>
  <mergeCells count="18">
    <mergeCell ref="A17:D17"/>
    <mergeCell ref="A15:D15"/>
    <mergeCell ref="A8:E8"/>
    <mergeCell ref="A9:E9"/>
    <mergeCell ref="A10:E10"/>
    <mergeCell ref="A11:E11"/>
    <mergeCell ref="A12:E12"/>
    <mergeCell ref="A13:E13"/>
    <mergeCell ref="A46:D46"/>
    <mergeCell ref="A76:E76"/>
    <mergeCell ref="A77:E77"/>
    <mergeCell ref="A78:E78"/>
    <mergeCell ref="A24:D24"/>
    <mergeCell ref="A79:E79"/>
    <mergeCell ref="A72:D72"/>
    <mergeCell ref="A70:D70"/>
    <mergeCell ref="A67:D67"/>
    <mergeCell ref="A65:D65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workbookViewId="0">
      <selection sqref="A1:XFD1048576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89" t="s">
        <v>280</v>
      </c>
      <c r="B1" s="189"/>
      <c r="C1" s="189"/>
      <c r="D1" s="189"/>
      <c r="E1" s="189"/>
      <c r="F1" s="189"/>
    </row>
    <row r="2" spans="1:19" s="2" customFormat="1" x14ac:dyDescent="0.25">
      <c r="A2" s="51"/>
      <c r="B2" s="51"/>
      <c r="C2" s="51"/>
      <c r="D2" s="51"/>
      <c r="E2" s="51"/>
      <c r="F2" s="51"/>
    </row>
    <row r="3" spans="1:19" s="2" customFormat="1" ht="19.5" customHeight="1" x14ac:dyDescent="0.25">
      <c r="A3" s="52" t="s">
        <v>281</v>
      </c>
      <c r="B3" s="52"/>
      <c r="C3" s="52"/>
      <c r="D3" s="52"/>
      <c r="E3" s="52"/>
      <c r="F3" s="53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</row>
    <row r="4" spans="1:19" s="2" customFormat="1" ht="19.5" customHeight="1" x14ac:dyDescent="0.25">
      <c r="A4" s="52"/>
      <c r="B4" s="52"/>
      <c r="C4" s="52"/>
      <c r="D4" s="52"/>
      <c r="E4" s="52"/>
      <c r="F4" s="53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</row>
    <row r="5" spans="1:19" s="2" customFormat="1" ht="36.75" customHeight="1" x14ac:dyDescent="0.25">
      <c r="A5" s="197" t="s">
        <v>154</v>
      </c>
      <c r="B5" s="197"/>
      <c r="C5" s="197"/>
      <c r="D5" s="197"/>
      <c r="E5" s="197"/>
      <c r="F5" s="197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</row>
    <row r="6" spans="1:19" s="64" customFormat="1" ht="27.75" customHeight="1" x14ac:dyDescent="0.25">
      <c r="A6" s="100" t="s">
        <v>155</v>
      </c>
      <c r="B6" s="101">
        <v>3</v>
      </c>
      <c r="C6" s="100" t="s">
        <v>156</v>
      </c>
      <c r="D6" s="112">
        <v>995.9</v>
      </c>
      <c r="E6" s="100" t="s">
        <v>157</v>
      </c>
      <c r="F6" s="103">
        <v>626.79999999999995</v>
      </c>
      <c r="G6" s="55"/>
      <c r="H6" s="57"/>
      <c r="I6" s="58"/>
      <c r="J6" s="59"/>
      <c r="K6" s="60"/>
      <c r="L6" s="61"/>
      <c r="M6" s="61"/>
      <c r="N6" s="61"/>
      <c r="O6" s="61"/>
      <c r="P6" s="62"/>
      <c r="Q6" s="198"/>
      <c r="R6" s="199"/>
      <c r="S6" s="63"/>
    </row>
    <row r="7" spans="1:19" s="66" customFormat="1" ht="32.25" customHeight="1" x14ac:dyDescent="0.25">
      <c r="A7" s="100" t="s">
        <v>158</v>
      </c>
      <c r="B7" s="101">
        <v>2</v>
      </c>
      <c r="C7" s="100" t="s">
        <v>159</v>
      </c>
      <c r="D7" s="112">
        <v>0</v>
      </c>
      <c r="E7" s="100" t="s">
        <v>160</v>
      </c>
      <c r="F7" s="103">
        <v>404.4</v>
      </c>
      <c r="G7" s="55"/>
      <c r="H7" s="57"/>
      <c r="I7" s="58"/>
      <c r="J7" s="59"/>
      <c r="K7" s="60"/>
      <c r="L7" s="61"/>
      <c r="M7" s="61"/>
      <c r="N7" s="61"/>
      <c r="O7" s="61"/>
      <c r="P7" s="62"/>
      <c r="Q7" s="198"/>
      <c r="R7" s="200"/>
      <c r="S7" s="65"/>
    </row>
    <row r="8" spans="1:19" s="66" customFormat="1" ht="44.25" customHeight="1" x14ac:dyDescent="0.25">
      <c r="A8" s="128" t="s">
        <v>161</v>
      </c>
      <c r="B8" s="101">
        <v>9</v>
      </c>
      <c r="C8" s="100" t="s">
        <v>162</v>
      </c>
      <c r="D8" s="103">
        <v>53.2</v>
      </c>
      <c r="E8" s="100" t="s">
        <v>163</v>
      </c>
      <c r="F8" s="103">
        <v>312.7</v>
      </c>
      <c r="G8" s="55"/>
      <c r="H8" s="57"/>
      <c r="I8" s="58"/>
      <c r="J8" s="59"/>
      <c r="K8" s="127"/>
      <c r="L8" s="61"/>
      <c r="M8" s="61"/>
      <c r="N8" s="61"/>
      <c r="O8" s="61"/>
      <c r="P8" s="62"/>
      <c r="Q8" s="198"/>
      <c r="R8" s="199"/>
      <c r="S8" s="65"/>
    </row>
    <row r="9" spans="1:19" s="66" customFormat="1" ht="33.75" customHeight="1" x14ac:dyDescent="0.25">
      <c r="A9" s="67"/>
      <c r="B9" s="59"/>
      <c r="C9" s="56"/>
      <c r="D9" s="69"/>
      <c r="E9" s="70"/>
      <c r="F9" s="71"/>
      <c r="G9" s="55"/>
      <c r="H9" s="57"/>
      <c r="I9" s="58"/>
      <c r="J9" s="59"/>
      <c r="K9" s="127"/>
      <c r="L9" s="61"/>
      <c r="M9" s="61"/>
      <c r="N9" s="61"/>
      <c r="O9" s="61"/>
      <c r="P9" s="55"/>
      <c r="Q9" s="127"/>
      <c r="R9" s="128"/>
      <c r="S9" s="73"/>
    </row>
    <row r="10" spans="1:19" s="76" customFormat="1" ht="15" customHeight="1" thickBot="1" x14ac:dyDescent="0.3">
      <c r="A10" s="74"/>
      <c r="B10" s="74"/>
      <c r="C10" s="74"/>
      <c r="D10" s="74"/>
      <c r="E10" s="74"/>
      <c r="F10" s="129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6" customFormat="1" ht="30" customHeight="1" x14ac:dyDescent="0.25">
      <c r="A11" s="201" t="s">
        <v>164</v>
      </c>
      <c r="B11" s="202"/>
      <c r="C11" s="202"/>
      <c r="D11" s="202"/>
      <c r="E11" s="203"/>
      <c r="F11" s="77" t="s">
        <v>165</v>
      </c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</row>
    <row r="12" spans="1:19" s="106" customFormat="1" ht="30" customHeight="1" x14ac:dyDescent="0.25">
      <c r="A12" s="204" t="s">
        <v>278</v>
      </c>
      <c r="B12" s="205"/>
      <c r="C12" s="205"/>
      <c r="D12" s="205"/>
      <c r="E12" s="206"/>
      <c r="F12" s="105">
        <v>217272.15599999999</v>
      </c>
    </row>
    <row r="13" spans="1:19" s="106" customFormat="1" ht="30" customHeight="1" x14ac:dyDescent="0.25">
      <c r="A13" s="204" t="s">
        <v>166</v>
      </c>
      <c r="B13" s="205"/>
      <c r="C13" s="205"/>
      <c r="D13" s="205"/>
      <c r="E13" s="206"/>
      <c r="F13" s="105">
        <v>54296.110000000044</v>
      </c>
    </row>
    <row r="14" spans="1:19" s="106" customFormat="1" ht="30" customHeight="1" x14ac:dyDescent="0.25">
      <c r="A14" s="204" t="s">
        <v>167</v>
      </c>
      <c r="B14" s="205"/>
      <c r="C14" s="205"/>
      <c r="D14" s="205"/>
      <c r="E14" s="206"/>
      <c r="F14" s="107">
        <f>SUM(F15:F17)</f>
        <v>278673.86</v>
      </c>
    </row>
    <row r="15" spans="1:19" s="76" customFormat="1" ht="27.75" customHeight="1" x14ac:dyDescent="0.25">
      <c r="A15" s="194" t="s">
        <v>168</v>
      </c>
      <c r="B15" s="195"/>
      <c r="C15" s="195"/>
      <c r="D15" s="195"/>
      <c r="E15" s="196"/>
      <c r="F15" s="104">
        <f>179142.6+800</f>
        <v>179942.6</v>
      </c>
    </row>
    <row r="16" spans="1:19" s="76" customFormat="1" ht="24.75" hidden="1" customHeight="1" x14ac:dyDescent="0.25">
      <c r="A16" s="194" t="s">
        <v>169</v>
      </c>
      <c r="B16" s="195"/>
      <c r="C16" s="195"/>
      <c r="D16" s="195"/>
      <c r="E16" s="196"/>
      <c r="F16" s="104"/>
    </row>
    <row r="17" spans="1:19" s="76" customFormat="1" ht="30" customHeight="1" x14ac:dyDescent="0.25">
      <c r="A17" s="194" t="s">
        <v>170</v>
      </c>
      <c r="B17" s="195"/>
      <c r="C17" s="195"/>
      <c r="D17" s="195"/>
      <c r="E17" s="196"/>
      <c r="F17" s="104">
        <v>98731.26</v>
      </c>
    </row>
    <row r="18" spans="1:19" s="106" customFormat="1" ht="30" customHeight="1" x14ac:dyDescent="0.25">
      <c r="A18" s="204" t="s">
        <v>171</v>
      </c>
      <c r="B18" s="205"/>
      <c r="C18" s="205"/>
      <c r="D18" s="205"/>
      <c r="E18" s="206"/>
      <c r="F18" s="107">
        <f>SUM(F19:F21)</f>
        <v>252192.38999999998</v>
      </c>
    </row>
    <row r="19" spans="1:19" s="76" customFormat="1" ht="30" customHeight="1" x14ac:dyDescent="0.25">
      <c r="A19" s="194" t="s">
        <v>168</v>
      </c>
      <c r="B19" s="195"/>
      <c r="C19" s="195"/>
      <c r="D19" s="195"/>
      <c r="E19" s="196"/>
      <c r="F19" s="104">
        <f>154317.77+800</f>
        <v>155117.76999999999</v>
      </c>
    </row>
    <row r="20" spans="1:19" s="76" customFormat="1" ht="30" hidden="1" customHeight="1" x14ac:dyDescent="0.25">
      <c r="A20" s="194" t="s">
        <v>169</v>
      </c>
      <c r="B20" s="195"/>
      <c r="C20" s="195"/>
      <c r="D20" s="195"/>
      <c r="E20" s="196"/>
      <c r="F20" s="104"/>
    </row>
    <row r="21" spans="1:19" s="79" customFormat="1" ht="30" customHeight="1" x14ac:dyDescent="0.2">
      <c r="A21" s="194" t="s">
        <v>170</v>
      </c>
      <c r="B21" s="195"/>
      <c r="C21" s="195"/>
      <c r="D21" s="195"/>
      <c r="E21" s="196"/>
      <c r="F21" s="104">
        <v>97074.62</v>
      </c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</row>
    <row r="22" spans="1:19" s="108" customFormat="1" ht="30" customHeight="1" x14ac:dyDescent="0.25">
      <c r="A22" s="204" t="s">
        <v>172</v>
      </c>
      <c r="B22" s="205"/>
      <c r="C22" s="205"/>
      <c r="D22" s="205"/>
      <c r="E22" s="206"/>
      <c r="F22" s="107">
        <f>F12+F18</f>
        <v>469464.54599999997</v>
      </c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</row>
    <row r="23" spans="1:19" s="108" customFormat="1" ht="30" customHeight="1" x14ac:dyDescent="0.25">
      <c r="A23" s="204" t="s">
        <v>173</v>
      </c>
      <c r="B23" s="205"/>
      <c r="C23" s="205"/>
      <c r="D23" s="205"/>
      <c r="E23" s="206"/>
      <c r="F23" s="107">
        <f>Лист1!E92</f>
        <v>336311.745</v>
      </c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</row>
    <row r="24" spans="1:19" s="108" customFormat="1" ht="30" customHeight="1" x14ac:dyDescent="0.25">
      <c r="A24" s="204" t="s">
        <v>279</v>
      </c>
      <c r="B24" s="205"/>
      <c r="C24" s="205"/>
      <c r="D24" s="205"/>
      <c r="E24" s="206"/>
      <c r="F24" s="107">
        <f>F22-F23</f>
        <v>133152.80099999998</v>
      </c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6"/>
    </row>
    <row r="25" spans="1:19" s="108" customFormat="1" ht="30" customHeight="1" x14ac:dyDescent="0.25">
      <c r="A25" s="204" t="s">
        <v>174</v>
      </c>
      <c r="B25" s="205"/>
      <c r="C25" s="205"/>
      <c r="D25" s="205"/>
      <c r="E25" s="206"/>
      <c r="F25" s="105">
        <f>F13+F14-F18</f>
        <v>80777.580000000045</v>
      </c>
      <c r="G25" s="106"/>
      <c r="H25" s="106">
        <f>72100.94+8676.64</f>
        <v>80777.58</v>
      </c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</row>
    <row r="26" spans="1:19" s="79" customFormat="1" ht="11.45" customHeight="1" x14ac:dyDescent="0.25">
      <c r="A26" s="80"/>
      <c r="B26" s="80"/>
      <c r="C26" s="80"/>
      <c r="D26" s="80"/>
      <c r="E26" s="80"/>
      <c r="F26" s="80"/>
    </row>
    <row r="27" spans="1:19" s="81" customFormat="1" ht="64.5" customHeight="1" x14ac:dyDescent="0.2">
      <c r="A27" s="207" t="s">
        <v>175</v>
      </c>
      <c r="B27" s="207"/>
      <c r="C27" s="207"/>
      <c r="D27" s="207"/>
    </row>
    <row r="28" spans="1:19" s="2" customFormat="1" ht="21.75" customHeight="1" x14ac:dyDescent="0.25">
      <c r="A28" s="208" t="s">
        <v>176</v>
      </c>
      <c r="B28" s="208"/>
      <c r="C28" s="208"/>
      <c r="D28" s="208"/>
    </row>
    <row r="29" spans="1:19" s="2" customFormat="1" ht="22.5" customHeight="1" x14ac:dyDescent="0.25">
      <c r="A29" s="207" t="s">
        <v>42</v>
      </c>
      <c r="B29" s="207"/>
      <c r="C29" s="207"/>
      <c r="D29" s="207"/>
    </row>
    <row r="30" spans="1:19" s="2" customFormat="1" ht="22.5" customHeight="1" x14ac:dyDescent="0.25">
      <c r="A30" s="207" t="s">
        <v>43</v>
      </c>
      <c r="B30" s="207"/>
      <c r="C30" s="207"/>
      <c r="D30" s="51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07"/>
  <sheetViews>
    <sheetView view="pageBreakPreview" topLeftCell="A6" zoomScaleSheetLayoutView="100" workbookViewId="0">
      <selection activeCell="A20" sqref="A20:E20"/>
    </sheetView>
  </sheetViews>
  <sheetFormatPr defaultRowHeight="15" x14ac:dyDescent="0.25"/>
  <cols>
    <col min="1" max="1" width="56" style="130" customWidth="1"/>
    <col min="2" max="2" width="13.85546875" style="130" customWidth="1"/>
    <col min="3" max="3" width="12.140625" style="130" customWidth="1"/>
    <col min="4" max="4" width="15.28515625" style="130" customWidth="1"/>
    <col min="5" max="5" width="14.7109375" style="130" customWidth="1"/>
    <col min="6" max="255" width="8.140625" style="130" customWidth="1"/>
    <col min="256" max="256" width="8.7109375" style="11" customWidth="1"/>
    <col min="257" max="257" width="31.5703125" style="11" customWidth="1"/>
    <col min="258" max="258" width="13.85546875" style="11" customWidth="1"/>
    <col min="259" max="259" width="19.140625" style="11" customWidth="1"/>
    <col min="260" max="260" width="17.5703125" style="11" customWidth="1"/>
    <col min="261" max="261" width="14.7109375" style="11" customWidth="1"/>
    <col min="262" max="511" width="8.140625" style="11" customWidth="1"/>
    <col min="512" max="512" width="8.7109375" style="11" customWidth="1"/>
    <col min="513" max="513" width="31.5703125" style="11" customWidth="1"/>
    <col min="514" max="514" width="13.85546875" style="11" customWidth="1"/>
    <col min="515" max="515" width="19.140625" style="11" customWidth="1"/>
    <col min="516" max="516" width="17.5703125" style="11" customWidth="1"/>
    <col min="517" max="517" width="14.7109375" style="11" customWidth="1"/>
    <col min="518" max="767" width="8.140625" style="11" customWidth="1"/>
    <col min="768" max="768" width="8.7109375" style="11" customWidth="1"/>
    <col min="769" max="769" width="31.5703125" style="11" customWidth="1"/>
    <col min="770" max="770" width="13.85546875" style="11" customWidth="1"/>
    <col min="771" max="771" width="19.140625" style="11" customWidth="1"/>
    <col min="772" max="772" width="17.5703125" style="11" customWidth="1"/>
    <col min="773" max="773" width="14.7109375" style="11" customWidth="1"/>
    <col min="774" max="1023" width="8.140625" style="11" customWidth="1"/>
    <col min="1024" max="1024" width="8.7109375" style="11" customWidth="1"/>
    <col min="1025" max="1025" width="31.5703125" style="11" customWidth="1"/>
    <col min="1026" max="1026" width="13.85546875" style="11" customWidth="1"/>
    <col min="1027" max="1027" width="19.140625" style="11" customWidth="1"/>
    <col min="1028" max="1028" width="17.5703125" style="11" customWidth="1"/>
    <col min="1029" max="1029" width="14.7109375" style="11" customWidth="1"/>
    <col min="1030" max="1279" width="8.140625" style="11" customWidth="1"/>
    <col min="1280" max="1280" width="8.7109375" style="11" customWidth="1"/>
    <col min="1281" max="1281" width="31.5703125" style="11" customWidth="1"/>
    <col min="1282" max="1282" width="13.85546875" style="11" customWidth="1"/>
    <col min="1283" max="1283" width="19.140625" style="11" customWidth="1"/>
    <col min="1284" max="1284" width="17.5703125" style="11" customWidth="1"/>
    <col min="1285" max="1285" width="14.7109375" style="11" customWidth="1"/>
    <col min="1286" max="1535" width="8.140625" style="11" customWidth="1"/>
    <col min="1536" max="1536" width="8.7109375" style="11" customWidth="1"/>
    <col min="1537" max="1537" width="31.5703125" style="11" customWidth="1"/>
    <col min="1538" max="1538" width="13.85546875" style="11" customWidth="1"/>
    <col min="1539" max="1539" width="19.140625" style="11" customWidth="1"/>
    <col min="1540" max="1540" width="17.5703125" style="11" customWidth="1"/>
    <col min="1541" max="1541" width="14.7109375" style="11" customWidth="1"/>
    <col min="1542" max="1791" width="8.140625" style="11" customWidth="1"/>
    <col min="1792" max="1792" width="8.7109375" style="11" customWidth="1"/>
    <col min="1793" max="1793" width="31.5703125" style="11" customWidth="1"/>
    <col min="1794" max="1794" width="13.85546875" style="11" customWidth="1"/>
    <col min="1795" max="1795" width="19.140625" style="11" customWidth="1"/>
    <col min="1796" max="1796" width="17.5703125" style="11" customWidth="1"/>
    <col min="1797" max="1797" width="14.7109375" style="11" customWidth="1"/>
    <col min="1798" max="2047" width="8.140625" style="11" customWidth="1"/>
    <col min="2048" max="2048" width="8.7109375" style="11" customWidth="1"/>
    <col min="2049" max="2049" width="31.5703125" style="11" customWidth="1"/>
    <col min="2050" max="2050" width="13.85546875" style="11" customWidth="1"/>
    <col min="2051" max="2051" width="19.140625" style="11" customWidth="1"/>
    <col min="2052" max="2052" width="17.5703125" style="11" customWidth="1"/>
    <col min="2053" max="2053" width="14.7109375" style="11" customWidth="1"/>
    <col min="2054" max="2303" width="8.140625" style="11" customWidth="1"/>
    <col min="2304" max="2304" width="8.7109375" style="11" customWidth="1"/>
    <col min="2305" max="2305" width="31.5703125" style="11" customWidth="1"/>
    <col min="2306" max="2306" width="13.85546875" style="11" customWidth="1"/>
    <col min="2307" max="2307" width="19.140625" style="11" customWidth="1"/>
    <col min="2308" max="2308" width="17.5703125" style="11" customWidth="1"/>
    <col min="2309" max="2309" width="14.7109375" style="11" customWidth="1"/>
    <col min="2310" max="2559" width="8.140625" style="11" customWidth="1"/>
    <col min="2560" max="2560" width="8.7109375" style="11" customWidth="1"/>
    <col min="2561" max="2561" width="31.5703125" style="11" customWidth="1"/>
    <col min="2562" max="2562" width="13.85546875" style="11" customWidth="1"/>
    <col min="2563" max="2563" width="19.140625" style="11" customWidth="1"/>
    <col min="2564" max="2564" width="17.5703125" style="11" customWidth="1"/>
    <col min="2565" max="2565" width="14.7109375" style="11" customWidth="1"/>
    <col min="2566" max="2815" width="8.140625" style="11" customWidth="1"/>
    <col min="2816" max="2816" width="8.7109375" style="11" customWidth="1"/>
    <col min="2817" max="2817" width="31.5703125" style="11" customWidth="1"/>
    <col min="2818" max="2818" width="13.85546875" style="11" customWidth="1"/>
    <col min="2819" max="2819" width="19.140625" style="11" customWidth="1"/>
    <col min="2820" max="2820" width="17.5703125" style="11" customWidth="1"/>
    <col min="2821" max="2821" width="14.7109375" style="11" customWidth="1"/>
    <col min="2822" max="3071" width="8.140625" style="11" customWidth="1"/>
    <col min="3072" max="3072" width="8.7109375" style="11" customWidth="1"/>
    <col min="3073" max="3073" width="31.5703125" style="11" customWidth="1"/>
    <col min="3074" max="3074" width="13.85546875" style="11" customWidth="1"/>
    <col min="3075" max="3075" width="19.140625" style="11" customWidth="1"/>
    <col min="3076" max="3076" width="17.5703125" style="11" customWidth="1"/>
    <col min="3077" max="3077" width="14.7109375" style="11" customWidth="1"/>
    <col min="3078" max="3327" width="8.140625" style="11" customWidth="1"/>
    <col min="3328" max="3328" width="8.7109375" style="11" customWidth="1"/>
    <col min="3329" max="3329" width="31.5703125" style="11" customWidth="1"/>
    <col min="3330" max="3330" width="13.85546875" style="11" customWidth="1"/>
    <col min="3331" max="3331" width="19.140625" style="11" customWidth="1"/>
    <col min="3332" max="3332" width="17.5703125" style="11" customWidth="1"/>
    <col min="3333" max="3333" width="14.7109375" style="11" customWidth="1"/>
    <col min="3334" max="3583" width="8.140625" style="11" customWidth="1"/>
    <col min="3584" max="3584" width="8.7109375" style="11" customWidth="1"/>
    <col min="3585" max="3585" width="31.5703125" style="11" customWidth="1"/>
    <col min="3586" max="3586" width="13.85546875" style="11" customWidth="1"/>
    <col min="3587" max="3587" width="19.140625" style="11" customWidth="1"/>
    <col min="3588" max="3588" width="17.5703125" style="11" customWidth="1"/>
    <col min="3589" max="3589" width="14.7109375" style="11" customWidth="1"/>
    <col min="3590" max="3839" width="8.140625" style="11" customWidth="1"/>
    <col min="3840" max="3840" width="8.7109375" style="11" customWidth="1"/>
    <col min="3841" max="3841" width="31.5703125" style="11" customWidth="1"/>
    <col min="3842" max="3842" width="13.85546875" style="11" customWidth="1"/>
    <col min="3843" max="3843" width="19.140625" style="11" customWidth="1"/>
    <col min="3844" max="3844" width="17.5703125" style="11" customWidth="1"/>
    <col min="3845" max="3845" width="14.7109375" style="11" customWidth="1"/>
    <col min="3846" max="4095" width="8.140625" style="11" customWidth="1"/>
    <col min="4096" max="4096" width="8.7109375" style="11" customWidth="1"/>
    <col min="4097" max="4097" width="31.5703125" style="11" customWidth="1"/>
    <col min="4098" max="4098" width="13.85546875" style="11" customWidth="1"/>
    <col min="4099" max="4099" width="19.140625" style="11" customWidth="1"/>
    <col min="4100" max="4100" width="17.5703125" style="11" customWidth="1"/>
    <col min="4101" max="4101" width="14.7109375" style="11" customWidth="1"/>
    <col min="4102" max="4351" width="8.140625" style="11" customWidth="1"/>
    <col min="4352" max="4352" width="8.7109375" style="11" customWidth="1"/>
    <col min="4353" max="4353" width="31.5703125" style="11" customWidth="1"/>
    <col min="4354" max="4354" width="13.85546875" style="11" customWidth="1"/>
    <col min="4355" max="4355" width="19.140625" style="11" customWidth="1"/>
    <col min="4356" max="4356" width="17.5703125" style="11" customWidth="1"/>
    <col min="4357" max="4357" width="14.7109375" style="11" customWidth="1"/>
    <col min="4358" max="4607" width="8.140625" style="11" customWidth="1"/>
    <col min="4608" max="4608" width="8.7109375" style="11" customWidth="1"/>
    <col min="4609" max="4609" width="31.5703125" style="11" customWidth="1"/>
    <col min="4610" max="4610" width="13.85546875" style="11" customWidth="1"/>
    <col min="4611" max="4611" width="19.140625" style="11" customWidth="1"/>
    <col min="4612" max="4612" width="17.5703125" style="11" customWidth="1"/>
    <col min="4613" max="4613" width="14.7109375" style="11" customWidth="1"/>
    <col min="4614" max="4863" width="8.140625" style="11" customWidth="1"/>
    <col min="4864" max="4864" width="8.7109375" style="11" customWidth="1"/>
    <col min="4865" max="4865" width="31.5703125" style="11" customWidth="1"/>
    <col min="4866" max="4866" width="13.85546875" style="11" customWidth="1"/>
    <col min="4867" max="4867" width="19.140625" style="11" customWidth="1"/>
    <col min="4868" max="4868" width="17.5703125" style="11" customWidth="1"/>
    <col min="4869" max="4869" width="14.7109375" style="11" customWidth="1"/>
    <col min="4870" max="5119" width="8.140625" style="11" customWidth="1"/>
    <col min="5120" max="5120" width="8.7109375" style="11" customWidth="1"/>
    <col min="5121" max="5121" width="31.5703125" style="11" customWidth="1"/>
    <col min="5122" max="5122" width="13.85546875" style="11" customWidth="1"/>
    <col min="5123" max="5123" width="19.140625" style="11" customWidth="1"/>
    <col min="5124" max="5124" width="17.5703125" style="11" customWidth="1"/>
    <col min="5125" max="5125" width="14.7109375" style="11" customWidth="1"/>
    <col min="5126" max="5375" width="8.140625" style="11" customWidth="1"/>
    <col min="5376" max="5376" width="8.7109375" style="11" customWidth="1"/>
    <col min="5377" max="5377" width="31.5703125" style="11" customWidth="1"/>
    <col min="5378" max="5378" width="13.85546875" style="11" customWidth="1"/>
    <col min="5379" max="5379" width="19.140625" style="11" customWidth="1"/>
    <col min="5380" max="5380" width="17.5703125" style="11" customWidth="1"/>
    <col min="5381" max="5381" width="14.7109375" style="11" customWidth="1"/>
    <col min="5382" max="5631" width="8.140625" style="11" customWidth="1"/>
    <col min="5632" max="5632" width="8.7109375" style="11" customWidth="1"/>
    <col min="5633" max="5633" width="31.5703125" style="11" customWidth="1"/>
    <col min="5634" max="5634" width="13.85546875" style="11" customWidth="1"/>
    <col min="5635" max="5635" width="19.140625" style="11" customWidth="1"/>
    <col min="5636" max="5636" width="17.5703125" style="11" customWidth="1"/>
    <col min="5637" max="5637" width="14.7109375" style="11" customWidth="1"/>
    <col min="5638" max="5887" width="8.140625" style="11" customWidth="1"/>
    <col min="5888" max="5888" width="8.7109375" style="11" customWidth="1"/>
    <col min="5889" max="5889" width="31.5703125" style="11" customWidth="1"/>
    <col min="5890" max="5890" width="13.85546875" style="11" customWidth="1"/>
    <col min="5891" max="5891" width="19.140625" style="11" customWidth="1"/>
    <col min="5892" max="5892" width="17.5703125" style="11" customWidth="1"/>
    <col min="5893" max="5893" width="14.7109375" style="11" customWidth="1"/>
    <col min="5894" max="6143" width="8.140625" style="11" customWidth="1"/>
    <col min="6144" max="6144" width="8.7109375" style="11" customWidth="1"/>
    <col min="6145" max="6145" width="31.5703125" style="11" customWidth="1"/>
    <col min="6146" max="6146" width="13.85546875" style="11" customWidth="1"/>
    <col min="6147" max="6147" width="19.140625" style="11" customWidth="1"/>
    <col min="6148" max="6148" width="17.5703125" style="11" customWidth="1"/>
    <col min="6149" max="6149" width="14.7109375" style="11" customWidth="1"/>
    <col min="6150" max="6399" width="8.140625" style="11" customWidth="1"/>
    <col min="6400" max="6400" width="8.7109375" style="11" customWidth="1"/>
    <col min="6401" max="6401" width="31.5703125" style="11" customWidth="1"/>
    <col min="6402" max="6402" width="13.85546875" style="11" customWidth="1"/>
    <col min="6403" max="6403" width="19.140625" style="11" customWidth="1"/>
    <col min="6404" max="6404" width="17.5703125" style="11" customWidth="1"/>
    <col min="6405" max="6405" width="14.7109375" style="11" customWidth="1"/>
    <col min="6406" max="6655" width="8.140625" style="11" customWidth="1"/>
    <col min="6656" max="6656" width="8.7109375" style="11" customWidth="1"/>
    <col min="6657" max="6657" width="31.5703125" style="11" customWidth="1"/>
    <col min="6658" max="6658" width="13.85546875" style="11" customWidth="1"/>
    <col min="6659" max="6659" width="19.140625" style="11" customWidth="1"/>
    <col min="6660" max="6660" width="17.5703125" style="11" customWidth="1"/>
    <col min="6661" max="6661" width="14.7109375" style="11" customWidth="1"/>
    <col min="6662" max="6911" width="8.140625" style="11" customWidth="1"/>
    <col min="6912" max="6912" width="8.7109375" style="11" customWidth="1"/>
    <col min="6913" max="6913" width="31.5703125" style="11" customWidth="1"/>
    <col min="6914" max="6914" width="13.85546875" style="11" customWidth="1"/>
    <col min="6915" max="6915" width="19.140625" style="11" customWidth="1"/>
    <col min="6916" max="6916" width="17.5703125" style="11" customWidth="1"/>
    <col min="6917" max="6917" width="14.7109375" style="11" customWidth="1"/>
    <col min="6918" max="7167" width="8.140625" style="11" customWidth="1"/>
    <col min="7168" max="7168" width="8.7109375" style="11" customWidth="1"/>
    <col min="7169" max="7169" width="31.5703125" style="11" customWidth="1"/>
    <col min="7170" max="7170" width="13.85546875" style="11" customWidth="1"/>
    <col min="7171" max="7171" width="19.140625" style="11" customWidth="1"/>
    <col min="7172" max="7172" width="17.5703125" style="11" customWidth="1"/>
    <col min="7173" max="7173" width="14.7109375" style="11" customWidth="1"/>
    <col min="7174" max="7423" width="8.140625" style="11" customWidth="1"/>
    <col min="7424" max="7424" width="8.7109375" style="11" customWidth="1"/>
    <col min="7425" max="7425" width="31.5703125" style="11" customWidth="1"/>
    <col min="7426" max="7426" width="13.85546875" style="11" customWidth="1"/>
    <col min="7427" max="7427" width="19.140625" style="11" customWidth="1"/>
    <col min="7428" max="7428" width="17.5703125" style="11" customWidth="1"/>
    <col min="7429" max="7429" width="14.7109375" style="11" customWidth="1"/>
    <col min="7430" max="7679" width="8.140625" style="11" customWidth="1"/>
    <col min="7680" max="7680" width="8.7109375" style="11" customWidth="1"/>
    <col min="7681" max="7681" width="31.5703125" style="11" customWidth="1"/>
    <col min="7682" max="7682" width="13.85546875" style="11" customWidth="1"/>
    <col min="7683" max="7683" width="19.140625" style="11" customWidth="1"/>
    <col min="7684" max="7684" width="17.5703125" style="11" customWidth="1"/>
    <col min="7685" max="7685" width="14.7109375" style="11" customWidth="1"/>
    <col min="7686" max="7935" width="8.140625" style="11" customWidth="1"/>
    <col min="7936" max="7936" width="8.7109375" style="11" customWidth="1"/>
    <col min="7937" max="7937" width="31.5703125" style="11" customWidth="1"/>
    <col min="7938" max="7938" width="13.85546875" style="11" customWidth="1"/>
    <col min="7939" max="7939" width="19.140625" style="11" customWidth="1"/>
    <col min="7940" max="7940" width="17.5703125" style="11" customWidth="1"/>
    <col min="7941" max="7941" width="14.7109375" style="11" customWidth="1"/>
    <col min="7942" max="8191" width="8.140625" style="11" customWidth="1"/>
    <col min="8192" max="8192" width="8.7109375" style="11" customWidth="1"/>
    <col min="8193" max="8193" width="31.5703125" style="11" customWidth="1"/>
    <col min="8194" max="8194" width="13.85546875" style="11" customWidth="1"/>
    <col min="8195" max="8195" width="19.140625" style="11" customWidth="1"/>
    <col min="8196" max="8196" width="17.5703125" style="11" customWidth="1"/>
    <col min="8197" max="8197" width="14.7109375" style="11" customWidth="1"/>
    <col min="8198" max="8447" width="8.140625" style="11" customWidth="1"/>
    <col min="8448" max="8448" width="8.7109375" style="11" customWidth="1"/>
    <col min="8449" max="8449" width="31.5703125" style="11" customWidth="1"/>
    <col min="8450" max="8450" width="13.85546875" style="11" customWidth="1"/>
    <col min="8451" max="8451" width="19.140625" style="11" customWidth="1"/>
    <col min="8452" max="8452" width="17.5703125" style="11" customWidth="1"/>
    <col min="8453" max="8453" width="14.7109375" style="11" customWidth="1"/>
    <col min="8454" max="8703" width="8.140625" style="11" customWidth="1"/>
    <col min="8704" max="8704" width="8.7109375" style="11" customWidth="1"/>
    <col min="8705" max="8705" width="31.5703125" style="11" customWidth="1"/>
    <col min="8706" max="8706" width="13.85546875" style="11" customWidth="1"/>
    <col min="8707" max="8707" width="19.140625" style="11" customWidth="1"/>
    <col min="8708" max="8708" width="17.5703125" style="11" customWidth="1"/>
    <col min="8709" max="8709" width="14.7109375" style="11" customWidth="1"/>
    <col min="8710" max="8959" width="8.140625" style="11" customWidth="1"/>
    <col min="8960" max="8960" width="8.7109375" style="11" customWidth="1"/>
    <col min="8961" max="8961" width="31.5703125" style="11" customWidth="1"/>
    <col min="8962" max="8962" width="13.85546875" style="11" customWidth="1"/>
    <col min="8963" max="8963" width="19.140625" style="11" customWidth="1"/>
    <col min="8964" max="8964" width="17.5703125" style="11" customWidth="1"/>
    <col min="8965" max="8965" width="14.7109375" style="11" customWidth="1"/>
    <col min="8966" max="9215" width="8.140625" style="11" customWidth="1"/>
    <col min="9216" max="9216" width="8.7109375" style="11" customWidth="1"/>
    <col min="9217" max="9217" width="31.5703125" style="11" customWidth="1"/>
    <col min="9218" max="9218" width="13.85546875" style="11" customWidth="1"/>
    <col min="9219" max="9219" width="19.140625" style="11" customWidth="1"/>
    <col min="9220" max="9220" width="17.5703125" style="11" customWidth="1"/>
    <col min="9221" max="9221" width="14.7109375" style="11" customWidth="1"/>
    <col min="9222" max="9471" width="8.140625" style="11" customWidth="1"/>
    <col min="9472" max="9472" width="8.7109375" style="11" customWidth="1"/>
    <col min="9473" max="9473" width="31.5703125" style="11" customWidth="1"/>
    <col min="9474" max="9474" width="13.85546875" style="11" customWidth="1"/>
    <col min="9475" max="9475" width="19.140625" style="11" customWidth="1"/>
    <col min="9476" max="9476" width="17.5703125" style="11" customWidth="1"/>
    <col min="9477" max="9477" width="14.7109375" style="11" customWidth="1"/>
    <col min="9478" max="9727" width="8.140625" style="11" customWidth="1"/>
    <col min="9728" max="9728" width="8.7109375" style="11" customWidth="1"/>
    <col min="9729" max="9729" width="31.5703125" style="11" customWidth="1"/>
    <col min="9730" max="9730" width="13.85546875" style="11" customWidth="1"/>
    <col min="9731" max="9731" width="19.140625" style="11" customWidth="1"/>
    <col min="9732" max="9732" width="17.5703125" style="11" customWidth="1"/>
    <col min="9733" max="9733" width="14.7109375" style="11" customWidth="1"/>
    <col min="9734" max="9983" width="8.140625" style="11" customWidth="1"/>
    <col min="9984" max="9984" width="8.7109375" style="11" customWidth="1"/>
    <col min="9985" max="9985" width="31.5703125" style="11" customWidth="1"/>
    <col min="9986" max="9986" width="13.85546875" style="11" customWidth="1"/>
    <col min="9987" max="9987" width="19.140625" style="11" customWidth="1"/>
    <col min="9988" max="9988" width="17.5703125" style="11" customWidth="1"/>
    <col min="9989" max="9989" width="14.7109375" style="11" customWidth="1"/>
    <col min="9990" max="10239" width="8.140625" style="11" customWidth="1"/>
    <col min="10240" max="10240" width="8.7109375" style="11" customWidth="1"/>
    <col min="10241" max="10241" width="31.5703125" style="11" customWidth="1"/>
    <col min="10242" max="10242" width="13.85546875" style="11" customWidth="1"/>
    <col min="10243" max="10243" width="19.140625" style="11" customWidth="1"/>
    <col min="10244" max="10244" width="17.5703125" style="11" customWidth="1"/>
    <col min="10245" max="10245" width="14.7109375" style="11" customWidth="1"/>
    <col min="10246" max="10495" width="8.140625" style="11" customWidth="1"/>
    <col min="10496" max="10496" width="8.7109375" style="11" customWidth="1"/>
    <col min="10497" max="10497" width="31.5703125" style="11" customWidth="1"/>
    <col min="10498" max="10498" width="13.85546875" style="11" customWidth="1"/>
    <col min="10499" max="10499" width="19.140625" style="11" customWidth="1"/>
    <col min="10500" max="10500" width="17.5703125" style="11" customWidth="1"/>
    <col min="10501" max="10501" width="14.7109375" style="11" customWidth="1"/>
    <col min="10502" max="10751" width="8.140625" style="11" customWidth="1"/>
    <col min="10752" max="10752" width="8.7109375" style="11" customWidth="1"/>
    <col min="10753" max="10753" width="31.5703125" style="11" customWidth="1"/>
    <col min="10754" max="10754" width="13.85546875" style="11" customWidth="1"/>
    <col min="10755" max="10755" width="19.140625" style="11" customWidth="1"/>
    <col min="10756" max="10756" width="17.5703125" style="11" customWidth="1"/>
    <col min="10757" max="10757" width="14.7109375" style="11" customWidth="1"/>
    <col min="10758" max="11007" width="8.140625" style="11" customWidth="1"/>
    <col min="11008" max="11008" width="8.7109375" style="11" customWidth="1"/>
    <col min="11009" max="11009" width="31.5703125" style="11" customWidth="1"/>
    <col min="11010" max="11010" width="13.85546875" style="11" customWidth="1"/>
    <col min="11011" max="11011" width="19.140625" style="11" customWidth="1"/>
    <col min="11012" max="11012" width="17.5703125" style="11" customWidth="1"/>
    <col min="11013" max="11013" width="14.7109375" style="11" customWidth="1"/>
    <col min="11014" max="11263" width="8.140625" style="11" customWidth="1"/>
    <col min="11264" max="11264" width="8.7109375" style="11" customWidth="1"/>
    <col min="11265" max="11265" width="31.5703125" style="11" customWidth="1"/>
    <col min="11266" max="11266" width="13.85546875" style="11" customWidth="1"/>
    <col min="11267" max="11267" width="19.140625" style="11" customWidth="1"/>
    <col min="11268" max="11268" width="17.5703125" style="11" customWidth="1"/>
    <col min="11269" max="11269" width="14.7109375" style="11" customWidth="1"/>
    <col min="11270" max="11519" width="8.140625" style="11" customWidth="1"/>
    <col min="11520" max="11520" width="8.7109375" style="11" customWidth="1"/>
    <col min="11521" max="11521" width="31.5703125" style="11" customWidth="1"/>
    <col min="11522" max="11522" width="13.85546875" style="11" customWidth="1"/>
    <col min="11523" max="11523" width="19.140625" style="11" customWidth="1"/>
    <col min="11524" max="11524" width="17.5703125" style="11" customWidth="1"/>
    <col min="11525" max="11525" width="14.7109375" style="11" customWidth="1"/>
    <col min="11526" max="11775" width="8.140625" style="11" customWidth="1"/>
    <col min="11776" max="11776" width="8.7109375" style="11" customWidth="1"/>
    <col min="11777" max="11777" width="31.5703125" style="11" customWidth="1"/>
    <col min="11778" max="11778" width="13.85546875" style="11" customWidth="1"/>
    <col min="11779" max="11779" width="19.140625" style="11" customWidth="1"/>
    <col min="11780" max="11780" width="17.5703125" style="11" customWidth="1"/>
    <col min="11781" max="11781" width="14.7109375" style="11" customWidth="1"/>
    <col min="11782" max="12031" width="8.140625" style="11" customWidth="1"/>
    <col min="12032" max="12032" width="8.7109375" style="11" customWidth="1"/>
    <col min="12033" max="12033" width="31.5703125" style="11" customWidth="1"/>
    <col min="12034" max="12034" width="13.85546875" style="11" customWidth="1"/>
    <col min="12035" max="12035" width="19.140625" style="11" customWidth="1"/>
    <col min="12036" max="12036" width="17.5703125" style="11" customWidth="1"/>
    <col min="12037" max="12037" width="14.7109375" style="11" customWidth="1"/>
    <col min="12038" max="12287" width="8.140625" style="11" customWidth="1"/>
    <col min="12288" max="12288" width="8.7109375" style="11" customWidth="1"/>
    <col min="12289" max="12289" width="31.5703125" style="11" customWidth="1"/>
    <col min="12290" max="12290" width="13.85546875" style="11" customWidth="1"/>
    <col min="12291" max="12291" width="19.140625" style="11" customWidth="1"/>
    <col min="12292" max="12292" width="17.5703125" style="11" customWidth="1"/>
    <col min="12293" max="12293" width="14.7109375" style="11" customWidth="1"/>
    <col min="12294" max="12543" width="8.140625" style="11" customWidth="1"/>
    <col min="12544" max="12544" width="8.7109375" style="11" customWidth="1"/>
    <col min="12545" max="12545" width="31.5703125" style="11" customWidth="1"/>
    <col min="12546" max="12546" width="13.85546875" style="11" customWidth="1"/>
    <col min="12547" max="12547" width="19.140625" style="11" customWidth="1"/>
    <col min="12548" max="12548" width="17.5703125" style="11" customWidth="1"/>
    <col min="12549" max="12549" width="14.7109375" style="11" customWidth="1"/>
    <col min="12550" max="12799" width="8.140625" style="11" customWidth="1"/>
    <col min="12800" max="12800" width="8.7109375" style="11" customWidth="1"/>
    <col min="12801" max="12801" width="31.5703125" style="11" customWidth="1"/>
    <col min="12802" max="12802" width="13.85546875" style="11" customWidth="1"/>
    <col min="12803" max="12803" width="19.140625" style="11" customWidth="1"/>
    <col min="12804" max="12804" width="17.5703125" style="11" customWidth="1"/>
    <col min="12805" max="12805" width="14.7109375" style="11" customWidth="1"/>
    <col min="12806" max="13055" width="8.140625" style="11" customWidth="1"/>
    <col min="13056" max="13056" width="8.7109375" style="11" customWidth="1"/>
    <col min="13057" max="13057" width="31.5703125" style="11" customWidth="1"/>
    <col min="13058" max="13058" width="13.85546875" style="11" customWidth="1"/>
    <col min="13059" max="13059" width="19.140625" style="11" customWidth="1"/>
    <col min="13060" max="13060" width="17.5703125" style="11" customWidth="1"/>
    <col min="13061" max="13061" width="14.7109375" style="11" customWidth="1"/>
    <col min="13062" max="13311" width="8.140625" style="11" customWidth="1"/>
    <col min="13312" max="13312" width="8.7109375" style="11" customWidth="1"/>
    <col min="13313" max="13313" width="31.5703125" style="11" customWidth="1"/>
    <col min="13314" max="13314" width="13.85546875" style="11" customWidth="1"/>
    <col min="13315" max="13315" width="19.140625" style="11" customWidth="1"/>
    <col min="13316" max="13316" width="17.5703125" style="11" customWidth="1"/>
    <col min="13317" max="13317" width="14.7109375" style="11" customWidth="1"/>
    <col min="13318" max="13567" width="8.140625" style="11" customWidth="1"/>
    <col min="13568" max="13568" width="8.7109375" style="11" customWidth="1"/>
    <col min="13569" max="13569" width="31.5703125" style="11" customWidth="1"/>
    <col min="13570" max="13570" width="13.85546875" style="11" customWidth="1"/>
    <col min="13571" max="13571" width="19.140625" style="11" customWidth="1"/>
    <col min="13572" max="13572" width="17.5703125" style="11" customWidth="1"/>
    <col min="13573" max="13573" width="14.7109375" style="11" customWidth="1"/>
    <col min="13574" max="13823" width="8.140625" style="11" customWidth="1"/>
    <col min="13824" max="13824" width="8.7109375" style="11" customWidth="1"/>
    <col min="13825" max="13825" width="31.5703125" style="11" customWidth="1"/>
    <col min="13826" max="13826" width="13.85546875" style="11" customWidth="1"/>
    <col min="13827" max="13827" width="19.140625" style="11" customWidth="1"/>
    <col min="13828" max="13828" width="17.5703125" style="11" customWidth="1"/>
    <col min="13829" max="13829" width="14.7109375" style="11" customWidth="1"/>
    <col min="13830" max="14079" width="8.140625" style="11" customWidth="1"/>
    <col min="14080" max="14080" width="8.7109375" style="11" customWidth="1"/>
    <col min="14081" max="14081" width="31.5703125" style="11" customWidth="1"/>
    <col min="14082" max="14082" width="13.85546875" style="11" customWidth="1"/>
    <col min="14083" max="14083" width="19.140625" style="11" customWidth="1"/>
    <col min="14084" max="14084" width="17.5703125" style="11" customWidth="1"/>
    <col min="14085" max="14085" width="14.7109375" style="11" customWidth="1"/>
    <col min="14086" max="14335" width="8.140625" style="11" customWidth="1"/>
    <col min="14336" max="14336" width="8.7109375" style="11" customWidth="1"/>
    <col min="14337" max="14337" width="31.5703125" style="11" customWidth="1"/>
    <col min="14338" max="14338" width="13.85546875" style="11" customWidth="1"/>
    <col min="14339" max="14339" width="19.140625" style="11" customWidth="1"/>
    <col min="14340" max="14340" width="17.5703125" style="11" customWidth="1"/>
    <col min="14341" max="14341" width="14.7109375" style="11" customWidth="1"/>
    <col min="14342" max="14591" width="8.140625" style="11" customWidth="1"/>
    <col min="14592" max="14592" width="8.7109375" style="11" customWidth="1"/>
    <col min="14593" max="14593" width="31.5703125" style="11" customWidth="1"/>
    <col min="14594" max="14594" width="13.85546875" style="11" customWidth="1"/>
    <col min="14595" max="14595" width="19.140625" style="11" customWidth="1"/>
    <col min="14596" max="14596" width="17.5703125" style="11" customWidth="1"/>
    <col min="14597" max="14597" width="14.7109375" style="11" customWidth="1"/>
    <col min="14598" max="14847" width="8.140625" style="11" customWidth="1"/>
    <col min="14848" max="14848" width="8.7109375" style="11" customWidth="1"/>
    <col min="14849" max="14849" width="31.5703125" style="11" customWidth="1"/>
    <col min="14850" max="14850" width="13.85546875" style="11" customWidth="1"/>
    <col min="14851" max="14851" width="19.140625" style="11" customWidth="1"/>
    <col min="14852" max="14852" width="17.5703125" style="11" customWidth="1"/>
    <col min="14853" max="14853" width="14.7109375" style="11" customWidth="1"/>
    <col min="14854" max="15103" width="8.140625" style="11" customWidth="1"/>
    <col min="15104" max="15104" width="8.7109375" style="11" customWidth="1"/>
    <col min="15105" max="15105" width="31.5703125" style="11" customWidth="1"/>
    <col min="15106" max="15106" width="13.85546875" style="11" customWidth="1"/>
    <col min="15107" max="15107" width="19.140625" style="11" customWidth="1"/>
    <col min="15108" max="15108" width="17.5703125" style="11" customWidth="1"/>
    <col min="15109" max="15109" width="14.7109375" style="11" customWidth="1"/>
    <col min="15110" max="15359" width="8.140625" style="11" customWidth="1"/>
    <col min="15360" max="15360" width="8.7109375" style="11" customWidth="1"/>
    <col min="15361" max="15361" width="31.5703125" style="11" customWidth="1"/>
    <col min="15362" max="15362" width="13.85546875" style="11" customWidth="1"/>
    <col min="15363" max="15363" width="19.140625" style="11" customWidth="1"/>
    <col min="15364" max="15364" width="17.5703125" style="11" customWidth="1"/>
    <col min="15365" max="15365" width="14.7109375" style="11" customWidth="1"/>
    <col min="15366" max="15615" width="8.140625" style="11" customWidth="1"/>
    <col min="15616" max="15616" width="8.7109375" style="11" customWidth="1"/>
    <col min="15617" max="15617" width="31.5703125" style="11" customWidth="1"/>
    <col min="15618" max="15618" width="13.85546875" style="11" customWidth="1"/>
    <col min="15619" max="15619" width="19.140625" style="11" customWidth="1"/>
    <col min="15620" max="15620" width="17.5703125" style="11" customWidth="1"/>
    <col min="15621" max="15621" width="14.7109375" style="11" customWidth="1"/>
    <col min="15622" max="15871" width="8.140625" style="11" customWidth="1"/>
    <col min="15872" max="15872" width="8.7109375" style="11" customWidth="1"/>
    <col min="15873" max="15873" width="31.5703125" style="11" customWidth="1"/>
    <col min="15874" max="15874" width="13.85546875" style="11" customWidth="1"/>
    <col min="15875" max="15875" width="19.140625" style="11" customWidth="1"/>
    <col min="15876" max="15876" width="17.5703125" style="11" customWidth="1"/>
    <col min="15877" max="15877" width="14.7109375" style="11" customWidth="1"/>
    <col min="15878" max="16127" width="8.140625" style="11" customWidth="1"/>
    <col min="16128" max="16128" width="8.7109375" style="11" customWidth="1"/>
    <col min="16129" max="16129" width="31.5703125" style="11" customWidth="1"/>
    <col min="16130" max="16130" width="13.85546875" style="11" customWidth="1"/>
    <col min="16131" max="16131" width="19.140625" style="11" customWidth="1"/>
    <col min="16132" max="16132" width="17.5703125" style="11" customWidth="1"/>
    <col min="16133" max="16133" width="14.7109375" style="11" customWidth="1"/>
    <col min="16134" max="16384" width="8.140625" style="11" customWidth="1"/>
  </cols>
  <sheetData>
    <row r="1" spans="1:5" s="130" customFormat="1" ht="23.25" customHeight="1" x14ac:dyDescent="0.25">
      <c r="A1" s="221"/>
      <c r="B1" s="221"/>
      <c r="C1" s="221"/>
      <c r="D1" s="221"/>
      <c r="E1" s="221"/>
    </row>
    <row r="2" spans="1:5" s="130" customFormat="1" x14ac:dyDescent="0.25">
      <c r="A2" s="221" t="s">
        <v>220</v>
      </c>
      <c r="B2" s="221"/>
      <c r="C2" s="221"/>
      <c r="D2" s="221"/>
      <c r="E2" s="221"/>
    </row>
    <row r="3" spans="1:5" s="130" customFormat="1" ht="15.75" customHeight="1" x14ac:dyDescent="0.25">
      <c r="B3" s="221" t="s">
        <v>277</v>
      </c>
      <c r="C3" s="221"/>
      <c r="D3" s="221"/>
      <c r="E3" s="221"/>
    </row>
    <row r="4" spans="1:5" s="130" customFormat="1" x14ac:dyDescent="0.25">
      <c r="A4" s="223" t="s">
        <v>221</v>
      </c>
      <c r="B4" s="223"/>
      <c r="C4" s="223"/>
      <c r="D4" s="223"/>
      <c r="E4" s="223"/>
    </row>
    <row r="5" spans="1:5" s="130" customFormat="1" x14ac:dyDescent="0.25">
      <c r="A5" s="223" t="s">
        <v>222</v>
      </c>
      <c r="B5" s="223"/>
      <c r="C5" s="223"/>
      <c r="D5" s="223"/>
      <c r="E5" s="223"/>
    </row>
    <row r="6" spans="1:5" s="130" customFormat="1" ht="26.25" customHeight="1" x14ac:dyDescent="0.25">
      <c r="A6" s="221" t="s">
        <v>223</v>
      </c>
      <c r="B6" s="221"/>
      <c r="C6" s="221"/>
      <c r="D6" s="221"/>
      <c r="E6" s="130" t="s">
        <v>282</v>
      </c>
    </row>
    <row r="7" spans="1:5" s="130" customFormat="1" x14ac:dyDescent="0.25">
      <c r="A7" s="221"/>
      <c r="B7" s="221"/>
      <c r="C7" s="221"/>
      <c r="D7" s="221"/>
      <c r="E7" s="221"/>
    </row>
    <row r="8" spans="1:5" s="130" customFormat="1" ht="28.5" customHeight="1" x14ac:dyDescent="0.25">
      <c r="A8" s="222" t="s">
        <v>276</v>
      </c>
      <c r="B8" s="222"/>
      <c r="C8" s="222"/>
      <c r="D8" s="222"/>
      <c r="E8" s="222"/>
    </row>
    <row r="9" spans="1:5" s="130" customFormat="1" ht="29.25" customHeight="1" x14ac:dyDescent="0.25">
      <c r="A9" s="222" t="s">
        <v>225</v>
      </c>
      <c r="B9" s="222"/>
      <c r="C9" s="222"/>
      <c r="D9" s="222"/>
      <c r="E9" s="222"/>
    </row>
    <row r="10" spans="1:5" s="130" customFormat="1" ht="30" customHeight="1" x14ac:dyDescent="0.25">
      <c r="A10" s="222" t="s">
        <v>226</v>
      </c>
      <c r="B10" s="222"/>
      <c r="C10" s="222"/>
      <c r="D10" s="222"/>
      <c r="E10" s="222"/>
    </row>
    <row r="11" spans="1:5" s="130" customFormat="1" ht="30" customHeight="1" x14ac:dyDescent="0.25">
      <c r="A11" s="222" t="s">
        <v>227</v>
      </c>
      <c r="B11" s="222"/>
      <c r="C11" s="222"/>
      <c r="D11" s="222"/>
      <c r="E11" s="222"/>
    </row>
    <row r="12" spans="1:5" s="130" customFormat="1" ht="29.25" customHeight="1" x14ac:dyDescent="0.25">
      <c r="A12" s="222" t="s">
        <v>228</v>
      </c>
      <c r="B12" s="222"/>
      <c r="C12" s="222"/>
      <c r="D12" s="222"/>
      <c r="E12" s="222"/>
    </row>
    <row r="13" spans="1:5" s="130" customFormat="1" ht="28.5" customHeight="1" x14ac:dyDescent="0.25">
      <c r="A13" s="222" t="s">
        <v>229</v>
      </c>
      <c r="B13" s="222"/>
      <c r="C13" s="222"/>
      <c r="D13" s="222"/>
      <c r="E13" s="222"/>
    </row>
    <row r="14" spans="1:5" s="130" customFormat="1" ht="15.75" customHeight="1" thickBot="1" x14ac:dyDescent="0.3">
      <c r="A14" s="221"/>
      <c r="B14" s="221"/>
      <c r="C14" s="221"/>
      <c r="D14" s="221"/>
      <c r="E14" s="221"/>
    </row>
    <row r="15" spans="1:5" s="130" customFormat="1" ht="135" x14ac:dyDescent="0.25">
      <c r="A15" s="133" t="s">
        <v>2</v>
      </c>
      <c r="B15" s="131" t="s">
        <v>231</v>
      </c>
      <c r="C15" s="131" t="s">
        <v>0</v>
      </c>
      <c r="D15" s="131" t="s">
        <v>230</v>
      </c>
      <c r="E15" s="131" t="s">
        <v>1</v>
      </c>
    </row>
    <row r="16" spans="1:5" s="130" customFormat="1" x14ac:dyDescent="0.25">
      <c r="A16" s="135" t="s">
        <v>8</v>
      </c>
      <c r="B16" s="136"/>
      <c r="C16" s="136"/>
      <c r="D16" s="136"/>
      <c r="E16" s="136"/>
    </row>
    <row r="17" spans="1:5" s="130" customFormat="1" x14ac:dyDescent="0.25">
      <c r="A17" s="132" t="s">
        <v>52</v>
      </c>
      <c r="B17" s="121" t="s">
        <v>21</v>
      </c>
      <c r="C17" s="121" t="s">
        <v>11</v>
      </c>
      <c r="D17" s="121">
        <v>0.13</v>
      </c>
      <c r="E17" s="121">
        <v>1553.6</v>
      </c>
    </row>
    <row r="18" spans="1:5" s="130" customFormat="1" ht="28.5" x14ac:dyDescent="0.25">
      <c r="A18" s="135" t="s">
        <v>232</v>
      </c>
      <c r="B18" s="136"/>
      <c r="C18" s="136"/>
      <c r="D18" s="136"/>
      <c r="E18" s="136"/>
    </row>
    <row r="19" spans="1:5" s="130" customFormat="1" x14ac:dyDescent="0.25">
      <c r="A19" s="132" t="s">
        <v>283</v>
      </c>
      <c r="B19" s="121" t="s">
        <v>22</v>
      </c>
      <c r="C19" s="121" t="s">
        <v>11</v>
      </c>
      <c r="D19" s="121">
        <f>E19</f>
        <v>5745.6</v>
      </c>
      <c r="E19" s="121">
        <v>5745.6</v>
      </c>
    </row>
    <row r="20" spans="1:5" s="130" customFormat="1" ht="30" x14ac:dyDescent="0.25">
      <c r="A20" s="132" t="s">
        <v>178</v>
      </c>
      <c r="B20" s="121" t="s">
        <v>22</v>
      </c>
      <c r="C20" s="121" t="s">
        <v>11</v>
      </c>
      <c r="D20" s="121">
        <f t="shared" ref="D20:D25" si="0">E20</f>
        <v>946.87</v>
      </c>
      <c r="E20" s="121">
        <v>946.87</v>
      </c>
    </row>
    <row r="21" spans="1:5" s="130" customFormat="1" x14ac:dyDescent="0.25">
      <c r="A21" s="132" t="s">
        <v>284</v>
      </c>
      <c r="B21" s="121" t="s">
        <v>22</v>
      </c>
      <c r="C21" s="121" t="s">
        <v>11</v>
      </c>
      <c r="D21" s="121">
        <f t="shared" si="0"/>
        <v>6955.62</v>
      </c>
      <c r="E21" s="121">
        <v>6955.62</v>
      </c>
    </row>
    <row r="22" spans="1:5" s="130" customFormat="1" ht="30" x14ac:dyDescent="0.25">
      <c r="A22" s="132" t="s">
        <v>101</v>
      </c>
      <c r="B22" s="121">
        <v>10</v>
      </c>
      <c r="C22" s="121" t="s">
        <v>102</v>
      </c>
      <c r="D22" s="121">
        <f>E22/B22</f>
        <v>135.62299999999999</v>
      </c>
      <c r="E22" s="121">
        <v>1356.23</v>
      </c>
    </row>
    <row r="23" spans="1:5" s="130" customFormat="1" x14ac:dyDescent="0.25">
      <c r="A23" s="132" t="s">
        <v>285</v>
      </c>
      <c r="B23" s="121">
        <v>1</v>
      </c>
      <c r="C23" s="121" t="s">
        <v>13</v>
      </c>
      <c r="D23" s="121">
        <f>E23/B23</f>
        <v>1717.13</v>
      </c>
      <c r="E23" s="121">
        <v>1717.13</v>
      </c>
    </row>
    <row r="24" spans="1:5" s="130" customFormat="1" x14ac:dyDescent="0.25">
      <c r="A24" s="132" t="s">
        <v>237</v>
      </c>
      <c r="B24" s="121" t="s">
        <v>215</v>
      </c>
      <c r="C24" s="121" t="s">
        <v>11</v>
      </c>
      <c r="D24" s="121">
        <f t="shared" si="0"/>
        <v>49715.33</v>
      </c>
      <c r="E24" s="121">
        <v>49715.33</v>
      </c>
    </row>
    <row r="25" spans="1:5" s="130" customFormat="1" x14ac:dyDescent="0.25">
      <c r="A25" s="132" t="s">
        <v>238</v>
      </c>
      <c r="B25" s="121" t="s">
        <v>215</v>
      </c>
      <c r="C25" s="121" t="s">
        <v>11</v>
      </c>
      <c r="D25" s="121">
        <f t="shared" si="0"/>
        <v>198.98</v>
      </c>
      <c r="E25" s="121">
        <v>198.98</v>
      </c>
    </row>
    <row r="26" spans="1:5" s="130" customFormat="1" ht="28.5" x14ac:dyDescent="0.25">
      <c r="A26" s="135" t="s">
        <v>240</v>
      </c>
      <c r="B26" s="136"/>
      <c r="C26" s="136"/>
      <c r="D26" s="136"/>
      <c r="E26" s="136"/>
    </row>
    <row r="27" spans="1:5" s="130" customFormat="1" x14ac:dyDescent="0.25">
      <c r="A27" s="132" t="s">
        <v>286</v>
      </c>
      <c r="B27" s="121">
        <v>1</v>
      </c>
      <c r="C27" s="121" t="s">
        <v>15</v>
      </c>
      <c r="D27" s="121">
        <f>E27/B27</f>
        <v>724.61</v>
      </c>
      <c r="E27" s="121">
        <v>724.61</v>
      </c>
    </row>
    <row r="28" spans="1:5" s="130" customFormat="1" ht="30" x14ac:dyDescent="0.25">
      <c r="A28" s="132" t="s">
        <v>287</v>
      </c>
      <c r="B28" s="121" t="s">
        <v>22</v>
      </c>
      <c r="C28" s="121" t="s">
        <v>11</v>
      </c>
      <c r="D28" s="121">
        <f>E28</f>
        <v>1544.25</v>
      </c>
      <c r="E28" s="121">
        <v>1544.25</v>
      </c>
    </row>
    <row r="29" spans="1:5" s="130" customFormat="1" ht="30" x14ac:dyDescent="0.25">
      <c r="A29" s="132" t="s">
        <v>288</v>
      </c>
      <c r="B29" s="121">
        <v>0.01</v>
      </c>
      <c r="C29" s="121" t="s">
        <v>17</v>
      </c>
      <c r="D29" s="121">
        <f t="shared" ref="D29:D78" si="1">E29/B29</f>
        <v>30407</v>
      </c>
      <c r="E29" s="121">
        <v>304.07</v>
      </c>
    </row>
    <row r="30" spans="1:5" s="130" customFormat="1" x14ac:dyDescent="0.25">
      <c r="A30" s="132" t="s">
        <v>289</v>
      </c>
      <c r="B30" s="121">
        <v>2</v>
      </c>
      <c r="C30" s="121" t="s">
        <v>184</v>
      </c>
      <c r="D30" s="121">
        <f t="shared" si="1"/>
        <v>101.26</v>
      </c>
      <c r="E30" s="121">
        <v>202.52</v>
      </c>
    </row>
    <row r="31" spans="1:5" s="130" customFormat="1" x14ac:dyDescent="0.25">
      <c r="A31" s="132" t="s">
        <v>55</v>
      </c>
      <c r="B31" s="121">
        <v>1</v>
      </c>
      <c r="C31" s="121" t="s">
        <v>14</v>
      </c>
      <c r="D31" s="121">
        <f t="shared" si="1"/>
        <v>1012.36</v>
      </c>
      <c r="E31" s="121">
        <v>1012.36</v>
      </c>
    </row>
    <row r="32" spans="1:5" s="130" customFormat="1" x14ac:dyDescent="0.25">
      <c r="A32" s="132" t="s">
        <v>290</v>
      </c>
      <c r="B32" s="121">
        <v>0.17</v>
      </c>
      <c r="C32" s="121" t="s">
        <v>16</v>
      </c>
      <c r="D32" s="121">
        <f t="shared" si="1"/>
        <v>1813.705882352941</v>
      </c>
      <c r="E32" s="121">
        <v>308.33</v>
      </c>
    </row>
    <row r="33" spans="1:5" s="130" customFormat="1" ht="30" x14ac:dyDescent="0.25">
      <c r="A33" s="132" t="s">
        <v>291</v>
      </c>
      <c r="B33" s="121">
        <v>0.1</v>
      </c>
      <c r="C33" s="121" t="s">
        <v>16</v>
      </c>
      <c r="D33" s="121">
        <f t="shared" si="1"/>
        <v>4007.2000000000003</v>
      </c>
      <c r="E33" s="121">
        <v>400.72</v>
      </c>
    </row>
    <row r="34" spans="1:5" s="130" customFormat="1" ht="30" x14ac:dyDescent="0.25">
      <c r="A34" s="132" t="s">
        <v>245</v>
      </c>
      <c r="B34" s="121">
        <v>0.17</v>
      </c>
      <c r="C34" s="121" t="s">
        <v>16</v>
      </c>
      <c r="D34" s="121">
        <f t="shared" si="1"/>
        <v>2032.3529411764705</v>
      </c>
      <c r="E34" s="121">
        <v>345.5</v>
      </c>
    </row>
    <row r="35" spans="1:5" s="130" customFormat="1" x14ac:dyDescent="0.25">
      <c r="A35" s="132" t="s">
        <v>73</v>
      </c>
      <c r="B35" s="121">
        <v>0.04</v>
      </c>
      <c r="C35" s="121" t="s">
        <v>74</v>
      </c>
      <c r="D35" s="121">
        <f t="shared" si="1"/>
        <v>30193.75</v>
      </c>
      <c r="E35" s="121">
        <v>1207.75</v>
      </c>
    </row>
    <row r="36" spans="1:5" s="130" customFormat="1" ht="30" x14ac:dyDescent="0.25">
      <c r="A36" s="132" t="s">
        <v>57</v>
      </c>
      <c r="B36" s="121">
        <v>1.54</v>
      </c>
      <c r="C36" s="121" t="s">
        <v>16</v>
      </c>
      <c r="D36" s="121">
        <f t="shared" si="1"/>
        <v>1919.0129870129872</v>
      </c>
      <c r="E36" s="121">
        <v>2955.28</v>
      </c>
    </row>
    <row r="37" spans="1:5" s="130" customFormat="1" ht="30" x14ac:dyDescent="0.25">
      <c r="A37" s="132" t="s">
        <v>292</v>
      </c>
      <c r="B37" s="121">
        <v>0.77</v>
      </c>
      <c r="C37" s="121" t="s">
        <v>16</v>
      </c>
      <c r="D37" s="121">
        <f t="shared" si="1"/>
        <v>2028.1688311688313</v>
      </c>
      <c r="E37" s="121">
        <v>1561.69</v>
      </c>
    </row>
    <row r="38" spans="1:5" s="130" customFormat="1" ht="30" x14ac:dyDescent="0.25">
      <c r="A38" s="132" t="s">
        <v>188</v>
      </c>
      <c r="B38" s="121">
        <v>4.4999999999999998E-2</v>
      </c>
      <c r="C38" s="121" t="s">
        <v>116</v>
      </c>
      <c r="D38" s="121">
        <f t="shared" si="1"/>
        <v>77984.444444444453</v>
      </c>
      <c r="E38" s="121">
        <v>3509.3</v>
      </c>
    </row>
    <row r="39" spans="1:5" s="130" customFormat="1" ht="30" x14ac:dyDescent="0.25">
      <c r="A39" s="132" t="s">
        <v>60</v>
      </c>
      <c r="B39" s="121">
        <v>4</v>
      </c>
      <c r="C39" s="121" t="s">
        <v>18</v>
      </c>
      <c r="D39" s="121">
        <f t="shared" si="1"/>
        <v>252.17250000000001</v>
      </c>
      <c r="E39" s="121">
        <v>1008.69</v>
      </c>
    </row>
    <row r="40" spans="1:5" s="130" customFormat="1" x14ac:dyDescent="0.25">
      <c r="A40" s="132" t="s">
        <v>293</v>
      </c>
      <c r="B40" s="121">
        <v>2</v>
      </c>
      <c r="C40" s="121" t="s">
        <v>184</v>
      </c>
      <c r="D40" s="121">
        <f t="shared" si="1"/>
        <v>81.314999999999998</v>
      </c>
      <c r="E40" s="121">
        <v>162.63</v>
      </c>
    </row>
    <row r="41" spans="1:5" s="130" customFormat="1" x14ac:dyDescent="0.25">
      <c r="A41" s="132" t="s">
        <v>246</v>
      </c>
      <c r="B41" s="121">
        <v>1</v>
      </c>
      <c r="C41" s="121" t="s">
        <v>13</v>
      </c>
      <c r="D41" s="121">
        <f t="shared" si="1"/>
        <v>4397.99</v>
      </c>
      <c r="E41" s="121">
        <v>4397.99</v>
      </c>
    </row>
    <row r="42" spans="1:5" s="130" customFormat="1" x14ac:dyDescent="0.25">
      <c r="A42" s="132" t="s">
        <v>190</v>
      </c>
      <c r="B42" s="121">
        <v>1</v>
      </c>
      <c r="C42" s="121" t="s">
        <v>14</v>
      </c>
      <c r="D42" s="121">
        <f>E42</f>
        <v>8045.48</v>
      </c>
      <c r="E42" s="121">
        <v>8045.48</v>
      </c>
    </row>
    <row r="43" spans="1:5" s="130" customFormat="1" ht="30" x14ac:dyDescent="0.25">
      <c r="A43" s="132" t="s">
        <v>192</v>
      </c>
      <c r="B43" s="121">
        <v>1</v>
      </c>
      <c r="C43" s="121" t="s">
        <v>19</v>
      </c>
      <c r="D43" s="121">
        <f t="shared" si="1"/>
        <v>891.83</v>
      </c>
      <c r="E43" s="121">
        <v>891.83</v>
      </c>
    </row>
    <row r="44" spans="1:5" s="130" customFormat="1" ht="30" x14ac:dyDescent="0.25">
      <c r="A44" s="132" t="s">
        <v>247</v>
      </c>
      <c r="B44" s="121">
        <v>0.01</v>
      </c>
      <c r="C44" s="121" t="s">
        <v>19</v>
      </c>
      <c r="D44" s="121">
        <f t="shared" si="1"/>
        <v>30424</v>
      </c>
      <c r="E44" s="121">
        <v>304.24</v>
      </c>
    </row>
    <row r="45" spans="1:5" s="130" customFormat="1" x14ac:dyDescent="0.25">
      <c r="A45" s="132" t="s">
        <v>64</v>
      </c>
      <c r="B45" s="121">
        <v>32</v>
      </c>
      <c r="C45" s="121" t="s">
        <v>19</v>
      </c>
      <c r="D45" s="121">
        <f t="shared" si="1"/>
        <v>299.67937499999999</v>
      </c>
      <c r="E45" s="121">
        <v>9589.74</v>
      </c>
    </row>
    <row r="46" spans="1:5" s="130" customFormat="1" ht="28.5" x14ac:dyDescent="0.25">
      <c r="A46" s="135" t="s">
        <v>248</v>
      </c>
      <c r="B46" s="136"/>
      <c r="C46" s="136"/>
      <c r="D46" s="121"/>
      <c r="E46" s="136"/>
    </row>
    <row r="47" spans="1:5" s="130" customFormat="1" x14ac:dyDescent="0.25">
      <c r="A47" s="132" t="s">
        <v>294</v>
      </c>
      <c r="B47" s="121">
        <v>2.5000000000000001E-2</v>
      </c>
      <c r="C47" s="121" t="s">
        <v>295</v>
      </c>
      <c r="D47" s="121">
        <f t="shared" si="1"/>
        <v>38190</v>
      </c>
      <c r="E47" s="121">
        <v>954.75</v>
      </c>
    </row>
    <row r="48" spans="1:5" s="130" customFormat="1" x14ac:dyDescent="0.25">
      <c r="A48" s="132" t="s">
        <v>296</v>
      </c>
      <c r="B48" s="121">
        <v>1</v>
      </c>
      <c r="C48" s="121" t="s">
        <v>13</v>
      </c>
      <c r="D48" s="121">
        <f t="shared" si="1"/>
        <v>1238.32</v>
      </c>
      <c r="E48" s="121">
        <v>1238.32</v>
      </c>
    </row>
    <row r="49" spans="1:5" s="130" customFormat="1" ht="30" x14ac:dyDescent="0.25">
      <c r="A49" s="132" t="s">
        <v>297</v>
      </c>
      <c r="B49" s="121">
        <v>0.03</v>
      </c>
      <c r="C49" s="121" t="s">
        <v>298</v>
      </c>
      <c r="D49" s="121">
        <f t="shared" si="1"/>
        <v>20659.666666666668</v>
      </c>
      <c r="E49" s="121">
        <v>619.79</v>
      </c>
    </row>
    <row r="50" spans="1:5" s="130" customFormat="1" x14ac:dyDescent="0.25">
      <c r="A50" s="132" t="s">
        <v>299</v>
      </c>
      <c r="B50" s="121">
        <v>1</v>
      </c>
      <c r="C50" s="121" t="s">
        <v>300</v>
      </c>
      <c r="D50" s="121">
        <f t="shared" si="1"/>
        <v>141.65</v>
      </c>
      <c r="E50" s="121">
        <v>141.65</v>
      </c>
    </row>
    <row r="51" spans="1:5" s="130" customFormat="1" x14ac:dyDescent="0.25">
      <c r="A51" s="132" t="s">
        <v>301</v>
      </c>
      <c r="B51" s="121">
        <v>0.14000000000000001</v>
      </c>
      <c r="C51" s="121" t="s">
        <v>15</v>
      </c>
      <c r="D51" s="121">
        <f t="shared" si="1"/>
        <v>642.21428571428567</v>
      </c>
      <c r="E51" s="121">
        <v>89.91</v>
      </c>
    </row>
    <row r="52" spans="1:5" s="130" customFormat="1" x14ac:dyDescent="0.25">
      <c r="A52" s="132" t="s">
        <v>302</v>
      </c>
      <c r="B52" s="121">
        <v>2.5000000000000001E-2</v>
      </c>
      <c r="C52" s="121" t="s">
        <v>295</v>
      </c>
      <c r="D52" s="121">
        <f t="shared" si="1"/>
        <v>52510.399999999994</v>
      </c>
      <c r="E52" s="121">
        <v>1312.76</v>
      </c>
    </row>
    <row r="53" spans="1:5" s="130" customFormat="1" ht="30" x14ac:dyDescent="0.25">
      <c r="A53" s="132" t="s">
        <v>303</v>
      </c>
      <c r="B53" s="121">
        <v>1E-3</v>
      </c>
      <c r="C53" s="121" t="s">
        <v>72</v>
      </c>
      <c r="D53" s="121">
        <f t="shared" si="1"/>
        <v>4490</v>
      </c>
      <c r="E53" s="121">
        <v>4.49</v>
      </c>
    </row>
    <row r="54" spans="1:5" s="130" customFormat="1" ht="30" x14ac:dyDescent="0.25">
      <c r="A54" s="132" t="s">
        <v>304</v>
      </c>
      <c r="B54" s="121">
        <v>2.1000000000000001E-2</v>
      </c>
      <c r="C54" s="121" t="s">
        <v>72</v>
      </c>
      <c r="D54" s="121">
        <f t="shared" si="1"/>
        <v>20590.476190476187</v>
      </c>
      <c r="E54" s="121">
        <v>432.4</v>
      </c>
    </row>
    <row r="55" spans="1:5" s="130" customFormat="1" ht="30" x14ac:dyDescent="0.25">
      <c r="A55" s="132" t="s">
        <v>305</v>
      </c>
      <c r="B55" s="121">
        <v>5.0000000000000001E-3</v>
      </c>
      <c r="C55" s="121" t="s">
        <v>72</v>
      </c>
      <c r="D55" s="121">
        <f t="shared" si="1"/>
        <v>32312</v>
      </c>
      <c r="E55" s="121">
        <v>161.56</v>
      </c>
    </row>
    <row r="56" spans="1:5" s="130" customFormat="1" ht="45" x14ac:dyDescent="0.25">
      <c r="A56" s="132" t="s">
        <v>306</v>
      </c>
      <c r="B56" s="121">
        <v>1E-3</v>
      </c>
      <c r="C56" s="121" t="s">
        <v>72</v>
      </c>
      <c r="D56" s="121">
        <f t="shared" si="1"/>
        <v>15130</v>
      </c>
      <c r="E56" s="121">
        <v>15.13</v>
      </c>
    </row>
    <row r="57" spans="1:5" s="130" customFormat="1" ht="30" x14ac:dyDescent="0.25">
      <c r="A57" s="132" t="s">
        <v>307</v>
      </c>
      <c r="B57" s="121">
        <v>0.17499999999999999</v>
      </c>
      <c r="C57" s="121" t="s">
        <v>72</v>
      </c>
      <c r="D57" s="121">
        <f t="shared" si="1"/>
        <v>46072.685714285719</v>
      </c>
      <c r="E57" s="121">
        <v>8062.72</v>
      </c>
    </row>
    <row r="58" spans="1:5" s="130" customFormat="1" ht="30" x14ac:dyDescent="0.25">
      <c r="A58" s="132" t="s">
        <v>287</v>
      </c>
      <c r="B58" s="121" t="s">
        <v>22</v>
      </c>
      <c r="C58" s="121" t="s">
        <v>11</v>
      </c>
      <c r="D58" s="121">
        <f>E58</f>
        <v>1544.25</v>
      </c>
      <c r="E58" s="121">
        <v>1544.25</v>
      </c>
    </row>
    <row r="59" spans="1:5" s="130" customFormat="1" ht="30" x14ac:dyDescent="0.25">
      <c r="A59" s="132" t="s">
        <v>129</v>
      </c>
      <c r="B59" s="121">
        <v>4</v>
      </c>
      <c r="C59" s="121" t="s">
        <v>13</v>
      </c>
      <c r="D59" s="121">
        <f t="shared" si="1"/>
        <v>447.72500000000002</v>
      </c>
      <c r="E59" s="121">
        <v>1790.9</v>
      </c>
    </row>
    <row r="60" spans="1:5" s="130" customFormat="1" ht="30" x14ac:dyDescent="0.25">
      <c r="A60" s="132" t="s">
        <v>308</v>
      </c>
      <c r="B60" s="121">
        <v>1E-3</v>
      </c>
      <c r="C60" s="121" t="s">
        <v>72</v>
      </c>
      <c r="D60" s="121">
        <f t="shared" si="1"/>
        <v>149740</v>
      </c>
      <c r="E60" s="121">
        <v>149.74</v>
      </c>
    </row>
    <row r="61" spans="1:5" s="130" customFormat="1" x14ac:dyDescent="0.25">
      <c r="A61" s="132" t="s">
        <v>136</v>
      </c>
      <c r="B61" s="121">
        <v>0.02</v>
      </c>
      <c r="C61" s="121" t="s">
        <v>78</v>
      </c>
      <c r="D61" s="121">
        <f t="shared" si="1"/>
        <v>23837</v>
      </c>
      <c r="E61" s="121">
        <v>476.74</v>
      </c>
    </row>
    <row r="62" spans="1:5" s="130" customFormat="1" x14ac:dyDescent="0.25">
      <c r="A62" s="132" t="s">
        <v>309</v>
      </c>
      <c r="B62" s="121">
        <v>1.7000000000000001E-2</v>
      </c>
      <c r="C62" s="121" t="s">
        <v>72</v>
      </c>
      <c r="D62" s="121">
        <f t="shared" si="1"/>
        <v>18345.882352941175</v>
      </c>
      <c r="E62" s="121">
        <v>311.88</v>
      </c>
    </row>
    <row r="63" spans="1:5" s="130" customFormat="1" ht="30" x14ac:dyDescent="0.25">
      <c r="A63" s="132" t="s">
        <v>310</v>
      </c>
      <c r="B63" s="121">
        <v>11.718999999999999</v>
      </c>
      <c r="C63" s="121" t="s">
        <v>12</v>
      </c>
      <c r="D63" s="121">
        <f t="shared" si="1"/>
        <v>967.20539295161711</v>
      </c>
      <c r="E63" s="121">
        <v>11334.68</v>
      </c>
    </row>
    <row r="64" spans="1:5" s="130" customFormat="1" x14ac:dyDescent="0.25">
      <c r="A64" s="132" t="s">
        <v>311</v>
      </c>
      <c r="B64" s="121">
        <v>0.05</v>
      </c>
      <c r="C64" s="121" t="s">
        <v>72</v>
      </c>
      <c r="D64" s="121">
        <f t="shared" si="1"/>
        <v>24698.799999999999</v>
      </c>
      <c r="E64" s="121">
        <v>1234.94</v>
      </c>
    </row>
    <row r="65" spans="1:5" s="130" customFormat="1" x14ac:dyDescent="0.25">
      <c r="A65" s="132" t="s">
        <v>312</v>
      </c>
      <c r="B65" s="121">
        <v>0.02</v>
      </c>
      <c r="C65" s="121" t="s">
        <v>15</v>
      </c>
      <c r="D65" s="121">
        <f t="shared" si="1"/>
        <v>2789.5</v>
      </c>
      <c r="E65" s="121">
        <v>55.79</v>
      </c>
    </row>
    <row r="66" spans="1:5" s="130" customFormat="1" x14ac:dyDescent="0.25">
      <c r="A66" s="132" t="s">
        <v>313</v>
      </c>
      <c r="B66" s="121">
        <v>3.0000000000000001E-3</v>
      </c>
      <c r="C66" s="121" t="s">
        <v>72</v>
      </c>
      <c r="D66" s="121">
        <f t="shared" si="1"/>
        <v>90703.333333333343</v>
      </c>
      <c r="E66" s="121">
        <v>272.11</v>
      </c>
    </row>
    <row r="67" spans="1:5" s="130" customFormat="1" ht="30" x14ac:dyDescent="0.25">
      <c r="A67" s="132" t="s">
        <v>143</v>
      </c>
      <c r="B67" s="121">
        <v>0.01</v>
      </c>
      <c r="C67" s="121" t="s">
        <v>17</v>
      </c>
      <c r="D67" s="121">
        <f t="shared" si="1"/>
        <v>90426</v>
      </c>
      <c r="E67" s="121">
        <v>904.26</v>
      </c>
    </row>
    <row r="68" spans="1:5" s="130" customFormat="1" x14ac:dyDescent="0.25">
      <c r="A68" s="132" t="s">
        <v>314</v>
      </c>
      <c r="B68" s="121">
        <v>0.01</v>
      </c>
      <c r="C68" s="121" t="s">
        <v>17</v>
      </c>
      <c r="D68" s="121">
        <f t="shared" si="1"/>
        <v>52598</v>
      </c>
      <c r="E68" s="121">
        <v>525.98</v>
      </c>
    </row>
    <row r="69" spans="1:5" s="130" customFormat="1" x14ac:dyDescent="0.25">
      <c r="A69" s="132" t="s">
        <v>315</v>
      </c>
      <c r="B69" s="121">
        <v>0.1</v>
      </c>
      <c r="C69" s="121" t="s">
        <v>72</v>
      </c>
      <c r="D69" s="121">
        <f t="shared" si="1"/>
        <v>24615.8</v>
      </c>
      <c r="E69" s="121">
        <v>2461.58</v>
      </c>
    </row>
    <row r="70" spans="1:5" s="130" customFormat="1" x14ac:dyDescent="0.25">
      <c r="A70" s="132" t="s">
        <v>316</v>
      </c>
      <c r="B70" s="121">
        <v>2.8000000000000001E-2</v>
      </c>
      <c r="C70" s="121" t="s">
        <v>72</v>
      </c>
      <c r="D70" s="121">
        <f t="shared" si="1"/>
        <v>12579.285714285716</v>
      </c>
      <c r="E70" s="121">
        <v>352.22</v>
      </c>
    </row>
    <row r="71" spans="1:5" s="130" customFormat="1" x14ac:dyDescent="0.25">
      <c r="A71" s="132" t="s">
        <v>317</v>
      </c>
      <c r="B71" s="121">
        <v>3</v>
      </c>
      <c r="C71" s="121" t="s">
        <v>16</v>
      </c>
      <c r="D71" s="121">
        <f t="shared" si="1"/>
        <v>1092.6266666666668</v>
      </c>
      <c r="E71" s="121">
        <v>3277.88</v>
      </c>
    </row>
    <row r="72" spans="1:5" s="130" customFormat="1" ht="30" x14ac:dyDescent="0.25">
      <c r="A72" s="132" t="s">
        <v>65</v>
      </c>
      <c r="B72" s="121">
        <v>0.77</v>
      </c>
      <c r="C72" s="121" t="s">
        <v>16</v>
      </c>
      <c r="D72" s="121">
        <f t="shared" si="1"/>
        <v>2021.6623376623377</v>
      </c>
      <c r="E72" s="121">
        <v>1556.68</v>
      </c>
    </row>
    <row r="73" spans="1:5" s="130" customFormat="1" ht="30" x14ac:dyDescent="0.25">
      <c r="A73" s="132" t="s">
        <v>197</v>
      </c>
      <c r="B73" s="121">
        <v>0.77</v>
      </c>
      <c r="C73" s="121" t="s">
        <v>16</v>
      </c>
      <c r="D73" s="121">
        <f t="shared" si="1"/>
        <v>2007.8311688311687</v>
      </c>
      <c r="E73" s="121">
        <v>1546.03</v>
      </c>
    </row>
    <row r="74" spans="1:5" s="130" customFormat="1" x14ac:dyDescent="0.25">
      <c r="A74" s="132" t="s">
        <v>318</v>
      </c>
      <c r="B74" s="121">
        <v>2</v>
      </c>
      <c r="C74" s="121" t="s">
        <v>79</v>
      </c>
      <c r="D74" s="121">
        <f t="shared" si="1"/>
        <v>42.31</v>
      </c>
      <c r="E74" s="121">
        <v>84.62</v>
      </c>
    </row>
    <row r="75" spans="1:5" s="130" customFormat="1" x14ac:dyDescent="0.25">
      <c r="A75" s="132" t="s">
        <v>318</v>
      </c>
      <c r="B75" s="121">
        <v>1.5</v>
      </c>
      <c r="C75" s="121" t="s">
        <v>258</v>
      </c>
      <c r="D75" s="121">
        <f t="shared" si="1"/>
        <v>46.986666666666672</v>
      </c>
      <c r="E75" s="121">
        <v>70.48</v>
      </c>
    </row>
    <row r="76" spans="1:5" s="130" customFormat="1" ht="30" x14ac:dyDescent="0.25">
      <c r="A76" s="132" t="s">
        <v>199</v>
      </c>
      <c r="B76" s="121" t="s">
        <v>80</v>
      </c>
      <c r="C76" s="121" t="s">
        <v>16</v>
      </c>
      <c r="D76" s="121">
        <f>E76</f>
        <v>6658.78</v>
      </c>
      <c r="E76" s="121">
        <v>6658.78</v>
      </c>
    </row>
    <row r="77" spans="1:5" s="130" customFormat="1" x14ac:dyDescent="0.25">
      <c r="A77" s="132" t="s">
        <v>319</v>
      </c>
      <c r="B77" s="121">
        <v>0.01</v>
      </c>
      <c r="C77" s="121" t="s">
        <v>78</v>
      </c>
      <c r="D77" s="121">
        <f t="shared" si="1"/>
        <v>38136</v>
      </c>
      <c r="E77" s="121">
        <v>381.36</v>
      </c>
    </row>
    <row r="78" spans="1:5" s="130" customFormat="1" x14ac:dyDescent="0.25">
      <c r="A78" s="132" t="s">
        <v>320</v>
      </c>
      <c r="B78" s="121">
        <v>0.05</v>
      </c>
      <c r="C78" s="121" t="s">
        <v>295</v>
      </c>
      <c r="D78" s="121">
        <f t="shared" si="1"/>
        <v>74548.599999999991</v>
      </c>
      <c r="E78" s="121">
        <v>3727.43</v>
      </c>
    </row>
    <row r="79" spans="1:5" s="130" customFormat="1" ht="28.5" x14ac:dyDescent="0.25">
      <c r="A79" s="135" t="s">
        <v>76</v>
      </c>
      <c r="B79" s="136"/>
      <c r="C79" s="136"/>
      <c r="D79" s="136"/>
      <c r="E79" s="136"/>
    </row>
    <row r="80" spans="1:5" s="130" customFormat="1" ht="30" x14ac:dyDescent="0.25">
      <c r="A80" s="132" t="s">
        <v>77</v>
      </c>
      <c r="B80" s="121" t="s">
        <v>271</v>
      </c>
      <c r="C80" s="121" t="s">
        <v>11</v>
      </c>
      <c r="D80" s="121">
        <f>E80</f>
        <v>4484.6400000000003</v>
      </c>
      <c r="E80" s="121">
        <v>4484.6400000000003</v>
      </c>
    </row>
    <row r="81" spans="1:5" s="130" customFormat="1" x14ac:dyDescent="0.25">
      <c r="A81" s="135" t="s">
        <v>262</v>
      </c>
      <c r="B81" s="136"/>
      <c r="C81" s="136"/>
      <c r="D81" s="121"/>
      <c r="E81" s="136"/>
    </row>
    <row r="82" spans="1:5" s="130" customFormat="1" x14ac:dyDescent="0.25">
      <c r="A82" s="132" t="s">
        <v>264</v>
      </c>
      <c r="B82" s="121" t="s">
        <v>271</v>
      </c>
      <c r="C82" s="121" t="s">
        <v>11</v>
      </c>
      <c r="D82" s="121">
        <f t="shared" ref="D82:D89" si="2">E82</f>
        <v>5400</v>
      </c>
      <c r="E82" s="121">
        <v>5400</v>
      </c>
    </row>
    <row r="83" spans="1:5" s="130" customFormat="1" ht="42.75" x14ac:dyDescent="0.25">
      <c r="A83" s="135" t="s">
        <v>321</v>
      </c>
      <c r="B83" s="136"/>
      <c r="C83" s="136"/>
      <c r="D83" s="121"/>
      <c r="E83" s="136"/>
    </row>
    <row r="84" spans="1:5" s="130" customFormat="1" x14ac:dyDescent="0.25">
      <c r="A84" s="132" t="s">
        <v>111</v>
      </c>
      <c r="B84" s="121" t="s">
        <v>22</v>
      </c>
      <c r="C84" s="121" t="s">
        <v>11</v>
      </c>
      <c r="D84" s="121">
        <f t="shared" si="2"/>
        <v>4600</v>
      </c>
      <c r="E84" s="121">
        <v>4600</v>
      </c>
    </row>
    <row r="85" spans="1:5" s="130" customFormat="1" ht="30" x14ac:dyDescent="0.25">
      <c r="A85" s="132" t="s">
        <v>322</v>
      </c>
      <c r="B85" s="121" t="s">
        <v>22</v>
      </c>
      <c r="C85" s="121" t="s">
        <v>11</v>
      </c>
      <c r="D85" s="121">
        <f t="shared" si="2"/>
        <v>239.02</v>
      </c>
      <c r="E85" s="121">
        <v>239.02</v>
      </c>
    </row>
    <row r="86" spans="1:5" s="130" customFormat="1" x14ac:dyDescent="0.25">
      <c r="A86" s="135" t="s">
        <v>323</v>
      </c>
      <c r="B86" s="136"/>
      <c r="C86" s="136"/>
      <c r="D86" s="121"/>
      <c r="E86" s="136"/>
    </row>
    <row r="87" spans="1:5" s="130" customFormat="1" x14ac:dyDescent="0.25">
      <c r="A87" s="132" t="s">
        <v>324</v>
      </c>
      <c r="B87" s="121" t="s">
        <v>80</v>
      </c>
      <c r="C87" s="121" t="s">
        <v>13</v>
      </c>
      <c r="D87" s="121">
        <f t="shared" si="2"/>
        <v>51740.14</v>
      </c>
      <c r="E87" s="121">
        <v>51740.14</v>
      </c>
    </row>
    <row r="88" spans="1:5" s="130" customFormat="1" x14ac:dyDescent="0.25">
      <c r="A88" s="132" t="s">
        <v>325</v>
      </c>
      <c r="B88" s="121" t="s">
        <v>80</v>
      </c>
      <c r="C88" s="121" t="s">
        <v>13</v>
      </c>
      <c r="D88" s="121">
        <f t="shared" si="2"/>
        <v>76256.570000000007</v>
      </c>
      <c r="E88" s="121">
        <v>76256.570000000007</v>
      </c>
    </row>
    <row r="89" spans="1:5" s="130" customFormat="1" x14ac:dyDescent="0.25">
      <c r="A89" s="132" t="s">
        <v>326</v>
      </c>
      <c r="B89" s="121" t="s">
        <v>80</v>
      </c>
      <c r="C89" s="121" t="s">
        <v>13</v>
      </c>
      <c r="D89" s="121">
        <f t="shared" si="2"/>
        <v>4599.43</v>
      </c>
      <c r="E89" s="121">
        <v>4599.43</v>
      </c>
    </row>
    <row r="90" spans="1:5" s="36" customFormat="1" x14ac:dyDescent="0.25">
      <c r="A90" s="215" t="s">
        <v>10</v>
      </c>
      <c r="B90" s="216"/>
      <c r="C90" s="216"/>
      <c r="D90" s="217"/>
      <c r="E90" s="40"/>
    </row>
    <row r="91" spans="1:5" s="36" customFormat="1" x14ac:dyDescent="0.25">
      <c r="A91" s="44" t="s">
        <v>69</v>
      </c>
      <c r="B91" s="40" t="s">
        <v>21</v>
      </c>
      <c r="C91" s="40" t="s">
        <v>11</v>
      </c>
      <c r="D91" s="40">
        <f>E91</f>
        <v>30573.795000000002</v>
      </c>
      <c r="E91" s="40">
        <f>SUM(E16:E89)*10%</f>
        <v>30573.795000000002</v>
      </c>
    </row>
    <row r="92" spans="1:5" s="130" customFormat="1" x14ac:dyDescent="0.25">
      <c r="A92" s="134" t="s">
        <v>24</v>
      </c>
      <c r="B92" s="121"/>
      <c r="C92" s="121"/>
      <c r="D92" s="121"/>
      <c r="E92" s="122">
        <f>SUM(E16:E91)</f>
        <v>336311.745</v>
      </c>
    </row>
    <row r="93" spans="1:5" s="130" customFormat="1" x14ac:dyDescent="0.25">
      <c r="A93" s="221"/>
      <c r="B93" s="221"/>
      <c r="C93" s="221"/>
      <c r="D93" s="221"/>
      <c r="E93" s="221"/>
    </row>
    <row r="94" spans="1:5" s="130" customFormat="1" x14ac:dyDescent="0.25">
      <c r="A94" s="221"/>
      <c r="B94" s="221"/>
      <c r="C94" s="221"/>
      <c r="D94" s="221"/>
      <c r="E94" s="221"/>
    </row>
    <row r="95" spans="1:5" s="130" customFormat="1" ht="39.75" customHeight="1" x14ac:dyDescent="0.25">
      <c r="A95" s="222" t="s">
        <v>327</v>
      </c>
      <c r="B95" s="222"/>
      <c r="C95" s="222"/>
      <c r="D95" s="222"/>
      <c r="E95" s="222"/>
    </row>
    <row r="96" spans="1:5" s="130" customFormat="1" ht="27.75" customHeight="1" x14ac:dyDescent="0.25">
      <c r="A96" s="222" t="s">
        <v>265</v>
      </c>
      <c r="B96" s="222"/>
      <c r="C96" s="222"/>
      <c r="D96" s="222"/>
      <c r="E96" s="222"/>
    </row>
    <row r="97" spans="1:5" s="130" customFormat="1" ht="24" customHeight="1" x14ac:dyDescent="0.25">
      <c r="A97" s="222" t="s">
        <v>266</v>
      </c>
      <c r="B97" s="222"/>
      <c r="C97" s="222"/>
      <c r="D97" s="222"/>
      <c r="E97" s="222"/>
    </row>
    <row r="98" spans="1:5" s="130" customFormat="1" ht="30.75" customHeight="1" x14ac:dyDescent="0.25">
      <c r="A98" s="222" t="s">
        <v>267</v>
      </c>
      <c r="B98" s="222"/>
      <c r="C98" s="222"/>
      <c r="D98" s="222"/>
      <c r="E98" s="222"/>
    </row>
    <row r="99" spans="1:5" s="130" customFormat="1" x14ac:dyDescent="0.25">
      <c r="A99" s="221"/>
      <c r="B99" s="221"/>
      <c r="C99" s="221"/>
      <c r="D99" s="221"/>
      <c r="E99" s="221"/>
    </row>
    <row r="100" spans="1:5" s="130" customFormat="1" ht="24.75" customHeight="1" x14ac:dyDescent="0.25">
      <c r="B100" s="222"/>
      <c r="C100" s="222"/>
      <c r="D100" s="222"/>
      <c r="E100" s="222"/>
    </row>
    <row r="101" spans="1:5" s="130" customFormat="1" ht="18.75" customHeight="1" x14ac:dyDescent="0.25">
      <c r="A101" s="221" t="s">
        <v>268</v>
      </c>
      <c r="B101" s="221"/>
      <c r="C101" s="221"/>
      <c r="D101" s="221"/>
      <c r="E101" s="221"/>
    </row>
    <row r="102" spans="1:5" s="130" customFormat="1" ht="15.75" customHeight="1" x14ac:dyDescent="0.25">
      <c r="A102" s="221" t="s">
        <v>328</v>
      </c>
      <c r="B102" s="221"/>
      <c r="C102" s="221"/>
      <c r="D102" s="221"/>
      <c r="E102" s="221"/>
    </row>
    <row r="103" spans="1:5" s="130" customFormat="1" ht="10.5" customHeight="1" x14ac:dyDescent="0.25">
      <c r="B103" s="221"/>
      <c r="C103" s="221"/>
      <c r="D103" s="221" t="s">
        <v>26</v>
      </c>
      <c r="E103" s="221"/>
    </row>
    <row r="104" spans="1:5" s="130" customFormat="1" x14ac:dyDescent="0.25">
      <c r="A104" s="221"/>
      <c r="B104" s="221"/>
      <c r="C104" s="221"/>
      <c r="D104" s="221"/>
      <c r="E104" s="221"/>
    </row>
    <row r="105" spans="1:5" s="130" customFormat="1" x14ac:dyDescent="0.25">
      <c r="A105" s="221" t="s">
        <v>269</v>
      </c>
      <c r="B105" s="221"/>
      <c r="C105" s="221"/>
      <c r="D105" s="221"/>
      <c r="E105" s="221"/>
    </row>
    <row r="106" spans="1:5" s="130" customFormat="1" ht="10.5" customHeight="1" x14ac:dyDescent="0.25">
      <c r="B106" s="221"/>
      <c r="C106" s="221"/>
      <c r="D106" s="221" t="s">
        <v>26</v>
      </c>
      <c r="E106" s="221"/>
    </row>
    <row r="107" spans="1:5" s="130" customFormat="1" ht="11.25" customHeight="1" x14ac:dyDescent="0.25">
      <c r="A107" s="221"/>
      <c r="B107" s="221"/>
      <c r="C107" s="221"/>
      <c r="D107" s="221"/>
      <c r="E107" s="221"/>
    </row>
  </sheetData>
  <mergeCells count="32">
    <mergeCell ref="A107:E107"/>
    <mergeCell ref="A90:D90"/>
    <mergeCell ref="A5:E5"/>
    <mergeCell ref="A4:E4"/>
    <mergeCell ref="B103:C103"/>
    <mergeCell ref="D103:E103"/>
    <mergeCell ref="A104:E104"/>
    <mergeCell ref="A105:E105"/>
    <mergeCell ref="B106:C106"/>
    <mergeCell ref="D106:E106"/>
    <mergeCell ref="A97:E97"/>
    <mergeCell ref="A98:E98"/>
    <mergeCell ref="A99:E99"/>
    <mergeCell ref="B100:E100"/>
    <mergeCell ref="A101:E101"/>
    <mergeCell ref="A102:E102"/>
    <mergeCell ref="A93:E93"/>
    <mergeCell ref="A94:E94"/>
    <mergeCell ref="A95:E95"/>
    <mergeCell ref="A96:E96"/>
    <mergeCell ref="A10:E10"/>
    <mergeCell ref="A11:E11"/>
    <mergeCell ref="A12:E12"/>
    <mergeCell ref="A13:E13"/>
    <mergeCell ref="A14:E14"/>
    <mergeCell ref="A6:D6"/>
    <mergeCell ref="A7:E7"/>
    <mergeCell ref="A8:E8"/>
    <mergeCell ref="A9:E9"/>
    <mergeCell ref="A1:E1"/>
    <mergeCell ref="A2:E2"/>
    <mergeCell ref="B3:E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0"/>
  <sheetViews>
    <sheetView topLeftCell="A10" workbookViewId="0">
      <selection activeCell="K8" sqref="K8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20" s="2" customFormat="1" ht="35.25" customHeight="1" x14ac:dyDescent="0.3">
      <c r="A1" s="189" t="s">
        <v>329</v>
      </c>
      <c r="B1" s="189"/>
      <c r="C1" s="189"/>
      <c r="D1" s="189"/>
      <c r="E1" s="189"/>
      <c r="F1" s="189"/>
    </row>
    <row r="2" spans="1:20" s="2" customFormat="1" x14ac:dyDescent="0.25">
      <c r="A2" s="51"/>
      <c r="B2" s="51"/>
      <c r="C2" s="51"/>
      <c r="D2" s="51"/>
      <c r="E2" s="51"/>
      <c r="F2" s="51"/>
    </row>
    <row r="3" spans="1:20" s="2" customFormat="1" ht="19.5" customHeight="1" x14ac:dyDescent="0.25">
      <c r="A3" s="52" t="s">
        <v>330</v>
      </c>
      <c r="B3" s="52"/>
      <c r="C3" s="52"/>
      <c r="D3" s="52"/>
      <c r="E3" s="52"/>
      <c r="F3" s="53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</row>
    <row r="4" spans="1:20" s="2" customFormat="1" ht="19.5" customHeight="1" x14ac:dyDescent="0.25">
      <c r="A4" s="52"/>
      <c r="B4" s="52"/>
      <c r="C4" s="52"/>
      <c r="D4" s="52"/>
      <c r="E4" s="52"/>
      <c r="F4" s="53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</row>
    <row r="5" spans="1:20" s="2" customFormat="1" ht="36.75" customHeight="1" x14ac:dyDescent="0.25">
      <c r="A5" s="197" t="s">
        <v>154</v>
      </c>
      <c r="B5" s="197"/>
      <c r="C5" s="197"/>
      <c r="D5" s="197"/>
      <c r="E5" s="197"/>
      <c r="F5" s="197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4"/>
    </row>
    <row r="6" spans="1:20" s="64" customFormat="1" ht="27.75" customHeight="1" x14ac:dyDescent="0.25">
      <c r="A6" s="100" t="s">
        <v>155</v>
      </c>
      <c r="B6" s="101">
        <v>3</v>
      </c>
      <c r="C6" s="100" t="s">
        <v>156</v>
      </c>
      <c r="D6" s="112">
        <v>995.9</v>
      </c>
      <c r="E6" s="100" t="s">
        <v>157</v>
      </c>
      <c r="F6" s="103">
        <v>626.79999999999995</v>
      </c>
      <c r="G6" s="55"/>
      <c r="H6" s="57"/>
      <c r="I6" s="58"/>
      <c r="J6" s="59"/>
      <c r="K6" s="60"/>
      <c r="L6" s="61"/>
      <c r="M6" s="61"/>
      <c r="N6" s="61"/>
      <c r="O6" s="55"/>
      <c r="P6" s="55"/>
      <c r="Q6" s="175"/>
      <c r="R6" s="175"/>
      <c r="S6" s="172"/>
      <c r="T6" s="173"/>
    </row>
    <row r="7" spans="1:20" s="66" customFormat="1" ht="32.25" customHeight="1" x14ac:dyDescent="0.25">
      <c r="A7" s="100" t="s">
        <v>158</v>
      </c>
      <c r="B7" s="101">
        <v>2</v>
      </c>
      <c r="C7" s="100" t="s">
        <v>159</v>
      </c>
      <c r="D7" s="112">
        <v>0</v>
      </c>
      <c r="E7" s="100" t="s">
        <v>160</v>
      </c>
      <c r="F7" s="103">
        <v>404.4</v>
      </c>
      <c r="G7" s="55"/>
      <c r="H7" s="57"/>
      <c r="I7" s="58"/>
      <c r="J7" s="59"/>
      <c r="K7" s="60"/>
      <c r="L7" s="61"/>
      <c r="M7" s="61"/>
      <c r="N7" s="61"/>
      <c r="O7" s="55"/>
      <c r="P7" s="55"/>
      <c r="Q7" s="175"/>
      <c r="R7" s="175"/>
      <c r="S7" s="73"/>
      <c r="T7" s="174"/>
    </row>
    <row r="8" spans="1:20" s="66" customFormat="1" ht="44.25" customHeight="1" x14ac:dyDescent="0.25">
      <c r="A8" s="139" t="s">
        <v>161</v>
      </c>
      <c r="B8" s="101">
        <v>9</v>
      </c>
      <c r="C8" s="100" t="s">
        <v>162</v>
      </c>
      <c r="D8" s="103">
        <v>53.2</v>
      </c>
      <c r="E8" s="100" t="s">
        <v>163</v>
      </c>
      <c r="F8" s="103">
        <v>312.7</v>
      </c>
      <c r="G8" s="55"/>
      <c r="H8" s="57"/>
      <c r="I8" s="58"/>
      <c r="J8" s="59"/>
      <c r="K8" s="138"/>
      <c r="L8" s="61"/>
      <c r="M8" s="61"/>
      <c r="N8" s="61"/>
      <c r="O8" s="55"/>
      <c r="P8" s="55"/>
      <c r="Q8" s="175"/>
      <c r="R8" s="175"/>
      <c r="S8" s="73"/>
      <c r="T8" s="174"/>
    </row>
    <row r="9" spans="1:20" s="66" customFormat="1" ht="33.75" customHeight="1" x14ac:dyDescent="0.25">
      <c r="A9" s="67"/>
      <c r="B9" s="59"/>
      <c r="C9" s="56"/>
      <c r="D9" s="69"/>
      <c r="E9" s="70"/>
      <c r="F9" s="71"/>
      <c r="G9" s="55"/>
      <c r="H9" s="57"/>
      <c r="I9" s="58"/>
      <c r="J9" s="59"/>
      <c r="K9" s="138"/>
      <c r="L9" s="61"/>
      <c r="M9" s="61"/>
      <c r="N9" s="61"/>
      <c r="O9" s="55"/>
      <c r="P9" s="55"/>
      <c r="Q9" s="141"/>
      <c r="R9" s="141"/>
      <c r="S9" s="73"/>
      <c r="T9" s="174"/>
    </row>
    <row r="10" spans="1:20" s="76" customFormat="1" ht="15" customHeight="1" thickBot="1" x14ac:dyDescent="0.3">
      <c r="A10" s="74"/>
      <c r="B10" s="74"/>
      <c r="C10" s="74"/>
      <c r="D10" s="74"/>
      <c r="E10" s="74"/>
      <c r="F10" s="137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20" s="76" customFormat="1" ht="30" customHeight="1" x14ac:dyDescent="0.25">
      <c r="A11" s="201" t="s">
        <v>164</v>
      </c>
      <c r="B11" s="202"/>
      <c r="C11" s="202"/>
      <c r="D11" s="202"/>
      <c r="E11" s="203"/>
      <c r="F11" s="77" t="s">
        <v>165</v>
      </c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</row>
    <row r="12" spans="1:20" s="106" customFormat="1" ht="30" customHeight="1" x14ac:dyDescent="0.25">
      <c r="A12" s="204" t="s">
        <v>278</v>
      </c>
      <c r="B12" s="205"/>
      <c r="C12" s="205"/>
      <c r="D12" s="205"/>
      <c r="E12" s="206"/>
      <c r="F12" s="105">
        <v>133152.80099999998</v>
      </c>
    </row>
    <row r="13" spans="1:20" s="106" customFormat="1" ht="30" customHeight="1" x14ac:dyDescent="0.25">
      <c r="A13" s="204" t="s">
        <v>166</v>
      </c>
      <c r="B13" s="205"/>
      <c r="C13" s="205"/>
      <c r="D13" s="205"/>
      <c r="E13" s="206"/>
      <c r="F13" s="105">
        <v>80777.580000000045</v>
      </c>
    </row>
    <row r="14" spans="1:20" s="106" customFormat="1" ht="30" customHeight="1" x14ac:dyDescent="0.25">
      <c r="A14" s="204" t="s">
        <v>167</v>
      </c>
      <c r="B14" s="205"/>
      <c r="C14" s="205"/>
      <c r="D14" s="205"/>
      <c r="E14" s="206"/>
      <c r="F14" s="107">
        <f>SUM(F15:F17)</f>
        <v>272364.49</v>
      </c>
    </row>
    <row r="15" spans="1:20" s="76" customFormat="1" ht="27.75" customHeight="1" x14ac:dyDescent="0.25">
      <c r="A15" s="194" t="s">
        <v>168</v>
      </c>
      <c r="B15" s="195"/>
      <c r="C15" s="195"/>
      <c r="D15" s="195"/>
      <c r="E15" s="196"/>
      <c r="F15" s="104">
        <v>179142.49</v>
      </c>
    </row>
    <row r="16" spans="1:20" s="76" customFormat="1" ht="24.75" hidden="1" customHeight="1" x14ac:dyDescent="0.25">
      <c r="A16" s="194" t="s">
        <v>169</v>
      </c>
      <c r="B16" s="195"/>
      <c r="C16" s="195"/>
      <c r="D16" s="195"/>
      <c r="E16" s="196"/>
      <c r="F16" s="104"/>
    </row>
    <row r="17" spans="1:19" s="76" customFormat="1" ht="30" customHeight="1" x14ac:dyDescent="0.25">
      <c r="A17" s="194" t="s">
        <v>170</v>
      </c>
      <c r="B17" s="195"/>
      <c r="C17" s="195"/>
      <c r="D17" s="195"/>
      <c r="E17" s="196"/>
      <c r="F17" s="104">
        <v>93222</v>
      </c>
    </row>
    <row r="18" spans="1:19" s="106" customFormat="1" ht="30" customHeight="1" x14ac:dyDescent="0.25">
      <c r="A18" s="204" t="s">
        <v>171</v>
      </c>
      <c r="B18" s="205"/>
      <c r="C18" s="205"/>
      <c r="D18" s="205"/>
      <c r="E18" s="206"/>
      <c r="F18" s="107">
        <f>SUM(F19:F21)</f>
        <v>321124.24</v>
      </c>
    </row>
    <row r="19" spans="1:19" s="76" customFormat="1" ht="30" customHeight="1" x14ac:dyDescent="0.25">
      <c r="A19" s="194" t="s">
        <v>168</v>
      </c>
      <c r="B19" s="195"/>
      <c r="C19" s="195"/>
      <c r="D19" s="195"/>
      <c r="E19" s="196"/>
      <c r="F19" s="104">
        <v>224914.22</v>
      </c>
    </row>
    <row r="20" spans="1:19" s="76" customFormat="1" ht="30" hidden="1" customHeight="1" x14ac:dyDescent="0.25">
      <c r="A20" s="194" t="s">
        <v>169</v>
      </c>
      <c r="B20" s="195"/>
      <c r="C20" s="195"/>
      <c r="D20" s="195"/>
      <c r="E20" s="196"/>
      <c r="F20" s="104"/>
    </row>
    <row r="21" spans="1:19" s="79" customFormat="1" ht="30" customHeight="1" x14ac:dyDescent="0.2">
      <c r="A21" s="194" t="s">
        <v>170</v>
      </c>
      <c r="B21" s="195"/>
      <c r="C21" s="195"/>
      <c r="D21" s="195"/>
      <c r="E21" s="196"/>
      <c r="F21" s="104">
        <v>96210.02</v>
      </c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</row>
    <row r="22" spans="1:19" s="108" customFormat="1" ht="30" customHeight="1" x14ac:dyDescent="0.25">
      <c r="A22" s="204" t="s">
        <v>172</v>
      </c>
      <c r="B22" s="205"/>
      <c r="C22" s="205"/>
      <c r="D22" s="205"/>
      <c r="E22" s="206"/>
      <c r="F22" s="107">
        <f>F12+F18</f>
        <v>454277.04099999997</v>
      </c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</row>
    <row r="23" spans="1:19" s="108" customFormat="1" ht="30" customHeight="1" x14ac:dyDescent="0.25">
      <c r="A23" s="204" t="s">
        <v>173</v>
      </c>
      <c r="B23" s="205"/>
      <c r="C23" s="205"/>
      <c r="D23" s="205"/>
      <c r="E23" s="206"/>
      <c r="F23" s="107">
        <f>акт21!E81</f>
        <v>174423.66700000004</v>
      </c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</row>
    <row r="24" spans="1:19" s="108" customFormat="1" ht="30" customHeight="1" x14ac:dyDescent="0.25">
      <c r="A24" s="204" t="s">
        <v>279</v>
      </c>
      <c r="B24" s="205"/>
      <c r="C24" s="205"/>
      <c r="D24" s="205"/>
      <c r="E24" s="206"/>
      <c r="F24" s="107">
        <f>F22-F23</f>
        <v>279853.37399999995</v>
      </c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6"/>
    </row>
    <row r="25" spans="1:19" s="108" customFormat="1" ht="30" customHeight="1" x14ac:dyDescent="0.25">
      <c r="A25" s="204" t="s">
        <v>174</v>
      </c>
      <c r="B25" s="205"/>
      <c r="C25" s="205"/>
      <c r="D25" s="205"/>
      <c r="E25" s="206"/>
      <c r="F25" s="105">
        <f>F13+F14-F18</f>
        <v>32017.830000000075</v>
      </c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</row>
    <row r="26" spans="1:19" s="79" customFormat="1" ht="11.45" customHeight="1" x14ac:dyDescent="0.25">
      <c r="A26" s="80"/>
      <c r="B26" s="80"/>
      <c r="C26" s="80"/>
      <c r="D26" s="80"/>
      <c r="E26" s="80"/>
      <c r="F26" s="80"/>
    </row>
    <row r="27" spans="1:19" s="81" customFormat="1" ht="64.5" customHeight="1" x14ac:dyDescent="0.2">
      <c r="A27" s="207" t="s">
        <v>175</v>
      </c>
      <c r="B27" s="207"/>
      <c r="C27" s="207"/>
      <c r="D27" s="207"/>
    </row>
    <row r="28" spans="1:19" s="2" customFormat="1" ht="21.75" hidden="1" customHeight="1" x14ac:dyDescent="0.25">
      <c r="A28" s="208" t="s">
        <v>356</v>
      </c>
      <c r="B28" s="208"/>
      <c r="C28" s="208"/>
      <c r="D28" s="208"/>
    </row>
    <row r="29" spans="1:19" s="2" customFormat="1" ht="22.5" customHeight="1" x14ac:dyDescent="0.25">
      <c r="A29" s="207" t="s">
        <v>42</v>
      </c>
      <c r="B29" s="207"/>
      <c r="C29" s="207"/>
      <c r="D29" s="207"/>
    </row>
    <row r="30" spans="1:19" s="2" customFormat="1" ht="22.5" customHeight="1" x14ac:dyDescent="0.25">
      <c r="A30" s="207" t="s">
        <v>43</v>
      </c>
      <c r="B30" s="207"/>
      <c r="C30" s="207"/>
      <c r="D30" s="51"/>
    </row>
  </sheetData>
  <mergeCells count="21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A11:E11"/>
    <mergeCell ref="A12:E12"/>
    <mergeCell ref="A13:E13"/>
    <mergeCell ref="A14:E14"/>
    <mergeCell ref="A15:E15"/>
    <mergeCell ref="A16:E16"/>
  </mergeCells>
  <pageMargins left="0.7" right="0.7" top="0.75" bottom="0.75" header="0.3" footer="0.3"/>
  <pageSetup paperSize="9" scale="9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3"/>
  <sheetViews>
    <sheetView tabSelected="1" topLeftCell="A72" workbookViewId="0">
      <selection activeCell="C88" sqref="C88"/>
    </sheetView>
  </sheetViews>
  <sheetFormatPr defaultColWidth="8.140625" defaultRowHeight="15" x14ac:dyDescent="0.25"/>
  <cols>
    <col min="1" max="1" width="58.42578125" style="140" customWidth="1"/>
    <col min="2" max="5" width="16.140625" style="140" customWidth="1"/>
    <col min="6" max="6" width="9.42578125" style="140" bestFit="1" customWidth="1"/>
    <col min="7" max="255" width="8.140625" style="140"/>
    <col min="256" max="256" width="8.7109375" style="140" customWidth="1"/>
    <col min="257" max="257" width="31.5703125" style="140" customWidth="1"/>
    <col min="258" max="258" width="13.85546875" style="140" customWidth="1"/>
    <col min="259" max="259" width="19.140625" style="140" customWidth="1"/>
    <col min="260" max="260" width="17.5703125" style="140" customWidth="1"/>
    <col min="261" max="261" width="14.7109375" style="140" customWidth="1"/>
    <col min="262" max="511" width="8.140625" style="140"/>
    <col min="512" max="512" width="8.7109375" style="140" customWidth="1"/>
    <col min="513" max="513" width="31.5703125" style="140" customWidth="1"/>
    <col min="514" max="514" width="13.85546875" style="140" customWidth="1"/>
    <col min="515" max="515" width="19.140625" style="140" customWidth="1"/>
    <col min="516" max="516" width="17.5703125" style="140" customWidth="1"/>
    <col min="517" max="517" width="14.7109375" style="140" customWidth="1"/>
    <col min="518" max="767" width="8.140625" style="140"/>
    <col min="768" max="768" width="8.7109375" style="140" customWidth="1"/>
    <col min="769" max="769" width="31.5703125" style="140" customWidth="1"/>
    <col min="770" max="770" width="13.85546875" style="140" customWidth="1"/>
    <col min="771" max="771" width="19.140625" style="140" customWidth="1"/>
    <col min="772" max="772" width="17.5703125" style="140" customWidth="1"/>
    <col min="773" max="773" width="14.7109375" style="140" customWidth="1"/>
    <col min="774" max="1023" width="8.140625" style="140"/>
    <col min="1024" max="1024" width="8.7109375" style="140" customWidth="1"/>
    <col min="1025" max="1025" width="31.5703125" style="140" customWidth="1"/>
    <col min="1026" max="1026" width="13.85546875" style="140" customWidth="1"/>
    <col min="1027" max="1027" width="19.140625" style="140" customWidth="1"/>
    <col min="1028" max="1028" width="17.5703125" style="140" customWidth="1"/>
    <col min="1029" max="1029" width="14.7109375" style="140" customWidth="1"/>
    <col min="1030" max="1279" width="8.140625" style="140"/>
    <col min="1280" max="1280" width="8.7109375" style="140" customWidth="1"/>
    <col min="1281" max="1281" width="31.5703125" style="140" customWidth="1"/>
    <col min="1282" max="1282" width="13.85546875" style="140" customWidth="1"/>
    <col min="1283" max="1283" width="19.140625" style="140" customWidth="1"/>
    <col min="1284" max="1284" width="17.5703125" style="140" customWidth="1"/>
    <col min="1285" max="1285" width="14.7109375" style="140" customWidth="1"/>
    <col min="1286" max="1535" width="8.140625" style="140"/>
    <col min="1536" max="1536" width="8.7109375" style="140" customWidth="1"/>
    <col min="1537" max="1537" width="31.5703125" style="140" customWidth="1"/>
    <col min="1538" max="1538" width="13.85546875" style="140" customWidth="1"/>
    <col min="1539" max="1539" width="19.140625" style="140" customWidth="1"/>
    <col min="1540" max="1540" width="17.5703125" style="140" customWidth="1"/>
    <col min="1541" max="1541" width="14.7109375" style="140" customWidth="1"/>
    <col min="1542" max="1791" width="8.140625" style="140"/>
    <col min="1792" max="1792" width="8.7109375" style="140" customWidth="1"/>
    <col min="1793" max="1793" width="31.5703125" style="140" customWidth="1"/>
    <col min="1794" max="1794" width="13.85546875" style="140" customWidth="1"/>
    <col min="1795" max="1795" width="19.140625" style="140" customWidth="1"/>
    <col min="1796" max="1796" width="17.5703125" style="140" customWidth="1"/>
    <col min="1797" max="1797" width="14.7109375" style="140" customWidth="1"/>
    <col min="1798" max="2047" width="8.140625" style="140"/>
    <col min="2048" max="2048" width="8.7109375" style="140" customWidth="1"/>
    <col min="2049" max="2049" width="31.5703125" style="140" customWidth="1"/>
    <col min="2050" max="2050" width="13.85546875" style="140" customWidth="1"/>
    <col min="2051" max="2051" width="19.140625" style="140" customWidth="1"/>
    <col min="2052" max="2052" width="17.5703125" style="140" customWidth="1"/>
    <col min="2053" max="2053" width="14.7109375" style="140" customWidth="1"/>
    <col min="2054" max="2303" width="8.140625" style="140"/>
    <col min="2304" max="2304" width="8.7109375" style="140" customWidth="1"/>
    <col min="2305" max="2305" width="31.5703125" style="140" customWidth="1"/>
    <col min="2306" max="2306" width="13.85546875" style="140" customWidth="1"/>
    <col min="2307" max="2307" width="19.140625" style="140" customWidth="1"/>
    <col min="2308" max="2308" width="17.5703125" style="140" customWidth="1"/>
    <col min="2309" max="2309" width="14.7109375" style="140" customWidth="1"/>
    <col min="2310" max="2559" width="8.140625" style="140"/>
    <col min="2560" max="2560" width="8.7109375" style="140" customWidth="1"/>
    <col min="2561" max="2561" width="31.5703125" style="140" customWidth="1"/>
    <col min="2562" max="2562" width="13.85546875" style="140" customWidth="1"/>
    <col min="2563" max="2563" width="19.140625" style="140" customWidth="1"/>
    <col min="2564" max="2564" width="17.5703125" style="140" customWidth="1"/>
    <col min="2565" max="2565" width="14.7109375" style="140" customWidth="1"/>
    <col min="2566" max="2815" width="8.140625" style="140"/>
    <col min="2816" max="2816" width="8.7109375" style="140" customWidth="1"/>
    <col min="2817" max="2817" width="31.5703125" style="140" customWidth="1"/>
    <col min="2818" max="2818" width="13.85546875" style="140" customWidth="1"/>
    <col min="2819" max="2819" width="19.140625" style="140" customWidth="1"/>
    <col min="2820" max="2820" width="17.5703125" style="140" customWidth="1"/>
    <col min="2821" max="2821" width="14.7109375" style="140" customWidth="1"/>
    <col min="2822" max="3071" width="8.140625" style="140"/>
    <col min="3072" max="3072" width="8.7109375" style="140" customWidth="1"/>
    <col min="3073" max="3073" width="31.5703125" style="140" customWidth="1"/>
    <col min="3074" max="3074" width="13.85546875" style="140" customWidth="1"/>
    <col min="3075" max="3075" width="19.140625" style="140" customWidth="1"/>
    <col min="3076" max="3076" width="17.5703125" style="140" customWidth="1"/>
    <col min="3077" max="3077" width="14.7109375" style="140" customWidth="1"/>
    <col min="3078" max="3327" width="8.140625" style="140"/>
    <col min="3328" max="3328" width="8.7109375" style="140" customWidth="1"/>
    <col min="3329" max="3329" width="31.5703125" style="140" customWidth="1"/>
    <col min="3330" max="3330" width="13.85546875" style="140" customWidth="1"/>
    <col min="3331" max="3331" width="19.140625" style="140" customWidth="1"/>
    <col min="3332" max="3332" width="17.5703125" style="140" customWidth="1"/>
    <col min="3333" max="3333" width="14.7109375" style="140" customWidth="1"/>
    <col min="3334" max="3583" width="8.140625" style="140"/>
    <col min="3584" max="3584" width="8.7109375" style="140" customWidth="1"/>
    <col min="3585" max="3585" width="31.5703125" style="140" customWidth="1"/>
    <col min="3586" max="3586" width="13.85546875" style="140" customWidth="1"/>
    <col min="3587" max="3587" width="19.140625" style="140" customWidth="1"/>
    <col min="3588" max="3588" width="17.5703125" style="140" customWidth="1"/>
    <col min="3589" max="3589" width="14.7109375" style="140" customWidth="1"/>
    <col min="3590" max="3839" width="8.140625" style="140"/>
    <col min="3840" max="3840" width="8.7109375" style="140" customWidth="1"/>
    <col min="3841" max="3841" width="31.5703125" style="140" customWidth="1"/>
    <col min="3842" max="3842" width="13.85546875" style="140" customWidth="1"/>
    <col min="3843" max="3843" width="19.140625" style="140" customWidth="1"/>
    <col min="3844" max="3844" width="17.5703125" style="140" customWidth="1"/>
    <col min="3845" max="3845" width="14.7109375" style="140" customWidth="1"/>
    <col min="3846" max="4095" width="8.140625" style="140"/>
    <col min="4096" max="4096" width="8.7109375" style="140" customWidth="1"/>
    <col min="4097" max="4097" width="31.5703125" style="140" customWidth="1"/>
    <col min="4098" max="4098" width="13.85546875" style="140" customWidth="1"/>
    <col min="4099" max="4099" width="19.140625" style="140" customWidth="1"/>
    <col min="4100" max="4100" width="17.5703125" style="140" customWidth="1"/>
    <col min="4101" max="4101" width="14.7109375" style="140" customWidth="1"/>
    <col min="4102" max="4351" width="8.140625" style="140"/>
    <col min="4352" max="4352" width="8.7109375" style="140" customWidth="1"/>
    <col min="4353" max="4353" width="31.5703125" style="140" customWidth="1"/>
    <col min="4354" max="4354" width="13.85546875" style="140" customWidth="1"/>
    <col min="4355" max="4355" width="19.140625" style="140" customWidth="1"/>
    <col min="4356" max="4356" width="17.5703125" style="140" customWidth="1"/>
    <col min="4357" max="4357" width="14.7109375" style="140" customWidth="1"/>
    <col min="4358" max="4607" width="8.140625" style="140"/>
    <col min="4608" max="4608" width="8.7109375" style="140" customWidth="1"/>
    <col min="4609" max="4609" width="31.5703125" style="140" customWidth="1"/>
    <col min="4610" max="4610" width="13.85546875" style="140" customWidth="1"/>
    <col min="4611" max="4611" width="19.140625" style="140" customWidth="1"/>
    <col min="4612" max="4612" width="17.5703125" style="140" customWidth="1"/>
    <col min="4613" max="4613" width="14.7109375" style="140" customWidth="1"/>
    <col min="4614" max="4863" width="8.140625" style="140"/>
    <col min="4864" max="4864" width="8.7109375" style="140" customWidth="1"/>
    <col min="4865" max="4865" width="31.5703125" style="140" customWidth="1"/>
    <col min="4866" max="4866" width="13.85546875" style="140" customWidth="1"/>
    <col min="4867" max="4867" width="19.140625" style="140" customWidth="1"/>
    <col min="4868" max="4868" width="17.5703125" style="140" customWidth="1"/>
    <col min="4869" max="4869" width="14.7109375" style="140" customWidth="1"/>
    <col min="4870" max="5119" width="8.140625" style="140"/>
    <col min="5120" max="5120" width="8.7109375" style="140" customWidth="1"/>
    <col min="5121" max="5121" width="31.5703125" style="140" customWidth="1"/>
    <col min="5122" max="5122" width="13.85546875" style="140" customWidth="1"/>
    <col min="5123" max="5123" width="19.140625" style="140" customWidth="1"/>
    <col min="5124" max="5124" width="17.5703125" style="140" customWidth="1"/>
    <col min="5125" max="5125" width="14.7109375" style="140" customWidth="1"/>
    <col min="5126" max="5375" width="8.140625" style="140"/>
    <col min="5376" max="5376" width="8.7109375" style="140" customWidth="1"/>
    <col min="5377" max="5377" width="31.5703125" style="140" customWidth="1"/>
    <col min="5378" max="5378" width="13.85546875" style="140" customWidth="1"/>
    <col min="5379" max="5379" width="19.140625" style="140" customWidth="1"/>
    <col min="5380" max="5380" width="17.5703125" style="140" customWidth="1"/>
    <col min="5381" max="5381" width="14.7109375" style="140" customWidth="1"/>
    <col min="5382" max="5631" width="8.140625" style="140"/>
    <col min="5632" max="5632" width="8.7109375" style="140" customWidth="1"/>
    <col min="5633" max="5633" width="31.5703125" style="140" customWidth="1"/>
    <col min="5634" max="5634" width="13.85546875" style="140" customWidth="1"/>
    <col min="5635" max="5635" width="19.140625" style="140" customWidth="1"/>
    <col min="5636" max="5636" width="17.5703125" style="140" customWidth="1"/>
    <col min="5637" max="5637" width="14.7109375" style="140" customWidth="1"/>
    <col min="5638" max="5887" width="8.140625" style="140"/>
    <col min="5888" max="5888" width="8.7109375" style="140" customWidth="1"/>
    <col min="5889" max="5889" width="31.5703125" style="140" customWidth="1"/>
    <col min="5890" max="5890" width="13.85546875" style="140" customWidth="1"/>
    <col min="5891" max="5891" width="19.140625" style="140" customWidth="1"/>
    <col min="5892" max="5892" width="17.5703125" style="140" customWidth="1"/>
    <col min="5893" max="5893" width="14.7109375" style="140" customWidth="1"/>
    <col min="5894" max="6143" width="8.140625" style="140"/>
    <col min="6144" max="6144" width="8.7109375" style="140" customWidth="1"/>
    <col min="6145" max="6145" width="31.5703125" style="140" customWidth="1"/>
    <col min="6146" max="6146" width="13.85546875" style="140" customWidth="1"/>
    <col min="6147" max="6147" width="19.140625" style="140" customWidth="1"/>
    <col min="6148" max="6148" width="17.5703125" style="140" customWidth="1"/>
    <col min="6149" max="6149" width="14.7109375" style="140" customWidth="1"/>
    <col min="6150" max="6399" width="8.140625" style="140"/>
    <col min="6400" max="6400" width="8.7109375" style="140" customWidth="1"/>
    <col min="6401" max="6401" width="31.5703125" style="140" customWidth="1"/>
    <col min="6402" max="6402" width="13.85546875" style="140" customWidth="1"/>
    <col min="6403" max="6403" width="19.140625" style="140" customWidth="1"/>
    <col min="6404" max="6404" width="17.5703125" style="140" customWidth="1"/>
    <col min="6405" max="6405" width="14.7109375" style="140" customWidth="1"/>
    <col min="6406" max="6655" width="8.140625" style="140"/>
    <col min="6656" max="6656" width="8.7109375" style="140" customWidth="1"/>
    <col min="6657" max="6657" width="31.5703125" style="140" customWidth="1"/>
    <col min="6658" max="6658" width="13.85546875" style="140" customWidth="1"/>
    <col min="6659" max="6659" width="19.140625" style="140" customWidth="1"/>
    <col min="6660" max="6660" width="17.5703125" style="140" customWidth="1"/>
    <col min="6661" max="6661" width="14.7109375" style="140" customWidth="1"/>
    <col min="6662" max="6911" width="8.140625" style="140"/>
    <col min="6912" max="6912" width="8.7109375" style="140" customWidth="1"/>
    <col min="6913" max="6913" width="31.5703125" style="140" customWidth="1"/>
    <col min="6914" max="6914" width="13.85546875" style="140" customWidth="1"/>
    <col min="6915" max="6915" width="19.140625" style="140" customWidth="1"/>
    <col min="6916" max="6916" width="17.5703125" style="140" customWidth="1"/>
    <col min="6917" max="6917" width="14.7109375" style="140" customWidth="1"/>
    <col min="6918" max="7167" width="8.140625" style="140"/>
    <col min="7168" max="7168" width="8.7109375" style="140" customWidth="1"/>
    <col min="7169" max="7169" width="31.5703125" style="140" customWidth="1"/>
    <col min="7170" max="7170" width="13.85546875" style="140" customWidth="1"/>
    <col min="7171" max="7171" width="19.140625" style="140" customWidth="1"/>
    <col min="7172" max="7172" width="17.5703125" style="140" customWidth="1"/>
    <col min="7173" max="7173" width="14.7109375" style="140" customWidth="1"/>
    <col min="7174" max="7423" width="8.140625" style="140"/>
    <col min="7424" max="7424" width="8.7109375" style="140" customWidth="1"/>
    <col min="7425" max="7425" width="31.5703125" style="140" customWidth="1"/>
    <col min="7426" max="7426" width="13.85546875" style="140" customWidth="1"/>
    <col min="7427" max="7427" width="19.140625" style="140" customWidth="1"/>
    <col min="7428" max="7428" width="17.5703125" style="140" customWidth="1"/>
    <col min="7429" max="7429" width="14.7109375" style="140" customWidth="1"/>
    <col min="7430" max="7679" width="8.140625" style="140"/>
    <col min="7680" max="7680" width="8.7109375" style="140" customWidth="1"/>
    <col min="7681" max="7681" width="31.5703125" style="140" customWidth="1"/>
    <col min="7682" max="7682" width="13.85546875" style="140" customWidth="1"/>
    <col min="7683" max="7683" width="19.140625" style="140" customWidth="1"/>
    <col min="7684" max="7684" width="17.5703125" style="140" customWidth="1"/>
    <col min="7685" max="7685" width="14.7109375" style="140" customWidth="1"/>
    <col min="7686" max="7935" width="8.140625" style="140"/>
    <col min="7936" max="7936" width="8.7109375" style="140" customWidth="1"/>
    <col min="7937" max="7937" width="31.5703125" style="140" customWidth="1"/>
    <col min="7938" max="7938" width="13.85546875" style="140" customWidth="1"/>
    <col min="7939" max="7939" width="19.140625" style="140" customWidth="1"/>
    <col min="7940" max="7940" width="17.5703125" style="140" customWidth="1"/>
    <col min="7941" max="7941" width="14.7109375" style="140" customWidth="1"/>
    <col min="7942" max="8191" width="8.140625" style="140"/>
    <col min="8192" max="8192" width="8.7109375" style="140" customWidth="1"/>
    <col min="8193" max="8193" width="31.5703125" style="140" customWidth="1"/>
    <col min="8194" max="8194" width="13.85546875" style="140" customWidth="1"/>
    <col min="8195" max="8195" width="19.140625" style="140" customWidth="1"/>
    <col min="8196" max="8196" width="17.5703125" style="140" customWidth="1"/>
    <col min="8197" max="8197" width="14.7109375" style="140" customWidth="1"/>
    <col min="8198" max="8447" width="8.140625" style="140"/>
    <col min="8448" max="8448" width="8.7109375" style="140" customWidth="1"/>
    <col min="8449" max="8449" width="31.5703125" style="140" customWidth="1"/>
    <col min="8450" max="8450" width="13.85546875" style="140" customWidth="1"/>
    <col min="8451" max="8451" width="19.140625" style="140" customWidth="1"/>
    <col min="8452" max="8452" width="17.5703125" style="140" customWidth="1"/>
    <col min="8453" max="8453" width="14.7109375" style="140" customWidth="1"/>
    <col min="8454" max="8703" width="8.140625" style="140"/>
    <col min="8704" max="8704" width="8.7109375" style="140" customWidth="1"/>
    <col min="8705" max="8705" width="31.5703125" style="140" customWidth="1"/>
    <col min="8706" max="8706" width="13.85546875" style="140" customWidth="1"/>
    <col min="8707" max="8707" width="19.140625" style="140" customWidth="1"/>
    <col min="8708" max="8708" width="17.5703125" style="140" customWidth="1"/>
    <col min="8709" max="8709" width="14.7109375" style="140" customWidth="1"/>
    <col min="8710" max="8959" width="8.140625" style="140"/>
    <col min="8960" max="8960" width="8.7109375" style="140" customWidth="1"/>
    <col min="8961" max="8961" width="31.5703125" style="140" customWidth="1"/>
    <col min="8962" max="8962" width="13.85546875" style="140" customWidth="1"/>
    <col min="8963" max="8963" width="19.140625" style="140" customWidth="1"/>
    <col min="8964" max="8964" width="17.5703125" style="140" customWidth="1"/>
    <col min="8965" max="8965" width="14.7109375" style="140" customWidth="1"/>
    <col min="8966" max="9215" width="8.140625" style="140"/>
    <col min="9216" max="9216" width="8.7109375" style="140" customWidth="1"/>
    <col min="9217" max="9217" width="31.5703125" style="140" customWidth="1"/>
    <col min="9218" max="9218" width="13.85546875" style="140" customWidth="1"/>
    <col min="9219" max="9219" width="19.140625" style="140" customWidth="1"/>
    <col min="9220" max="9220" width="17.5703125" style="140" customWidth="1"/>
    <col min="9221" max="9221" width="14.7109375" style="140" customWidth="1"/>
    <col min="9222" max="9471" width="8.140625" style="140"/>
    <col min="9472" max="9472" width="8.7109375" style="140" customWidth="1"/>
    <col min="9473" max="9473" width="31.5703125" style="140" customWidth="1"/>
    <col min="9474" max="9474" width="13.85546875" style="140" customWidth="1"/>
    <col min="9475" max="9475" width="19.140625" style="140" customWidth="1"/>
    <col min="9476" max="9476" width="17.5703125" style="140" customWidth="1"/>
    <col min="9477" max="9477" width="14.7109375" style="140" customWidth="1"/>
    <col min="9478" max="9727" width="8.140625" style="140"/>
    <col min="9728" max="9728" width="8.7109375" style="140" customWidth="1"/>
    <col min="9729" max="9729" width="31.5703125" style="140" customWidth="1"/>
    <col min="9730" max="9730" width="13.85546875" style="140" customWidth="1"/>
    <col min="9731" max="9731" width="19.140625" style="140" customWidth="1"/>
    <col min="9732" max="9732" width="17.5703125" style="140" customWidth="1"/>
    <col min="9733" max="9733" width="14.7109375" style="140" customWidth="1"/>
    <col min="9734" max="9983" width="8.140625" style="140"/>
    <col min="9984" max="9984" width="8.7109375" style="140" customWidth="1"/>
    <col min="9985" max="9985" width="31.5703125" style="140" customWidth="1"/>
    <col min="9986" max="9986" width="13.85546875" style="140" customWidth="1"/>
    <col min="9987" max="9987" width="19.140625" style="140" customWidth="1"/>
    <col min="9988" max="9988" width="17.5703125" style="140" customWidth="1"/>
    <col min="9989" max="9989" width="14.7109375" style="140" customWidth="1"/>
    <col min="9990" max="10239" width="8.140625" style="140"/>
    <col min="10240" max="10240" width="8.7109375" style="140" customWidth="1"/>
    <col min="10241" max="10241" width="31.5703125" style="140" customWidth="1"/>
    <col min="10242" max="10242" width="13.85546875" style="140" customWidth="1"/>
    <col min="10243" max="10243" width="19.140625" style="140" customWidth="1"/>
    <col min="10244" max="10244" width="17.5703125" style="140" customWidth="1"/>
    <col min="10245" max="10245" width="14.7109375" style="140" customWidth="1"/>
    <col min="10246" max="10495" width="8.140625" style="140"/>
    <col min="10496" max="10496" width="8.7109375" style="140" customWidth="1"/>
    <col min="10497" max="10497" width="31.5703125" style="140" customWidth="1"/>
    <col min="10498" max="10498" width="13.85546875" style="140" customWidth="1"/>
    <col min="10499" max="10499" width="19.140625" style="140" customWidth="1"/>
    <col min="10500" max="10500" width="17.5703125" style="140" customWidth="1"/>
    <col min="10501" max="10501" width="14.7109375" style="140" customWidth="1"/>
    <col min="10502" max="10751" width="8.140625" style="140"/>
    <col min="10752" max="10752" width="8.7109375" style="140" customWidth="1"/>
    <col min="10753" max="10753" width="31.5703125" style="140" customWidth="1"/>
    <col min="10754" max="10754" width="13.85546875" style="140" customWidth="1"/>
    <col min="10755" max="10755" width="19.140625" style="140" customWidth="1"/>
    <col min="10756" max="10756" width="17.5703125" style="140" customWidth="1"/>
    <col min="10757" max="10757" width="14.7109375" style="140" customWidth="1"/>
    <col min="10758" max="11007" width="8.140625" style="140"/>
    <col min="11008" max="11008" width="8.7109375" style="140" customWidth="1"/>
    <col min="11009" max="11009" width="31.5703125" style="140" customWidth="1"/>
    <col min="11010" max="11010" width="13.85546875" style="140" customWidth="1"/>
    <col min="11011" max="11011" width="19.140625" style="140" customWidth="1"/>
    <col min="11012" max="11012" width="17.5703125" style="140" customWidth="1"/>
    <col min="11013" max="11013" width="14.7109375" style="140" customWidth="1"/>
    <col min="11014" max="11263" width="8.140625" style="140"/>
    <col min="11264" max="11264" width="8.7109375" style="140" customWidth="1"/>
    <col min="11265" max="11265" width="31.5703125" style="140" customWidth="1"/>
    <col min="11266" max="11266" width="13.85546875" style="140" customWidth="1"/>
    <col min="11267" max="11267" width="19.140625" style="140" customWidth="1"/>
    <col min="11268" max="11268" width="17.5703125" style="140" customWidth="1"/>
    <col min="11269" max="11269" width="14.7109375" style="140" customWidth="1"/>
    <col min="11270" max="11519" width="8.140625" style="140"/>
    <col min="11520" max="11520" width="8.7109375" style="140" customWidth="1"/>
    <col min="11521" max="11521" width="31.5703125" style="140" customWidth="1"/>
    <col min="11522" max="11522" width="13.85546875" style="140" customWidth="1"/>
    <col min="11523" max="11523" width="19.140625" style="140" customWidth="1"/>
    <col min="11524" max="11524" width="17.5703125" style="140" customWidth="1"/>
    <col min="11525" max="11525" width="14.7109375" style="140" customWidth="1"/>
    <col min="11526" max="11775" width="8.140625" style="140"/>
    <col min="11776" max="11776" width="8.7109375" style="140" customWidth="1"/>
    <col min="11777" max="11777" width="31.5703125" style="140" customWidth="1"/>
    <col min="11778" max="11778" width="13.85546875" style="140" customWidth="1"/>
    <col min="11779" max="11779" width="19.140625" style="140" customWidth="1"/>
    <col min="11780" max="11780" width="17.5703125" style="140" customWidth="1"/>
    <col min="11781" max="11781" width="14.7109375" style="140" customWidth="1"/>
    <col min="11782" max="12031" width="8.140625" style="140"/>
    <col min="12032" max="12032" width="8.7109375" style="140" customWidth="1"/>
    <col min="12033" max="12033" width="31.5703125" style="140" customWidth="1"/>
    <col min="12034" max="12034" width="13.85546875" style="140" customWidth="1"/>
    <col min="12035" max="12035" width="19.140625" style="140" customWidth="1"/>
    <col min="12036" max="12036" width="17.5703125" style="140" customWidth="1"/>
    <col min="12037" max="12037" width="14.7109375" style="140" customWidth="1"/>
    <col min="12038" max="12287" width="8.140625" style="140"/>
    <col min="12288" max="12288" width="8.7109375" style="140" customWidth="1"/>
    <col min="12289" max="12289" width="31.5703125" style="140" customWidth="1"/>
    <col min="12290" max="12290" width="13.85546875" style="140" customWidth="1"/>
    <col min="12291" max="12291" width="19.140625" style="140" customWidth="1"/>
    <col min="12292" max="12292" width="17.5703125" style="140" customWidth="1"/>
    <col min="12293" max="12293" width="14.7109375" style="140" customWidth="1"/>
    <col min="12294" max="12543" width="8.140625" style="140"/>
    <col min="12544" max="12544" width="8.7109375" style="140" customWidth="1"/>
    <col min="12545" max="12545" width="31.5703125" style="140" customWidth="1"/>
    <col min="12546" max="12546" width="13.85546875" style="140" customWidth="1"/>
    <col min="12547" max="12547" width="19.140625" style="140" customWidth="1"/>
    <col min="12548" max="12548" width="17.5703125" style="140" customWidth="1"/>
    <col min="12549" max="12549" width="14.7109375" style="140" customWidth="1"/>
    <col min="12550" max="12799" width="8.140625" style="140"/>
    <col min="12800" max="12800" width="8.7109375" style="140" customWidth="1"/>
    <col min="12801" max="12801" width="31.5703125" style="140" customWidth="1"/>
    <col min="12802" max="12802" width="13.85546875" style="140" customWidth="1"/>
    <col min="12803" max="12803" width="19.140625" style="140" customWidth="1"/>
    <col min="12804" max="12804" width="17.5703125" style="140" customWidth="1"/>
    <col min="12805" max="12805" width="14.7109375" style="140" customWidth="1"/>
    <col min="12806" max="13055" width="8.140625" style="140"/>
    <col min="13056" max="13056" width="8.7109375" style="140" customWidth="1"/>
    <col min="13057" max="13057" width="31.5703125" style="140" customWidth="1"/>
    <col min="13058" max="13058" width="13.85546875" style="140" customWidth="1"/>
    <col min="13059" max="13059" width="19.140625" style="140" customWidth="1"/>
    <col min="13060" max="13060" width="17.5703125" style="140" customWidth="1"/>
    <col min="13061" max="13061" width="14.7109375" style="140" customWidth="1"/>
    <col min="13062" max="13311" width="8.140625" style="140"/>
    <col min="13312" max="13312" width="8.7109375" style="140" customWidth="1"/>
    <col min="13313" max="13313" width="31.5703125" style="140" customWidth="1"/>
    <col min="13314" max="13314" width="13.85546875" style="140" customWidth="1"/>
    <col min="13315" max="13315" width="19.140625" style="140" customWidth="1"/>
    <col min="13316" max="13316" width="17.5703125" style="140" customWidth="1"/>
    <col min="13317" max="13317" width="14.7109375" style="140" customWidth="1"/>
    <col min="13318" max="13567" width="8.140625" style="140"/>
    <col min="13568" max="13568" width="8.7109375" style="140" customWidth="1"/>
    <col min="13569" max="13569" width="31.5703125" style="140" customWidth="1"/>
    <col min="13570" max="13570" width="13.85546875" style="140" customWidth="1"/>
    <col min="13571" max="13571" width="19.140625" style="140" customWidth="1"/>
    <col min="13572" max="13572" width="17.5703125" style="140" customWidth="1"/>
    <col min="13573" max="13573" width="14.7109375" style="140" customWidth="1"/>
    <col min="13574" max="13823" width="8.140625" style="140"/>
    <col min="13824" max="13824" width="8.7109375" style="140" customWidth="1"/>
    <col min="13825" max="13825" width="31.5703125" style="140" customWidth="1"/>
    <col min="13826" max="13826" width="13.85546875" style="140" customWidth="1"/>
    <col min="13827" max="13827" width="19.140625" style="140" customWidth="1"/>
    <col min="13828" max="13828" width="17.5703125" style="140" customWidth="1"/>
    <col min="13829" max="13829" width="14.7109375" style="140" customWidth="1"/>
    <col min="13830" max="14079" width="8.140625" style="140"/>
    <col min="14080" max="14080" width="8.7109375" style="140" customWidth="1"/>
    <col min="14081" max="14081" width="31.5703125" style="140" customWidth="1"/>
    <col min="14082" max="14082" width="13.85546875" style="140" customWidth="1"/>
    <col min="14083" max="14083" width="19.140625" style="140" customWidth="1"/>
    <col min="14084" max="14084" width="17.5703125" style="140" customWidth="1"/>
    <col min="14085" max="14085" width="14.7109375" style="140" customWidth="1"/>
    <col min="14086" max="14335" width="8.140625" style="140"/>
    <col min="14336" max="14336" width="8.7109375" style="140" customWidth="1"/>
    <col min="14337" max="14337" width="31.5703125" style="140" customWidth="1"/>
    <col min="14338" max="14338" width="13.85546875" style="140" customWidth="1"/>
    <col min="14339" max="14339" width="19.140625" style="140" customWidth="1"/>
    <col min="14340" max="14340" width="17.5703125" style="140" customWidth="1"/>
    <col min="14341" max="14341" width="14.7109375" style="140" customWidth="1"/>
    <col min="14342" max="14591" width="8.140625" style="140"/>
    <col min="14592" max="14592" width="8.7109375" style="140" customWidth="1"/>
    <col min="14593" max="14593" width="31.5703125" style="140" customWidth="1"/>
    <col min="14594" max="14594" width="13.85546875" style="140" customWidth="1"/>
    <col min="14595" max="14595" width="19.140625" style="140" customWidth="1"/>
    <col min="14596" max="14596" width="17.5703125" style="140" customWidth="1"/>
    <col min="14597" max="14597" width="14.7109375" style="140" customWidth="1"/>
    <col min="14598" max="14847" width="8.140625" style="140"/>
    <col min="14848" max="14848" width="8.7109375" style="140" customWidth="1"/>
    <col min="14849" max="14849" width="31.5703125" style="140" customWidth="1"/>
    <col min="14850" max="14850" width="13.85546875" style="140" customWidth="1"/>
    <col min="14851" max="14851" width="19.140625" style="140" customWidth="1"/>
    <col min="14852" max="14852" width="17.5703125" style="140" customWidth="1"/>
    <col min="14853" max="14853" width="14.7109375" style="140" customWidth="1"/>
    <col min="14854" max="15103" width="8.140625" style="140"/>
    <col min="15104" max="15104" width="8.7109375" style="140" customWidth="1"/>
    <col min="15105" max="15105" width="31.5703125" style="140" customWidth="1"/>
    <col min="15106" max="15106" width="13.85546875" style="140" customWidth="1"/>
    <col min="15107" max="15107" width="19.140625" style="140" customWidth="1"/>
    <col min="15108" max="15108" width="17.5703125" style="140" customWidth="1"/>
    <col min="15109" max="15109" width="14.7109375" style="140" customWidth="1"/>
    <col min="15110" max="15359" width="8.140625" style="140"/>
    <col min="15360" max="15360" width="8.7109375" style="140" customWidth="1"/>
    <col min="15361" max="15361" width="31.5703125" style="140" customWidth="1"/>
    <col min="15362" max="15362" width="13.85546875" style="140" customWidth="1"/>
    <col min="15363" max="15363" width="19.140625" style="140" customWidth="1"/>
    <col min="15364" max="15364" width="17.5703125" style="140" customWidth="1"/>
    <col min="15365" max="15365" width="14.7109375" style="140" customWidth="1"/>
    <col min="15366" max="15615" width="8.140625" style="140"/>
    <col min="15616" max="15616" width="8.7109375" style="140" customWidth="1"/>
    <col min="15617" max="15617" width="31.5703125" style="140" customWidth="1"/>
    <col min="15618" max="15618" width="13.85546875" style="140" customWidth="1"/>
    <col min="15619" max="15619" width="19.140625" style="140" customWidth="1"/>
    <col min="15620" max="15620" width="17.5703125" style="140" customWidth="1"/>
    <col min="15621" max="15621" width="14.7109375" style="140" customWidth="1"/>
    <col min="15622" max="15871" width="8.140625" style="140"/>
    <col min="15872" max="15872" width="8.7109375" style="140" customWidth="1"/>
    <col min="15873" max="15873" width="31.5703125" style="140" customWidth="1"/>
    <col min="15874" max="15874" width="13.85546875" style="140" customWidth="1"/>
    <col min="15875" max="15875" width="19.140625" style="140" customWidth="1"/>
    <col min="15876" max="15876" width="17.5703125" style="140" customWidth="1"/>
    <col min="15877" max="15877" width="14.7109375" style="140" customWidth="1"/>
    <col min="15878" max="16127" width="8.140625" style="140"/>
    <col min="16128" max="16128" width="8.7109375" style="140" customWidth="1"/>
    <col min="16129" max="16129" width="31.5703125" style="140" customWidth="1"/>
    <col min="16130" max="16130" width="13.85546875" style="140" customWidth="1"/>
    <col min="16131" max="16131" width="19.140625" style="140" customWidth="1"/>
    <col min="16132" max="16132" width="17.5703125" style="140" customWidth="1"/>
    <col min="16133" max="16133" width="14.7109375" style="140" customWidth="1"/>
    <col min="16134" max="16384" width="8.140625" style="140"/>
  </cols>
  <sheetData>
    <row r="1" spans="1:5" ht="23.25" hidden="1" customHeight="1" x14ac:dyDescent="0.25">
      <c r="A1" s="221"/>
      <c r="B1" s="221"/>
      <c r="C1" s="221"/>
      <c r="D1" s="221"/>
      <c r="E1" s="221"/>
    </row>
    <row r="2" spans="1:5" hidden="1" x14ac:dyDescent="0.25">
      <c r="A2" s="221" t="s">
        <v>220</v>
      </c>
      <c r="B2" s="221"/>
      <c r="C2" s="221"/>
      <c r="D2" s="221"/>
      <c r="E2" s="221"/>
    </row>
    <row r="3" spans="1:5" ht="15.75" customHeight="1" x14ac:dyDescent="0.25">
      <c r="A3" s="223" t="s">
        <v>277</v>
      </c>
      <c r="B3" s="223"/>
      <c r="C3" s="223"/>
      <c r="D3" s="223"/>
      <c r="E3" s="223"/>
    </row>
    <row r="4" spans="1:5" x14ac:dyDescent="0.25">
      <c r="A4" s="223" t="s">
        <v>221</v>
      </c>
      <c r="B4" s="223"/>
      <c r="C4" s="223"/>
      <c r="D4" s="223"/>
      <c r="E4" s="223"/>
    </row>
    <row r="5" spans="1:5" x14ac:dyDescent="0.25">
      <c r="A5" s="223" t="s">
        <v>222</v>
      </c>
      <c r="B5" s="223"/>
      <c r="C5" s="223"/>
      <c r="D5" s="223"/>
      <c r="E5" s="223"/>
    </row>
    <row r="6" spans="1:5" ht="26.25" customHeight="1" x14ac:dyDescent="0.25">
      <c r="A6" s="221" t="s">
        <v>223</v>
      </c>
      <c r="B6" s="221"/>
      <c r="C6" s="221"/>
      <c r="D6" s="221"/>
      <c r="E6" s="140" t="s">
        <v>331</v>
      </c>
    </row>
    <row r="7" spans="1:5" x14ac:dyDescent="0.25">
      <c r="A7" s="221"/>
      <c r="B7" s="221"/>
      <c r="C7" s="221"/>
      <c r="D7" s="221"/>
      <c r="E7" s="221"/>
    </row>
    <row r="8" spans="1:5" ht="28.5" customHeight="1" x14ac:dyDescent="0.25">
      <c r="A8" s="222" t="s">
        <v>276</v>
      </c>
      <c r="B8" s="222"/>
      <c r="C8" s="222"/>
      <c r="D8" s="222"/>
      <c r="E8" s="222"/>
    </row>
    <row r="9" spans="1:5" ht="29.25" customHeight="1" x14ac:dyDescent="0.25">
      <c r="A9" s="222" t="s">
        <v>225</v>
      </c>
      <c r="B9" s="222"/>
      <c r="C9" s="222"/>
      <c r="D9" s="222"/>
      <c r="E9" s="222"/>
    </row>
    <row r="10" spans="1:5" ht="30" customHeight="1" x14ac:dyDescent="0.25">
      <c r="A10" s="222" t="s">
        <v>226</v>
      </c>
      <c r="B10" s="222"/>
      <c r="C10" s="222"/>
      <c r="D10" s="222"/>
      <c r="E10" s="222"/>
    </row>
    <row r="11" spans="1:5" ht="30" customHeight="1" x14ac:dyDescent="0.25">
      <c r="A11" s="222" t="s">
        <v>227</v>
      </c>
      <c r="B11" s="222"/>
      <c r="C11" s="222"/>
      <c r="D11" s="222"/>
      <c r="E11" s="222"/>
    </row>
    <row r="12" spans="1:5" ht="29.25" customHeight="1" x14ac:dyDescent="0.25">
      <c r="A12" s="222" t="s">
        <v>228</v>
      </c>
      <c r="B12" s="222"/>
      <c r="C12" s="222"/>
      <c r="D12" s="222"/>
      <c r="E12" s="222"/>
    </row>
    <row r="13" spans="1:5" ht="28.5" customHeight="1" x14ac:dyDescent="0.25">
      <c r="A13" s="222" t="s">
        <v>229</v>
      </c>
      <c r="B13" s="222"/>
      <c r="C13" s="222"/>
      <c r="D13" s="222"/>
      <c r="E13" s="222"/>
    </row>
    <row r="14" spans="1:5" ht="15.75" customHeight="1" thickBot="1" x14ac:dyDescent="0.3">
      <c r="A14" s="221"/>
      <c r="B14" s="221"/>
      <c r="C14" s="221"/>
      <c r="D14" s="221"/>
      <c r="E14" s="221"/>
    </row>
    <row r="15" spans="1:5" ht="120.75" thickBot="1" x14ac:dyDescent="0.3">
      <c r="A15" s="144" t="s">
        <v>2</v>
      </c>
      <c r="B15" s="142" t="s">
        <v>231</v>
      </c>
      <c r="C15" s="142" t="s">
        <v>0</v>
      </c>
      <c r="D15" s="142" t="s">
        <v>230</v>
      </c>
      <c r="E15" s="142" t="s">
        <v>1</v>
      </c>
    </row>
    <row r="16" spans="1:5" x14ac:dyDescent="0.25">
      <c r="A16" s="232" t="s">
        <v>8</v>
      </c>
      <c r="B16" s="233"/>
      <c r="C16" s="233"/>
      <c r="D16" s="234"/>
      <c r="E16" s="145"/>
    </row>
    <row r="17" spans="1:5" ht="15" customHeight="1" x14ac:dyDescent="0.25">
      <c r="A17" s="161" t="s">
        <v>52</v>
      </c>
      <c r="B17" s="162" t="s">
        <v>21</v>
      </c>
      <c r="C17" s="163" t="s">
        <v>11</v>
      </c>
      <c r="D17" s="164">
        <v>0.14000000000000001</v>
      </c>
      <c r="E17" s="165">
        <v>1673.11</v>
      </c>
    </row>
    <row r="18" spans="1:5" ht="15" customHeight="1" x14ac:dyDescent="0.25">
      <c r="A18" s="229" t="s">
        <v>232</v>
      </c>
      <c r="B18" s="230"/>
      <c r="C18" s="230"/>
      <c r="D18" s="231"/>
      <c r="E18" s="166"/>
    </row>
    <row r="19" spans="1:5" ht="15" customHeight="1" x14ac:dyDescent="0.25">
      <c r="A19" s="161" t="s">
        <v>237</v>
      </c>
      <c r="B19" s="162" t="s">
        <v>215</v>
      </c>
      <c r="C19" s="163" t="s">
        <v>12</v>
      </c>
      <c r="D19" s="164">
        <f>E19</f>
        <v>49715.28</v>
      </c>
      <c r="E19" s="165">
        <v>49715.28</v>
      </c>
    </row>
    <row r="20" spans="1:5" ht="15" customHeight="1" x14ac:dyDescent="0.25">
      <c r="A20" s="161" t="s">
        <v>238</v>
      </c>
      <c r="B20" s="162" t="s">
        <v>215</v>
      </c>
      <c r="C20" s="163" t="s">
        <v>12</v>
      </c>
      <c r="D20" s="164">
        <f>E20</f>
        <v>1195.2</v>
      </c>
      <c r="E20" s="165">
        <v>1195.2</v>
      </c>
    </row>
    <row r="21" spans="1:5" s="171" customFormat="1" ht="30.6" customHeight="1" x14ac:dyDescent="0.25">
      <c r="A21" s="181" t="s">
        <v>178</v>
      </c>
      <c r="B21" s="121" t="s">
        <v>22</v>
      </c>
      <c r="C21" s="121" t="s">
        <v>11</v>
      </c>
      <c r="D21" s="164">
        <f t="shared" ref="D21:D23" si="0">E21</f>
        <v>946.87</v>
      </c>
      <c r="E21" s="182">
        <v>946.87</v>
      </c>
    </row>
    <row r="22" spans="1:5" s="171" customFormat="1" ht="29.45" customHeight="1" x14ac:dyDescent="0.25">
      <c r="A22" s="161" t="s">
        <v>212</v>
      </c>
      <c r="B22" s="162" t="s">
        <v>22</v>
      </c>
      <c r="C22" s="163" t="s">
        <v>11</v>
      </c>
      <c r="D22" s="177">
        <f t="shared" si="0"/>
        <v>1353.81</v>
      </c>
      <c r="E22" s="178">
        <f>1353.81</f>
        <v>1353.81</v>
      </c>
    </row>
    <row r="23" spans="1:5" s="171" customFormat="1" ht="30" customHeight="1" x14ac:dyDescent="0.25">
      <c r="A23" s="161" t="s">
        <v>239</v>
      </c>
      <c r="B23" s="162" t="s">
        <v>22</v>
      </c>
      <c r="C23" s="163" t="s">
        <v>11</v>
      </c>
      <c r="D23" s="177">
        <f t="shared" si="0"/>
        <v>1541.56</v>
      </c>
      <c r="E23" s="178">
        <f>1541.56</f>
        <v>1541.56</v>
      </c>
    </row>
    <row r="24" spans="1:5" ht="15" customHeight="1" x14ac:dyDescent="0.25">
      <c r="A24" s="229" t="s">
        <v>240</v>
      </c>
      <c r="B24" s="230"/>
      <c r="C24" s="230"/>
      <c r="D24" s="231"/>
      <c r="E24" s="166"/>
    </row>
    <row r="25" spans="1:5" ht="30" x14ac:dyDescent="0.25">
      <c r="A25" s="161" t="s">
        <v>333</v>
      </c>
      <c r="B25" s="167">
        <v>0.19</v>
      </c>
      <c r="C25" s="163" t="s">
        <v>116</v>
      </c>
      <c r="D25" s="164">
        <f>E25/B25</f>
        <v>21479.105263157897</v>
      </c>
      <c r="E25" s="165">
        <v>4081.03</v>
      </c>
    </row>
    <row r="26" spans="1:5" x14ac:dyDescent="0.25">
      <c r="A26" s="161" t="s">
        <v>289</v>
      </c>
      <c r="B26" s="168">
        <v>4</v>
      </c>
      <c r="C26" s="163" t="s">
        <v>184</v>
      </c>
      <c r="D26" s="164">
        <f t="shared" ref="D26:D43" si="1">E26/B26</f>
        <v>98.422499999999999</v>
      </c>
      <c r="E26" s="165">
        <v>393.69</v>
      </c>
    </row>
    <row r="27" spans="1:5" x14ac:dyDescent="0.25">
      <c r="A27" s="161" t="s">
        <v>55</v>
      </c>
      <c r="B27" s="168">
        <v>1</v>
      </c>
      <c r="C27" s="163" t="s">
        <v>14</v>
      </c>
      <c r="D27" s="164">
        <f t="shared" si="1"/>
        <v>1005.22</v>
      </c>
      <c r="E27" s="165">
        <v>1005.22</v>
      </c>
    </row>
    <row r="28" spans="1:5" x14ac:dyDescent="0.25">
      <c r="A28" s="161" t="s">
        <v>56</v>
      </c>
      <c r="B28" s="168">
        <v>1</v>
      </c>
      <c r="C28" s="163" t="s">
        <v>15</v>
      </c>
      <c r="D28" s="164">
        <f t="shared" si="1"/>
        <v>828.19</v>
      </c>
      <c r="E28" s="165">
        <v>828.19</v>
      </c>
    </row>
    <row r="29" spans="1:5" x14ac:dyDescent="0.25">
      <c r="A29" s="161" t="s">
        <v>244</v>
      </c>
      <c r="B29" s="168">
        <v>1</v>
      </c>
      <c r="C29" s="163" t="s">
        <v>13</v>
      </c>
      <c r="D29" s="164">
        <f t="shared" si="1"/>
        <v>149.54</v>
      </c>
      <c r="E29" s="165">
        <v>149.54</v>
      </c>
    </row>
    <row r="30" spans="1:5" ht="30" x14ac:dyDescent="0.25">
      <c r="A30" s="161" t="s">
        <v>291</v>
      </c>
      <c r="B30" s="169">
        <v>0.1</v>
      </c>
      <c r="C30" s="163" t="s">
        <v>16</v>
      </c>
      <c r="D30" s="164">
        <f t="shared" si="1"/>
        <v>3830.2</v>
      </c>
      <c r="E30" s="165">
        <v>383.02</v>
      </c>
    </row>
    <row r="31" spans="1:5" x14ac:dyDescent="0.25">
      <c r="A31" s="161" t="s">
        <v>73</v>
      </c>
      <c r="B31" s="167">
        <v>0.02</v>
      </c>
      <c r="C31" s="163" t="s">
        <v>74</v>
      </c>
      <c r="D31" s="164">
        <f t="shared" si="1"/>
        <v>28725.5</v>
      </c>
      <c r="E31" s="165">
        <v>574.51</v>
      </c>
    </row>
    <row r="32" spans="1:5" ht="13.5" customHeight="1" x14ac:dyDescent="0.25">
      <c r="A32" s="161" t="s">
        <v>292</v>
      </c>
      <c r="B32" s="167">
        <f>2*0.77</f>
        <v>1.54</v>
      </c>
      <c r="C32" s="163" t="s">
        <v>16</v>
      </c>
      <c r="D32" s="164">
        <f t="shared" si="1"/>
        <v>957.46103896103898</v>
      </c>
      <c r="E32" s="165">
        <v>1474.49</v>
      </c>
    </row>
    <row r="33" spans="1:5" ht="30" x14ac:dyDescent="0.25">
      <c r="A33" s="161" t="s">
        <v>57</v>
      </c>
      <c r="B33" s="167">
        <f>2*0.77</f>
        <v>1.54</v>
      </c>
      <c r="C33" s="163" t="s">
        <v>16</v>
      </c>
      <c r="D33" s="164">
        <f>E33/B33</f>
        <v>1811.7142857142856</v>
      </c>
      <c r="E33" s="165">
        <f>2*1395.02</f>
        <v>2790.04</v>
      </c>
    </row>
    <row r="34" spans="1:5" ht="13.5" customHeight="1" x14ac:dyDescent="0.25">
      <c r="A34" s="161" t="s">
        <v>188</v>
      </c>
      <c r="B34" s="167">
        <v>0.09</v>
      </c>
      <c r="C34" s="163" t="s">
        <v>116</v>
      </c>
      <c r="D34" s="164">
        <f t="shared" si="1"/>
        <v>75068.888888888891</v>
      </c>
      <c r="E34" s="165">
        <v>6756.2</v>
      </c>
    </row>
    <row r="35" spans="1:5" x14ac:dyDescent="0.25">
      <c r="A35" s="161" t="s">
        <v>334</v>
      </c>
      <c r="B35" s="168">
        <v>1</v>
      </c>
      <c r="C35" s="163" t="s">
        <v>14</v>
      </c>
      <c r="D35" s="164">
        <f t="shared" si="1"/>
        <v>611.75</v>
      </c>
      <c r="E35" s="165">
        <v>611.75</v>
      </c>
    </row>
    <row r="36" spans="1:5" x14ac:dyDescent="0.25">
      <c r="A36" s="161" t="s">
        <v>84</v>
      </c>
      <c r="B36" s="167">
        <v>0.21</v>
      </c>
      <c r="C36" s="163" t="s">
        <v>15</v>
      </c>
      <c r="D36" s="164">
        <f t="shared" si="1"/>
        <v>17489.047619047618</v>
      </c>
      <c r="E36" s="165">
        <v>3672.7</v>
      </c>
    </row>
    <row r="37" spans="1:5" ht="30" x14ac:dyDescent="0.25">
      <c r="A37" s="161" t="s">
        <v>60</v>
      </c>
      <c r="B37" s="168">
        <v>3</v>
      </c>
      <c r="C37" s="163" t="s">
        <v>18</v>
      </c>
      <c r="D37" s="164">
        <f t="shared" si="1"/>
        <v>253.75666666666666</v>
      </c>
      <c r="E37" s="165">
        <v>761.27</v>
      </c>
    </row>
    <row r="38" spans="1:5" x14ac:dyDescent="0.25">
      <c r="A38" s="161" t="s">
        <v>293</v>
      </c>
      <c r="B38" s="168">
        <v>4</v>
      </c>
      <c r="C38" s="163" t="s">
        <v>184</v>
      </c>
      <c r="D38" s="164">
        <f t="shared" si="1"/>
        <v>78.81</v>
      </c>
      <c r="E38" s="165">
        <v>315.24</v>
      </c>
    </row>
    <row r="39" spans="1:5" x14ac:dyDescent="0.25">
      <c r="A39" s="161" t="s">
        <v>61</v>
      </c>
      <c r="B39" s="168">
        <v>1</v>
      </c>
      <c r="C39" s="163" t="s">
        <v>13</v>
      </c>
      <c r="D39" s="164">
        <f t="shared" si="1"/>
        <v>4474.1099999999997</v>
      </c>
      <c r="E39" s="165">
        <v>4474.1099999999997</v>
      </c>
    </row>
    <row r="40" spans="1:5" x14ac:dyDescent="0.25">
      <c r="A40" s="161" t="s">
        <v>190</v>
      </c>
      <c r="B40" s="168">
        <v>1</v>
      </c>
      <c r="C40" s="163" t="s">
        <v>14</v>
      </c>
      <c r="D40" s="164">
        <f t="shared" si="1"/>
        <v>7332.6</v>
      </c>
      <c r="E40" s="165">
        <v>7332.6</v>
      </c>
    </row>
    <row r="41" spans="1:5" ht="30" x14ac:dyDescent="0.25">
      <c r="A41" s="161" t="s">
        <v>192</v>
      </c>
      <c r="B41" s="168">
        <v>1</v>
      </c>
      <c r="C41" s="163" t="s">
        <v>19</v>
      </c>
      <c r="D41" s="164">
        <f t="shared" si="1"/>
        <v>866.99</v>
      </c>
      <c r="E41" s="165">
        <v>866.99</v>
      </c>
    </row>
    <row r="42" spans="1:5" ht="15.75" customHeight="1" x14ac:dyDescent="0.25">
      <c r="A42" s="161" t="s">
        <v>247</v>
      </c>
      <c r="B42" s="168">
        <v>1</v>
      </c>
      <c r="C42" s="163" t="s">
        <v>19</v>
      </c>
      <c r="D42" s="164">
        <f t="shared" si="1"/>
        <v>598.84</v>
      </c>
      <c r="E42" s="165">
        <v>598.84</v>
      </c>
    </row>
    <row r="43" spans="1:5" x14ac:dyDescent="0.25">
      <c r="A43" s="161" t="s">
        <v>64</v>
      </c>
      <c r="B43" s="168">
        <v>29</v>
      </c>
      <c r="C43" s="163" t="s">
        <v>19</v>
      </c>
      <c r="D43" s="164">
        <f t="shared" si="1"/>
        <v>302.53137931034485</v>
      </c>
      <c r="E43" s="165">
        <v>8773.41</v>
      </c>
    </row>
    <row r="44" spans="1:5" ht="15" customHeight="1" x14ac:dyDescent="0.25">
      <c r="A44" s="229" t="s">
        <v>248</v>
      </c>
      <c r="B44" s="230"/>
      <c r="C44" s="230"/>
      <c r="D44" s="231"/>
      <c r="E44" s="166"/>
    </row>
    <row r="45" spans="1:5" x14ac:dyDescent="0.25">
      <c r="A45" s="161" t="s">
        <v>335</v>
      </c>
      <c r="B45" s="170">
        <v>1.0999999999999999E-2</v>
      </c>
      <c r="C45" s="163" t="s">
        <v>295</v>
      </c>
      <c r="D45" s="164">
        <f t="shared" ref="D45:D67" si="2">E45/B45</f>
        <v>18171.81818181818</v>
      </c>
      <c r="E45" s="165">
        <v>199.89</v>
      </c>
    </row>
    <row r="46" spans="1:5" x14ac:dyDescent="0.25">
      <c r="A46" s="161" t="s">
        <v>336</v>
      </c>
      <c r="B46" s="170">
        <v>2.9000000000000001E-2</v>
      </c>
      <c r="C46" s="163" t="s">
        <v>72</v>
      </c>
      <c r="D46" s="164">
        <f t="shared" si="2"/>
        <v>22057.241379310344</v>
      </c>
      <c r="E46" s="165">
        <v>639.66</v>
      </c>
    </row>
    <row r="47" spans="1:5" ht="13.5" customHeight="1" x14ac:dyDescent="0.25">
      <c r="A47" s="161" t="s">
        <v>337</v>
      </c>
      <c r="B47" s="167">
        <v>0.01</v>
      </c>
      <c r="C47" s="163" t="s">
        <v>17</v>
      </c>
      <c r="D47" s="164">
        <f t="shared" si="2"/>
        <v>40249</v>
      </c>
      <c r="E47" s="165">
        <v>402.49</v>
      </c>
    </row>
    <row r="48" spans="1:5" ht="13.5" customHeight="1" x14ac:dyDescent="0.25">
      <c r="A48" s="161" t="s">
        <v>338</v>
      </c>
      <c r="B48" s="167">
        <v>0.01</v>
      </c>
      <c r="C48" s="163" t="s">
        <v>72</v>
      </c>
      <c r="D48" s="164">
        <f t="shared" si="2"/>
        <v>34375</v>
      </c>
      <c r="E48" s="165">
        <v>343.75</v>
      </c>
    </row>
    <row r="49" spans="1:5" x14ac:dyDescent="0.25">
      <c r="A49" s="161" t="s">
        <v>205</v>
      </c>
      <c r="B49" s="167">
        <v>0.08</v>
      </c>
      <c r="C49" s="163" t="s">
        <v>17</v>
      </c>
      <c r="D49" s="164">
        <f t="shared" si="2"/>
        <v>4276.625</v>
      </c>
      <c r="E49" s="165">
        <v>342.13</v>
      </c>
    </row>
    <row r="50" spans="1:5" x14ac:dyDescent="0.25">
      <c r="A50" s="161" t="s">
        <v>332</v>
      </c>
      <c r="B50" s="167">
        <v>0.02</v>
      </c>
      <c r="C50" s="163" t="s">
        <v>17</v>
      </c>
      <c r="D50" s="164">
        <f t="shared" si="2"/>
        <v>48027.999999999993</v>
      </c>
      <c r="E50" s="165">
        <v>960.56</v>
      </c>
    </row>
    <row r="51" spans="1:5" x14ac:dyDescent="0.25">
      <c r="A51" s="161" t="s">
        <v>339</v>
      </c>
      <c r="B51" s="167">
        <v>0.03</v>
      </c>
      <c r="C51" s="163" t="s">
        <v>72</v>
      </c>
      <c r="D51" s="164">
        <f t="shared" si="2"/>
        <v>16998</v>
      </c>
      <c r="E51" s="165">
        <v>509.94</v>
      </c>
    </row>
    <row r="52" spans="1:5" ht="30" x14ac:dyDescent="0.25">
      <c r="A52" s="161" t="s">
        <v>340</v>
      </c>
      <c r="B52" s="168">
        <v>8</v>
      </c>
      <c r="C52" s="163" t="s">
        <v>102</v>
      </c>
      <c r="D52" s="164">
        <f t="shared" si="2"/>
        <v>263.92124999999999</v>
      </c>
      <c r="E52" s="165">
        <v>2111.37</v>
      </c>
    </row>
    <row r="53" spans="1:5" ht="16.5" customHeight="1" x14ac:dyDescent="0.25">
      <c r="A53" s="161" t="s">
        <v>341</v>
      </c>
      <c r="B53" s="167">
        <v>0.01</v>
      </c>
      <c r="C53" s="163" t="s">
        <v>15</v>
      </c>
      <c r="D53" s="164">
        <f t="shared" si="2"/>
        <v>99908</v>
      </c>
      <c r="E53" s="165">
        <v>999.08</v>
      </c>
    </row>
    <row r="54" spans="1:5" x14ac:dyDescent="0.25">
      <c r="A54" s="161" t="s">
        <v>314</v>
      </c>
      <c r="B54" s="167">
        <v>0.02</v>
      </c>
      <c r="C54" s="163" t="s">
        <v>17</v>
      </c>
      <c r="D54" s="164">
        <f t="shared" si="2"/>
        <v>53509.5</v>
      </c>
      <c r="E54" s="165">
        <v>1070.19</v>
      </c>
    </row>
    <row r="55" spans="1:5" x14ac:dyDescent="0.25">
      <c r="A55" s="161" t="s">
        <v>342</v>
      </c>
      <c r="B55" s="162" t="s">
        <v>20</v>
      </c>
      <c r="C55" s="163" t="s">
        <v>13</v>
      </c>
      <c r="D55" s="164" t="e">
        <f t="shared" si="2"/>
        <v>#VALUE!</v>
      </c>
      <c r="E55" s="165">
        <v>10053.75</v>
      </c>
    </row>
    <row r="56" spans="1:5" x14ac:dyDescent="0.25">
      <c r="A56" s="161" t="s">
        <v>195</v>
      </c>
      <c r="B56" s="169">
        <v>0.2</v>
      </c>
      <c r="C56" s="163" t="s">
        <v>196</v>
      </c>
      <c r="D56" s="164">
        <f t="shared" si="2"/>
        <v>2327.4499999999998</v>
      </c>
      <c r="E56" s="165">
        <v>465.49</v>
      </c>
    </row>
    <row r="57" spans="1:5" ht="30" x14ac:dyDescent="0.25">
      <c r="A57" s="161" t="s">
        <v>65</v>
      </c>
      <c r="B57" s="167">
        <v>0.77</v>
      </c>
      <c r="C57" s="163" t="s">
        <v>16</v>
      </c>
      <c r="D57" s="164">
        <f t="shared" si="2"/>
        <v>2011.987012987013</v>
      </c>
      <c r="E57" s="165">
        <v>1549.23</v>
      </c>
    </row>
    <row r="58" spans="1:5" ht="30" x14ac:dyDescent="0.25">
      <c r="A58" s="161" t="s">
        <v>343</v>
      </c>
      <c r="B58" s="167">
        <v>0.77</v>
      </c>
      <c r="C58" s="163" t="s">
        <v>16</v>
      </c>
      <c r="D58" s="164">
        <f t="shared" si="2"/>
        <v>2013.7012987012986</v>
      </c>
      <c r="E58" s="165">
        <v>1550.55</v>
      </c>
    </row>
    <row r="59" spans="1:5" ht="34.5" customHeight="1" x14ac:dyDescent="0.25">
      <c r="A59" s="161" t="s">
        <v>344</v>
      </c>
      <c r="B59" s="170">
        <f>2*1.254</f>
        <v>2.508</v>
      </c>
      <c r="C59" s="163" t="s">
        <v>16</v>
      </c>
      <c r="D59" s="164">
        <f t="shared" si="2"/>
        <v>1831.1642743221691</v>
      </c>
      <c r="E59" s="165">
        <f>2*2296.28</f>
        <v>4592.5600000000004</v>
      </c>
    </row>
    <row r="60" spans="1:5" ht="30" x14ac:dyDescent="0.25">
      <c r="A60" s="161" t="s">
        <v>345</v>
      </c>
      <c r="B60" s="168">
        <v>40</v>
      </c>
      <c r="C60" s="163" t="s">
        <v>258</v>
      </c>
      <c r="D60" s="164">
        <f t="shared" si="2"/>
        <v>80.638249999999999</v>
      </c>
      <c r="E60" s="165">
        <v>3225.53</v>
      </c>
    </row>
    <row r="61" spans="1:5" x14ac:dyDescent="0.25">
      <c r="A61" s="161" t="s">
        <v>346</v>
      </c>
      <c r="B61" s="168">
        <v>2</v>
      </c>
      <c r="C61" s="163" t="s">
        <v>13</v>
      </c>
      <c r="D61" s="164">
        <f t="shared" si="2"/>
        <v>599.91999999999996</v>
      </c>
      <c r="E61" s="165">
        <v>1199.8399999999999</v>
      </c>
    </row>
    <row r="62" spans="1:5" ht="30" x14ac:dyDescent="0.25">
      <c r="A62" s="161" t="s">
        <v>347</v>
      </c>
      <c r="B62" s="169">
        <v>84.4</v>
      </c>
      <c r="C62" s="163" t="s">
        <v>102</v>
      </c>
      <c r="D62" s="164">
        <f t="shared" si="2"/>
        <v>74.71682464454976</v>
      </c>
      <c r="E62" s="165">
        <v>6306.1</v>
      </c>
    </row>
    <row r="63" spans="1:5" ht="30" x14ac:dyDescent="0.25">
      <c r="A63" s="161" t="s">
        <v>348</v>
      </c>
      <c r="B63" s="169">
        <v>34.4</v>
      </c>
      <c r="C63" s="163" t="s">
        <v>102</v>
      </c>
      <c r="D63" s="164">
        <f t="shared" si="2"/>
        <v>97.893023255813958</v>
      </c>
      <c r="E63" s="165">
        <v>3367.52</v>
      </c>
    </row>
    <row r="64" spans="1:5" ht="30" x14ac:dyDescent="0.25">
      <c r="A64" s="161" t="s">
        <v>349</v>
      </c>
      <c r="B64" s="170">
        <f>4*0.627</f>
        <v>2.508</v>
      </c>
      <c r="C64" s="163" t="s">
        <v>16</v>
      </c>
      <c r="D64" s="164">
        <f t="shared" si="2"/>
        <v>1830.8452950558215</v>
      </c>
      <c r="E64" s="165">
        <f>4*1147.94</f>
        <v>4591.76</v>
      </c>
    </row>
    <row r="65" spans="1:7" x14ac:dyDescent="0.25">
      <c r="A65" s="161" t="s">
        <v>350</v>
      </c>
      <c r="B65" s="167">
        <v>0.01</v>
      </c>
      <c r="C65" s="163" t="s">
        <v>78</v>
      </c>
      <c r="D65" s="164">
        <f t="shared" si="2"/>
        <v>8442</v>
      </c>
      <c r="E65" s="165">
        <v>84.42</v>
      </c>
    </row>
    <row r="66" spans="1:7" x14ac:dyDescent="0.25">
      <c r="A66" s="161" t="s">
        <v>351</v>
      </c>
      <c r="B66" s="170">
        <v>2.9000000000000001E-2</v>
      </c>
      <c r="C66" s="163" t="s">
        <v>72</v>
      </c>
      <c r="D66" s="164">
        <f t="shared" si="2"/>
        <v>15283.448275862069</v>
      </c>
      <c r="E66" s="165">
        <v>443.22</v>
      </c>
    </row>
    <row r="67" spans="1:7" ht="30" x14ac:dyDescent="0.25">
      <c r="A67" s="161" t="s">
        <v>200</v>
      </c>
      <c r="B67" s="167">
        <v>0.01</v>
      </c>
      <c r="C67" s="163" t="s">
        <v>17</v>
      </c>
      <c r="D67" s="164">
        <f t="shared" si="2"/>
        <v>51633</v>
      </c>
      <c r="E67" s="165">
        <v>516.33000000000004</v>
      </c>
    </row>
    <row r="68" spans="1:7" ht="15" customHeight="1" x14ac:dyDescent="0.25">
      <c r="A68" s="229" t="s">
        <v>76</v>
      </c>
      <c r="B68" s="230"/>
      <c r="C68" s="230"/>
      <c r="D68" s="231"/>
      <c r="E68" s="166"/>
    </row>
    <row r="69" spans="1:7" ht="30" x14ac:dyDescent="0.25">
      <c r="A69" s="161" t="s">
        <v>77</v>
      </c>
      <c r="B69" s="162" t="s">
        <v>271</v>
      </c>
      <c r="C69" s="163" t="s">
        <v>11</v>
      </c>
      <c r="D69" s="164">
        <f>E69</f>
        <v>3792.43</v>
      </c>
      <c r="E69" s="165">
        <v>3792.43</v>
      </c>
    </row>
    <row r="70" spans="1:7" s="176" customFormat="1" x14ac:dyDescent="0.25">
      <c r="A70" s="179" t="s">
        <v>357</v>
      </c>
      <c r="B70" s="163" t="s">
        <v>22</v>
      </c>
      <c r="C70" s="163" t="s">
        <v>11</v>
      </c>
      <c r="D70" s="180">
        <f>E70</f>
        <v>2611.6</v>
      </c>
      <c r="E70" s="165">
        <v>2611.6</v>
      </c>
    </row>
    <row r="71" spans="1:7" x14ac:dyDescent="0.25">
      <c r="A71" s="229" t="s">
        <v>262</v>
      </c>
      <c r="B71" s="230"/>
      <c r="C71" s="230"/>
      <c r="D71" s="231"/>
      <c r="E71" s="166"/>
    </row>
    <row r="72" spans="1:7" ht="15" customHeight="1" x14ac:dyDescent="0.25">
      <c r="A72" s="161" t="s">
        <v>264</v>
      </c>
      <c r="B72" s="162" t="s">
        <v>271</v>
      </c>
      <c r="C72" s="163" t="s">
        <v>11</v>
      </c>
      <c r="D72" s="164">
        <f>E72</f>
        <v>3600</v>
      </c>
      <c r="E72" s="165">
        <v>3600</v>
      </c>
    </row>
    <row r="73" spans="1:7" ht="15" customHeight="1" x14ac:dyDescent="0.25">
      <c r="A73" s="229" t="s">
        <v>321</v>
      </c>
      <c r="B73" s="230"/>
      <c r="C73" s="230"/>
      <c r="D73" s="231"/>
      <c r="E73" s="166"/>
    </row>
    <row r="74" spans="1:7" ht="15" customHeight="1" thickBot="1" x14ac:dyDescent="0.3">
      <c r="A74" s="161" t="s">
        <v>111</v>
      </c>
      <c r="B74" s="162" t="s">
        <v>22</v>
      </c>
      <c r="C74" s="163" t="s">
        <v>11</v>
      </c>
      <c r="D74" s="164">
        <f>E74</f>
        <v>535.87</v>
      </c>
      <c r="E74" s="165">
        <v>535.87</v>
      </c>
    </row>
    <row r="75" spans="1:7" ht="30" x14ac:dyDescent="0.25">
      <c r="A75" s="161" t="s">
        <v>322</v>
      </c>
      <c r="B75" s="162" t="s">
        <v>22</v>
      </c>
      <c r="C75" s="163" t="s">
        <v>11</v>
      </c>
      <c r="D75" s="164">
        <f>E75</f>
        <v>233.04</v>
      </c>
      <c r="E75" s="165">
        <v>233.04</v>
      </c>
      <c r="F75" s="146">
        <f>SUM(E17:E75)</f>
        <v>158566.97000000003</v>
      </c>
      <c r="G75" s="143" t="s">
        <v>352</v>
      </c>
    </row>
    <row r="76" spans="1:7" s="150" customFormat="1" ht="14.25" x14ac:dyDescent="0.2">
      <c r="A76" s="147" t="s">
        <v>10</v>
      </c>
      <c r="B76" s="148"/>
      <c r="C76" s="148"/>
      <c r="D76" s="148"/>
      <c r="E76" s="149"/>
    </row>
    <row r="77" spans="1:7" s="150" customFormat="1" x14ac:dyDescent="0.2">
      <c r="A77" s="151" t="s">
        <v>69</v>
      </c>
      <c r="B77" s="152" t="s">
        <v>21</v>
      </c>
      <c r="C77" s="152" t="s">
        <v>11</v>
      </c>
      <c r="D77" s="152">
        <f>E77</f>
        <v>15856.697000000004</v>
      </c>
      <c r="E77" s="153">
        <f>SUM(E17:E75)*10%</f>
        <v>15856.697000000004</v>
      </c>
    </row>
    <row r="78" spans="1:7" ht="15.75" thickBot="1" x14ac:dyDescent="0.3">
      <c r="A78" s="225" t="s">
        <v>24</v>
      </c>
      <c r="B78" s="226"/>
      <c r="C78" s="226"/>
      <c r="D78" s="227"/>
      <c r="E78" s="183">
        <f>F75+E77</f>
        <v>174423.66700000004</v>
      </c>
    </row>
    <row r="79" spans="1:7" hidden="1" x14ac:dyDescent="0.25">
      <c r="A79" s="221"/>
      <c r="B79" s="221"/>
      <c r="C79" s="221"/>
      <c r="D79" s="221"/>
      <c r="E79" s="221"/>
    </row>
    <row r="80" spans="1:7" x14ac:dyDescent="0.25">
      <c r="A80" s="221"/>
      <c r="B80" s="221"/>
      <c r="C80" s="221"/>
      <c r="D80" s="221"/>
      <c r="E80" s="221"/>
    </row>
    <row r="81" spans="1:6" s="156" customFormat="1" ht="21.75" customHeight="1" x14ac:dyDescent="0.25">
      <c r="A81" s="224" t="s">
        <v>354</v>
      </c>
      <c r="B81" s="224"/>
      <c r="C81" s="224"/>
      <c r="D81" s="224"/>
      <c r="E81" s="154">
        <f>E78</f>
        <v>174423.66700000004</v>
      </c>
      <c r="F81" s="155"/>
    </row>
    <row r="82" spans="1:6" s="156" customFormat="1" ht="20.25" customHeight="1" x14ac:dyDescent="0.25">
      <c r="A82" s="228" t="s">
        <v>358</v>
      </c>
      <c r="B82" s="228"/>
      <c r="C82" s="228"/>
      <c r="D82" s="228"/>
      <c r="E82" s="228"/>
      <c r="F82" s="157"/>
    </row>
    <row r="83" spans="1:6" s="156" customFormat="1" ht="24.75" customHeight="1" x14ac:dyDescent="0.25">
      <c r="A83" s="224" t="s">
        <v>265</v>
      </c>
      <c r="B83" s="224"/>
      <c r="C83" s="224"/>
      <c r="D83" s="224"/>
      <c r="E83" s="224"/>
      <c r="F83" s="158"/>
    </row>
    <row r="84" spans="1:6" s="156" customFormat="1" ht="24" customHeight="1" x14ac:dyDescent="0.25">
      <c r="A84" s="224" t="s">
        <v>266</v>
      </c>
      <c r="B84" s="224"/>
      <c r="C84" s="224"/>
      <c r="D84" s="224"/>
      <c r="E84" s="224"/>
      <c r="F84" s="158"/>
    </row>
    <row r="85" spans="1:6" s="156" customFormat="1" ht="30.75" customHeight="1" x14ac:dyDescent="0.25">
      <c r="A85" s="224" t="s">
        <v>267</v>
      </c>
      <c r="B85" s="224"/>
      <c r="C85" s="224"/>
      <c r="D85" s="224"/>
      <c r="E85" s="224"/>
      <c r="F85" s="158"/>
    </row>
    <row r="86" spans="1:6" s="156" customFormat="1" x14ac:dyDescent="0.25">
      <c r="A86" s="159"/>
      <c r="B86" s="159"/>
      <c r="C86" s="159"/>
      <c r="D86" s="159"/>
      <c r="E86" s="159"/>
      <c r="F86" s="159"/>
    </row>
    <row r="87" spans="1:6" s="156" customFormat="1" ht="24.75" customHeight="1" x14ac:dyDescent="0.25">
      <c r="A87" s="224" t="s">
        <v>353</v>
      </c>
      <c r="B87" s="224"/>
      <c r="C87" s="224"/>
      <c r="D87" s="224"/>
      <c r="E87" s="224"/>
      <c r="F87" s="158"/>
    </row>
    <row r="88" spans="1:6" ht="18.75" customHeight="1" x14ac:dyDescent="0.25">
      <c r="A88" s="160" t="s">
        <v>268</v>
      </c>
      <c r="B88" s="160"/>
      <c r="C88" s="160"/>
      <c r="D88" s="160"/>
      <c r="E88" s="160"/>
    </row>
    <row r="89" spans="1:6" ht="24.75" customHeight="1" x14ac:dyDescent="0.25">
      <c r="A89" s="160" t="s">
        <v>355</v>
      </c>
      <c r="B89" s="160"/>
      <c r="C89" s="160"/>
      <c r="D89" s="160"/>
      <c r="E89" s="160"/>
    </row>
    <row r="90" spans="1:6" ht="15" customHeight="1" x14ac:dyDescent="0.25">
      <c r="B90" s="160"/>
      <c r="C90" s="160"/>
      <c r="D90" s="160" t="s">
        <v>26</v>
      </c>
      <c r="E90" s="160"/>
    </row>
    <row r="91" spans="1:6" x14ac:dyDescent="0.25">
      <c r="A91" s="221"/>
      <c r="B91" s="221"/>
      <c r="C91" s="221"/>
      <c r="D91" s="221"/>
      <c r="E91" s="221"/>
    </row>
    <row r="92" spans="1:6" x14ac:dyDescent="0.25">
      <c r="A92" s="221" t="s">
        <v>269</v>
      </c>
      <c r="B92" s="221"/>
      <c r="C92" s="221"/>
      <c r="D92" s="221"/>
      <c r="E92" s="221"/>
    </row>
    <row r="93" spans="1:6" ht="13.5" customHeight="1" x14ac:dyDescent="0.25">
      <c r="B93" s="221"/>
      <c r="C93" s="221"/>
      <c r="D93" s="221" t="s">
        <v>26</v>
      </c>
      <c r="E93" s="221"/>
    </row>
  </sheetData>
  <mergeCells count="34">
    <mergeCell ref="A1:E1"/>
    <mergeCell ref="A2:E2"/>
    <mergeCell ref="A91:E91"/>
    <mergeCell ref="A8:E8"/>
    <mergeCell ref="A9:E9"/>
    <mergeCell ref="A80:E80"/>
    <mergeCell ref="A10:E10"/>
    <mergeCell ref="A3:E3"/>
    <mergeCell ref="A24:D24"/>
    <mergeCell ref="A18:D18"/>
    <mergeCell ref="A16:D16"/>
    <mergeCell ref="A73:D73"/>
    <mergeCell ref="A71:D71"/>
    <mergeCell ref="A68:D68"/>
    <mergeCell ref="A92:E92"/>
    <mergeCell ref="B93:C93"/>
    <mergeCell ref="D93:E93"/>
    <mergeCell ref="A13:E13"/>
    <mergeCell ref="A14:E14"/>
    <mergeCell ref="A4:E4"/>
    <mergeCell ref="A5:E5"/>
    <mergeCell ref="A87:E87"/>
    <mergeCell ref="A78:D78"/>
    <mergeCell ref="A81:D81"/>
    <mergeCell ref="A83:E83"/>
    <mergeCell ref="A82:E82"/>
    <mergeCell ref="A84:E84"/>
    <mergeCell ref="A85:E85"/>
    <mergeCell ref="A79:E79"/>
    <mergeCell ref="A6:D6"/>
    <mergeCell ref="A7:E7"/>
    <mergeCell ref="A12:E12"/>
    <mergeCell ref="A44:D44"/>
    <mergeCell ref="A11:E11"/>
  </mergeCells>
  <pageMargins left="0.7" right="0.7" top="0.75" bottom="0.75" header="0.3" footer="0.3"/>
  <pageSetup paperSize="9" scale="7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Акт</vt:lpstr>
      <vt:lpstr>Бюджет</vt:lpstr>
      <vt:lpstr>2018</vt:lpstr>
      <vt:lpstr>Акт (2)</vt:lpstr>
      <vt:lpstr>2019</vt:lpstr>
      <vt:lpstr>акт19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акт19!Область_печати</vt:lpstr>
      <vt:lpstr>акт21!Область_печати</vt:lpstr>
      <vt:lpstr>Бюджет!Область_печати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2022-04-08T15:41:01Z</dcterms:modified>
</cp:coreProperties>
</file>