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765" windowWidth="16110" windowHeight="11490" firstSheet="2" activeTab="8"/>
  </bookViews>
  <sheets>
    <sheet name="Акт17" sheetId="1" r:id="rId1"/>
    <sheet name="Бюджет" sheetId="2" r:id="rId2"/>
    <sheet name="2018" sheetId="4" r:id="rId3"/>
    <sheet name="Акт18" sheetId="5" r:id="rId4"/>
    <sheet name="2019" sheetId="6" r:id="rId5"/>
    <sheet name="Акт19" sheetId="3" r:id="rId6"/>
    <sheet name="2020" sheetId="7" r:id="rId7"/>
    <sheet name="Акт20" sheetId="8" r:id="rId8"/>
    <sheet name="2021" sheetId="9" r:id="rId9"/>
    <sheet name="акт21" sheetId="10" r:id="rId10"/>
  </sheets>
  <definedNames>
    <definedName name="_xlnm.Print_Area" localSheetId="2">'2018'!$A$1:$F$30</definedName>
    <definedName name="_xlnm.Print_Area" localSheetId="4">'2019'!$A$1:$F$33</definedName>
    <definedName name="_xlnm.Print_Area" localSheetId="6">'2020'!$A$1:$F$31</definedName>
    <definedName name="_xlnm.Print_Area" localSheetId="8">'2021'!$A$1:$F$30</definedName>
    <definedName name="_xlnm.Print_Area" localSheetId="0">Акт17!$A$1:$E$81</definedName>
    <definedName name="_xlnm.Print_Area" localSheetId="3">Акт18!$A$1:$E$108</definedName>
    <definedName name="_xlnm.Print_Area" localSheetId="5">Акт19!$A$3:$E$79</definedName>
    <definedName name="_xlnm.Print_Area" localSheetId="7">Акт20!$A$3:$E$82</definedName>
    <definedName name="_xlnm.Print_Area" localSheetId="9">акт21!$A$3:$E$87</definedName>
  </definedNames>
  <calcPr calcId="145621"/>
</workbook>
</file>

<file path=xl/calcChain.xml><?xml version="1.0" encoding="utf-8"?>
<calcChain xmlns="http://schemas.openxmlformats.org/spreadsheetml/2006/main">
  <c r="E61" i="10" l="1"/>
  <c r="B61" i="10"/>
  <c r="E40" i="10"/>
  <c r="B40" i="10"/>
  <c r="E22" i="10"/>
  <c r="D22" i="10" s="1"/>
  <c r="E23" i="10"/>
  <c r="D23" i="10"/>
  <c r="D21" i="10"/>
  <c r="F25" i="9" l="1"/>
  <c r="E71" i="10"/>
  <c r="D64" i="10"/>
  <c r="D63" i="10"/>
  <c r="D62" i="10"/>
  <c r="D40" i="10"/>
  <c r="D61" i="10"/>
  <c r="D60" i="10"/>
  <c r="D59" i="10"/>
  <c r="D58" i="10"/>
  <c r="D57" i="10"/>
  <c r="D56" i="10"/>
  <c r="D55" i="10"/>
  <c r="D54" i="10"/>
  <c r="D53" i="10"/>
  <c r="D51" i="10"/>
  <c r="D50" i="10"/>
  <c r="D49" i="10"/>
  <c r="D48" i="10"/>
  <c r="D47" i="10"/>
  <c r="D46" i="10"/>
  <c r="D45" i="10"/>
  <c r="D44" i="10"/>
  <c r="D43" i="10"/>
  <c r="D42" i="10"/>
  <c r="D41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19" i="10"/>
  <c r="D20" i="10"/>
  <c r="D66" i="10"/>
  <c r="D68" i="10"/>
  <c r="D69" i="10"/>
  <c r="F67" i="10"/>
  <c r="F18" i="9"/>
  <c r="F22" i="9" s="1"/>
  <c r="F14" i="9"/>
  <c r="E72" i="10" l="1"/>
  <c r="E75" i="10" s="1"/>
  <c r="F23" i="9" s="1"/>
  <c r="F24" i="9" s="1"/>
  <c r="D71" i="10"/>
  <c r="F27" i="6"/>
  <c r="H26" i="7" l="1"/>
  <c r="F24" i="7" l="1"/>
  <c r="E67" i="8"/>
  <c r="E66" i="8"/>
  <c r="D66" i="8" s="1"/>
  <c r="D64" i="8"/>
  <c r="D62" i="8"/>
  <c r="D61" i="8"/>
  <c r="D59" i="8"/>
  <c r="D54" i="8"/>
  <c r="D50" i="8"/>
  <c r="D44" i="8"/>
  <c r="D29" i="8"/>
  <c r="D26" i="8"/>
  <c r="D27" i="8"/>
  <c r="D28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5" i="8"/>
  <c r="D46" i="8"/>
  <c r="D47" i="8"/>
  <c r="D49" i="8"/>
  <c r="D51" i="8"/>
  <c r="D52" i="8"/>
  <c r="D53" i="8"/>
  <c r="D55" i="8"/>
  <c r="D56" i="8"/>
  <c r="D57" i="8"/>
  <c r="D25" i="8"/>
  <c r="D21" i="8"/>
  <c r="D20" i="8"/>
  <c r="D22" i="8"/>
  <c r="D23" i="8"/>
  <c r="D19" i="8"/>
  <c r="F18" i="7" l="1"/>
  <c r="F23" i="7" s="1"/>
  <c r="F25" i="7" s="1"/>
  <c r="F14" i="7"/>
  <c r="F26" i="7" l="1"/>
  <c r="F28" i="6"/>
  <c r="F18" i="6"/>
  <c r="F19" i="6" l="1"/>
  <c r="F15" i="6" l="1"/>
  <c r="E66" i="3"/>
  <c r="D66" i="3" s="1"/>
  <c r="D62" i="3"/>
  <c r="D60" i="3"/>
  <c r="D52" i="3"/>
  <c r="D21" i="3"/>
  <c r="D22" i="3"/>
  <c r="D20" i="3"/>
  <c r="D64" i="3"/>
  <c r="D19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1" i="3"/>
  <c r="D42" i="3"/>
  <c r="D43" i="3"/>
  <c r="D44" i="3"/>
  <c r="D45" i="3"/>
  <c r="D46" i="3"/>
  <c r="D47" i="3"/>
  <c r="D48" i="3"/>
  <c r="D49" i="3"/>
  <c r="D50" i="3"/>
  <c r="D51" i="3"/>
  <c r="D53" i="3"/>
  <c r="D54" i="3"/>
  <c r="D55" i="3"/>
  <c r="D56" i="3"/>
  <c r="D57" i="3"/>
  <c r="D58" i="3"/>
  <c r="D18" i="3"/>
  <c r="E67" i="3" l="1"/>
  <c r="F24" i="6" s="1"/>
  <c r="F23" i="6"/>
  <c r="F14" i="6"/>
  <c r="F23" i="4" l="1"/>
  <c r="E91" i="5"/>
  <c r="E90" i="5"/>
  <c r="D88" i="5"/>
  <c r="D87" i="5"/>
  <c r="D85" i="5"/>
  <c r="D83" i="5"/>
  <c r="D66" i="5"/>
  <c r="D55" i="5"/>
  <c r="D29" i="5"/>
  <c r="E29" i="5"/>
  <c r="D27" i="5"/>
  <c r="D7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30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6" i="5"/>
  <c r="D47" i="5"/>
  <c r="D48" i="5"/>
  <c r="D49" i="5"/>
  <c r="D50" i="5"/>
  <c r="D51" i="5"/>
  <c r="D52" i="5"/>
  <c r="D53" i="5"/>
  <c r="D54" i="5"/>
  <c r="D56" i="5"/>
  <c r="D57" i="5"/>
  <c r="D58" i="5"/>
  <c r="D59" i="5"/>
  <c r="D60" i="5"/>
  <c r="D61" i="5"/>
  <c r="D62" i="5"/>
  <c r="D63" i="5"/>
  <c r="D64" i="5"/>
  <c r="D68" i="5"/>
  <c r="D70" i="5"/>
  <c r="D71" i="5"/>
  <c r="D72" i="5"/>
  <c r="D73" i="5"/>
  <c r="D74" i="5"/>
  <c r="D75" i="5"/>
  <c r="D76" i="5"/>
  <c r="D77" i="5"/>
  <c r="D78" i="5"/>
  <c r="D79" i="5"/>
  <c r="D80" i="5"/>
  <c r="D81" i="5"/>
  <c r="D90" i="5" l="1"/>
  <c r="F14" i="4"/>
  <c r="F13" i="4"/>
  <c r="F15" i="4" l="1"/>
  <c r="F18" i="4"/>
  <c r="F22" i="4" s="1"/>
  <c r="F24" i="4" s="1"/>
  <c r="F25" i="4" l="1"/>
  <c r="E25" i="2"/>
  <c r="B22" i="2"/>
  <c r="B24" i="2" s="1"/>
  <c r="B20" i="2"/>
  <c r="B19" i="2"/>
  <c r="B18" i="2"/>
  <c r="B17" i="2"/>
  <c r="B16" i="2"/>
  <c r="B15" i="2"/>
  <c r="B14" i="2"/>
  <c r="B13" i="2"/>
  <c r="B12" i="2"/>
  <c r="B11" i="2"/>
  <c r="B10" i="2"/>
  <c r="C24" i="2"/>
  <c r="D24" i="2"/>
  <c r="D63" i="1" l="1"/>
  <c r="D61" i="1"/>
  <c r="D56" i="1"/>
  <c r="D55" i="1"/>
  <c r="D40" i="1"/>
  <c r="D53" i="1"/>
  <c r="D52" i="1"/>
  <c r="D51" i="1"/>
  <c r="D50" i="1"/>
  <c r="D49" i="1"/>
  <c r="D48" i="1"/>
  <c r="D47" i="1"/>
  <c r="D46" i="1"/>
  <c r="D44" i="1"/>
  <c r="D43" i="1"/>
  <c r="D42" i="1"/>
  <c r="D38" i="1"/>
  <c r="D37" i="1"/>
  <c r="D36" i="1"/>
  <c r="D35" i="1"/>
  <c r="D34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0" i="1"/>
  <c r="D9" i="1"/>
  <c r="D16" i="1"/>
  <c r="D14" i="1"/>
  <c r="D12" i="1"/>
  <c r="D7" i="1"/>
  <c r="E64" i="1"/>
</calcChain>
</file>

<file path=xl/sharedStrings.xml><?xml version="1.0" encoding="utf-8"?>
<sst xmlns="http://schemas.openxmlformats.org/spreadsheetml/2006/main" count="939" uniqueCount="328">
  <si>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</si>
  <si>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</si>
  <si>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</si>
  <si>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</si>
  <si>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</si>
  <si>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</si>
  <si>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</si>
  <si>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</si>
  <si>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</si>
  <si>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</si>
  <si>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</si>
  <si>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</si>
  <si>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</si>
  <si>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</si>
  <si>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</si>
  <si>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</si>
  <si>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</si>
  <si>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шт.</t>
  </si>
  <si>
    <t>узел</t>
  </si>
  <si>
    <t>1 ИТП</t>
  </si>
  <si>
    <t xml:space="preserve"> </t>
  </si>
  <si>
    <t>Ежедневно</t>
  </si>
  <si>
    <t>По факту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</si>
  <si>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</si>
  <si>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</si>
  <si>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</si>
  <si>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</si>
  <si>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</si>
  <si>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</si>
  <si>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</si>
  <si>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</si>
  <si>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</si>
  <si>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</si>
  <si>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</si>
  <si>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</si>
  <si>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</si>
  <si>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</si>
  <si>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</si>
  <si>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</si>
  <si>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</si>
  <si>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</si>
  <si>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</si>
  <si>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</si>
  <si>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</si>
  <si>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</si>
  <si>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</si>
  <si>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</si>
  <si>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</si>
  <si>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</si>
  <si>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</si>
  <si>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</si>
  <si>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</si>
  <si>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</si>
  <si>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</si>
  <si>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</si>
  <si>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Запуск системы отопления.</t>
  </si>
  <si>
    <t xml:space="preserve">     Опрессовка ТУ диаметром: до 50 мм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</si>
  <si>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</si>
  <si>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</si>
  <si>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</si>
  <si>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Перевод отопления с подачи на обратку или с обратки на подачу</t>
  </si>
  <si>
    <t xml:space="preserve">     Подготовка элеваторного узла Д-50 к зиме</t>
  </si>
  <si>
    <t xml:space="preserve">     Регулировка балансировочного клапана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</si>
  <si>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</si>
  <si>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</si>
  <si>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</si>
  <si>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 xml:space="preserve">     Очистка фильтра от накипи (отложений)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</si>
  <si>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</si>
  <si>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</si>
  <si>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</si>
  <si>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</si>
  <si>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</si>
  <si>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>100 м2</t>
  </si>
  <si>
    <t xml:space="preserve">     Осмотр СТО</t>
  </si>
  <si>
    <t>100 квартир</t>
  </si>
  <si>
    <t xml:space="preserve">     Услуги а/вышки</t>
  </si>
  <si>
    <t>Расходы на истребование задолженности по оплате жилых помещений</t>
  </si>
  <si>
    <t xml:space="preserve">     Истребование дебиторской задолженности</t>
  </si>
  <si>
    <t>Долг за выполненные работы на 01.01.2017 г.</t>
  </si>
  <si>
    <t>Обслуживание и текущий ремонт электрооборудования  жилых домов</t>
  </si>
  <si>
    <t>1 дерево</t>
  </si>
  <si>
    <t xml:space="preserve">     Обслуживание и текущий ремонт электрооборудования жилых домов</t>
  </si>
  <si>
    <t>1 м 2 основания</t>
  </si>
  <si>
    <t>По плану</t>
  </si>
  <si>
    <t xml:space="preserve">     Осмотр подвальных помещений (засоры, подпоры) прим.</t>
  </si>
  <si>
    <t xml:space="preserve">     Промывка трубопровода системы отопления</t>
  </si>
  <si>
    <t>м3</t>
  </si>
  <si>
    <t>Текущий ремонт конструктивных элементов жилых зданий</t>
  </si>
  <si>
    <t>10 шт.</t>
  </si>
  <si>
    <t>Техническое обслуживание нежилых помещений</t>
  </si>
  <si>
    <t xml:space="preserve">     Очистка канализационной сети: внутренней</t>
  </si>
  <si>
    <t xml:space="preserve">     Постановка заклепок в местах соединения труб</t>
  </si>
  <si>
    <t xml:space="preserve">     Установка частей водосточных труб (отметов)</t>
  </si>
  <si>
    <t>10 м2</t>
  </si>
  <si>
    <t xml:space="preserve">     Смена ухватов для водосточных труб: в каменных стенах</t>
  </si>
  <si>
    <t xml:space="preserve">     Установка частей водосточных труб с  земли, лестниц и подмостей</t>
  </si>
  <si>
    <t xml:space="preserve">     Осмотр системы центрального отопления, устройств в чердачных и подвальных помещениях.</t>
  </si>
  <si>
    <t>Изготовление плана благоустройства</t>
  </si>
  <si>
    <t>Задолженность по оплате за содержание и текущий ремонт на 01.01.2018 г. -  48 254,27 руб.</t>
  </si>
  <si>
    <t>Отчет по бюджету №55/1-2017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</si>
  <si>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1  квартала 55.</t>
  </si>
  <si>
    <t>АКТ № 55/1-2017</t>
  </si>
  <si>
    <t xml:space="preserve">     Формовочная обрезка деревьев высотой: более 5 м</t>
  </si>
  <si>
    <t xml:space="preserve">     Изготовление плана благоустройства</t>
  </si>
  <si>
    <t xml:space="preserve">     Очистка кровли от снега толщ. 10 см, сбивание сосулей (в)</t>
  </si>
  <si>
    <t xml:space="preserve">     Проверка исправности канализационных вытяжек (по жалобе)</t>
  </si>
  <si>
    <t>1000 м3 здания, 100 приб.</t>
  </si>
  <si>
    <t xml:space="preserve">     Проверка наличия тяги в ДВ и вент. каналах</t>
  </si>
  <si>
    <t xml:space="preserve">     Прочистка вентиляционных каналов.</t>
  </si>
  <si>
    <t xml:space="preserve">     Ручная газовая резка трубы до 25 мм</t>
  </si>
  <si>
    <t xml:space="preserve">     Демонтаж-монтаж жалюзийных решеток</t>
  </si>
  <si>
    <t xml:space="preserve">     Заделка подвальных окон: (изовером, пенопропиленом и тд)</t>
  </si>
  <si>
    <t xml:space="preserve">     Улучшенная окраска масляными составами по дереву: доски объявлений</t>
  </si>
  <si>
    <t xml:space="preserve">     Установка досок объявлений с изготовлением</t>
  </si>
  <si>
    <t>Уборка лестничных клеток</t>
  </si>
  <si>
    <t xml:space="preserve">     Мытье пола л/клеток</t>
  </si>
  <si>
    <t xml:space="preserve">     Подметание лестничных клеток</t>
  </si>
  <si>
    <r>
      <t>124,1</t>
    </r>
    <r>
      <rPr>
        <sz val="11"/>
        <color theme="1"/>
        <rFont val="Calibri"/>
        <family val="2"/>
        <charset val="204"/>
      </rPr>
      <t>×</t>
    </r>
    <r>
      <rPr>
        <sz val="11"/>
        <color theme="1"/>
        <rFont val="Times New Roman"/>
        <family val="1"/>
        <charset val="204"/>
      </rPr>
      <t>15</t>
    </r>
  </si>
  <si>
    <r>
      <t>124,1</t>
    </r>
    <r>
      <rPr>
        <sz val="11"/>
        <color theme="1"/>
        <rFont val="Calibri"/>
        <family val="2"/>
        <charset val="204"/>
      </rPr>
      <t>×</t>
    </r>
    <r>
      <rPr>
        <sz val="11"/>
        <color theme="1"/>
        <rFont val="Times New Roman"/>
        <family val="1"/>
        <charset val="204"/>
      </rPr>
      <t>32</t>
    </r>
  </si>
  <si>
    <t>на общую сумму 188 816,00 (Сто восемдесят восемь тысяч восемьсот шестнадцать) рублей 00 коп.</t>
  </si>
  <si>
    <t>Долг за выполненные работы (доходы за минусом расходов) на  01.01.2018 г. -  14 353,65 руб.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</si>
  <si>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</si>
  <si>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</si>
  <si>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</si>
  <si>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</si>
  <si>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</si>
  <si>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</si>
  <si>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</si>
  <si>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</si>
  <si>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</si>
  <si>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</si>
  <si>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</si>
  <si>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</si>
  <si>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</si>
  <si>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</si>
  <si>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</si>
  <si>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</si>
  <si>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</si>
  <si>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</si>
  <si>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</si>
  <si>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</si>
  <si>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</si>
  <si>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</si>
  <si>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</si>
  <si>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</si>
  <si>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55/1-2018</t>
  </si>
  <si>
    <t xml:space="preserve">     Валка деревьев без корчевки пня м-лиственных, тв-лиственных пород (кроме тополя) д.ствола до 16 см</t>
  </si>
  <si>
    <t xml:space="preserve">     Валка деревьев без корчевки пня м-лиственных, тв-лиственных пород (кроме тополя) д.ствола до 24 см</t>
  </si>
  <si>
    <t xml:space="preserve">     Валка деревьев с прим. автогидроподъемника без корчевки пня м-лиственных, тв-лиственных при д. до 36</t>
  </si>
  <si>
    <t>1 м3</t>
  </si>
  <si>
    <t xml:space="preserve">     Вывозка порубочных остатков на расстояние 22 км (класс груза 3)</t>
  </si>
  <si>
    <t>т</t>
  </si>
  <si>
    <t xml:space="preserve">     Окраска баскетбольной стойки</t>
  </si>
  <si>
    <t xml:space="preserve">     Окраска бельевого столба на 1 раз</t>
  </si>
  <si>
    <t xml:space="preserve">     Окраска горки металлической</t>
  </si>
  <si>
    <t xml:space="preserve">     Окраска известковыми составами: по кирпичу и бетону (бордюр. столбики, столбы)</t>
  </si>
  <si>
    <t xml:space="preserve">     Окраска качели-карусель на 1 раз</t>
  </si>
  <si>
    <t xml:space="preserve">     Окраска качели-маятник</t>
  </si>
  <si>
    <t xml:space="preserve">     Окраска скамейки без спинки</t>
  </si>
  <si>
    <t xml:space="preserve">     Окраска урны</t>
  </si>
  <si>
    <t xml:space="preserve">     Окраска шведской стенки (большая)</t>
  </si>
  <si>
    <t xml:space="preserve">     Окраска шведской стенки (малая)</t>
  </si>
  <si>
    <t xml:space="preserve">     Погрузка порубочных остатков</t>
  </si>
  <si>
    <t xml:space="preserve">     Ремонт карусели с окраской</t>
  </si>
  <si>
    <t xml:space="preserve">     Утилизация ТБО</t>
  </si>
  <si>
    <t xml:space="preserve">     Вывоз и утилизация ТКО, в т.ч. крупногабаритный мусор</t>
  </si>
  <si>
    <t xml:space="preserve">     Устройство прожектрора с фотореле</t>
  </si>
  <si>
    <t xml:space="preserve">     Запуск потока воды: отопление, ГВС</t>
  </si>
  <si>
    <t>1 узел</t>
  </si>
  <si>
    <t xml:space="preserve">     Осмотр выпусков канализации  (засоры, подпоры) прим.</t>
  </si>
  <si>
    <t xml:space="preserve">     Перекрытие потока воды: отопление, ГВС</t>
  </si>
  <si>
    <t xml:space="preserve">     Сдача ИТП представителю энергоснабжающей организации</t>
  </si>
  <si>
    <t xml:space="preserve">     Устранение засоров санитарных приборов</t>
  </si>
  <si>
    <t>1 прибор</t>
  </si>
  <si>
    <t xml:space="preserve">     Закрытие подвальных окон и люков (прим)</t>
  </si>
  <si>
    <t xml:space="preserve">     Закрытие слуховых окон и люков выхода на кровлю</t>
  </si>
  <si>
    <t xml:space="preserve">     М. Ремонт слухового окна (пристрожка, укрепление)</t>
  </si>
  <si>
    <t>1 створка</t>
  </si>
  <si>
    <t xml:space="preserve">     Осмотр кровли, чердака, подъездов, подвального помещения -подготовка к зиме</t>
  </si>
  <si>
    <t xml:space="preserve">     Очистка  кровли от снега и сосуль с автовышки</t>
  </si>
  <si>
    <t xml:space="preserve">     Очистка  кровли от снега толщ. 10см, сбивание сосулей</t>
  </si>
  <si>
    <t>1 м 1 основания</t>
  </si>
  <si>
    <t xml:space="preserve">     Очистка  кровли от снега, сбивание сосулей</t>
  </si>
  <si>
    <t xml:space="preserve">     Очистка канализационного стояка от наледи</t>
  </si>
  <si>
    <t>1 стояк</t>
  </si>
  <si>
    <t xml:space="preserve">     Перенавеска водосточных труб (вышка)</t>
  </si>
  <si>
    <t xml:space="preserve">     Плановые проверки вентиляционных каналов и оголовков</t>
  </si>
  <si>
    <t xml:space="preserve">     Смена дверных приборов: навесного замка</t>
  </si>
  <si>
    <t>100 приборов</t>
  </si>
  <si>
    <t xml:space="preserve">     Смена дверных приборов: петли</t>
  </si>
  <si>
    <t xml:space="preserve">     Смена стекол в деревянных переплетах при площади стекла  до: 0,25 м</t>
  </si>
  <si>
    <t xml:space="preserve">     Смена стекол в деревянных переплетах при площади стекла  до: 0,5 м</t>
  </si>
  <si>
    <t xml:space="preserve">     Укладка (установка) щитов</t>
  </si>
  <si>
    <t xml:space="preserve">     Укрепление дверных приборов: петли (шарниры), шпингалеты, ручки накладные</t>
  </si>
  <si>
    <t xml:space="preserve">     Установка манометров</t>
  </si>
  <si>
    <t xml:space="preserve">     Демонтаж-монтаж воронки с вышки</t>
  </si>
  <si>
    <t xml:space="preserve">     Демонтаж-монтаж частей фановых труб</t>
  </si>
  <si>
    <t xml:space="preserve">     Заделка ПЩ: ДВП</t>
  </si>
  <si>
    <t xml:space="preserve">     Изготовление щита из доски</t>
  </si>
  <si>
    <t xml:space="preserve">     Смена отдельных участков металлического ограждения газонов.</t>
  </si>
  <si>
    <t>м</t>
  </si>
  <si>
    <t xml:space="preserve">     Смена частей водосточных труб: отливов (отметов)</t>
  </si>
  <si>
    <t xml:space="preserve">     Смена частей водосточных труб: прямых звеньев с земли, лестниц или подмостей</t>
  </si>
  <si>
    <t xml:space="preserve">     Смена: колен водосточных труб</t>
  </si>
  <si>
    <t xml:space="preserve">     Устройство аншлага с изготовлением</t>
  </si>
  <si>
    <t xml:space="preserve">     Уборка л/клеток</t>
  </si>
  <si>
    <t xml:space="preserve">     Услуги  по вывозу и утилизации листвы, веток, деревьев, скошенной травы , смета и др.</t>
  </si>
  <si>
    <t>По тарифу</t>
  </si>
  <si>
    <t xml:space="preserve">     Отключение системы отопления (консервация)</t>
  </si>
  <si>
    <t>АКТ № 55/1-2018</t>
  </si>
  <si>
    <t>"31" марта 2019 г.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</si>
  <si>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</si>
  <si>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</si>
  <si>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223 047,53 руб. (Двести двадцать три тысячи сорок семь рублей 53 копейки)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</si>
  <si>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</si>
  <si>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</si>
  <si>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</si>
  <si>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</si>
  <si>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</si>
  <si>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</si>
  <si>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</si>
  <si>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</si>
  <si>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</si>
  <si>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</si>
  <si>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</si>
  <si>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</si>
  <si>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</si>
  <si>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Обрезка деревьев высотой: до 5 м</t>
  </si>
  <si>
    <t xml:space="preserve">     Разделка древесины мягких пород, полученной от валки леса, диам. стволов: до 16 см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</si>
  <si>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</si>
  <si>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</si>
  <si>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</si>
  <si>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Обслуживание и текущий ремонт инженерного оборудования</t>
  </si>
  <si>
    <t xml:space="preserve">     Регулировка температуры отопления в ИТП вентилями</t>
  </si>
  <si>
    <t xml:space="preserve">     Осмотр и устранение мелких неисправностей на РХВ</t>
  </si>
  <si>
    <t xml:space="preserve">     Подготовка элеваторного узла</t>
  </si>
  <si>
    <t xml:space="preserve">     Регулировка системы отопления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</si>
  <si>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</si>
  <si>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</si>
  <si>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Огрунтовка ранее окрашенных фасадов бетонконтактом</t>
  </si>
  <si>
    <t xml:space="preserve">     Отбивка штукатурки с поверхностейстолбов, колонн</t>
  </si>
  <si>
    <t xml:space="preserve">     Ремонт дверных полотен (выдергивание гвоздей, подгонка, установка, укрепление притворной планки)</t>
  </si>
  <si>
    <t xml:space="preserve">     Очистка  кровли от снега толщ. 10см, сбивание сосулей вышка</t>
  </si>
  <si>
    <t xml:space="preserve">     Очистка желобов от мусора: вручную (при расчете 1 кг. мусора = 3 м 1 желоба)</t>
  </si>
  <si>
    <t xml:space="preserve">     Проверка исправности канализационных вытяжек</t>
  </si>
  <si>
    <t>1 кв</t>
  </si>
  <si>
    <t xml:space="preserve">     Смена дверных приборов: пружин</t>
  </si>
  <si>
    <t>Текущий ремонт</t>
  </si>
  <si>
    <t xml:space="preserve">     Снятие лепных изделий диаметром до 1000м</t>
  </si>
  <si>
    <t>чел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</si>
  <si>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</si>
  <si>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</si>
  <si>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</si>
  <si>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</si>
  <si>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Заказчик -         ________________________________________   __________________________________</t>
  </si>
  <si>
    <t>По графику</t>
  </si>
  <si>
    <t>По договору</t>
  </si>
  <si>
    <t xml:space="preserve">           2. Всего за период с "01"января 2019 г. по "31"декября 2019 г. выполнено работ на общую сумму 148132.52 руб. (Сто сорок восемь тысяч сто тридцать два рубля 52 копейки)</t>
  </si>
  <si>
    <t>АКТ № 55/1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</si>
  <si>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</si>
  <si>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 xml:space="preserve">                         _______________________________________      ____________________________________</t>
  </si>
  <si>
    <t>Отчет по бюджету № 55/1-2019</t>
  </si>
  <si>
    <t>Период: с 01.01.2019 по 31.12.2019 года.</t>
  </si>
  <si>
    <t>4/3</t>
  </si>
  <si>
    <t>- субсидия</t>
  </si>
  <si>
    <t>Благоустройство дворовой территории</t>
  </si>
  <si>
    <t>Налог на прибыль (1%)</t>
  </si>
  <si>
    <t>Переходящие остатки денежных средств за выполненные работы (на начало периода; + резерв, - долг)</t>
  </si>
  <si>
    <t>Переходящие остатки денежных средств за выполненные работы (на конец периода; + резерв, - долг)</t>
  </si>
  <si>
    <t>Отчет по бюджету № 55/1-2020</t>
  </si>
  <si>
    <t>Период: с 01.01.2020 по 31.12.2020 года.</t>
  </si>
  <si>
    <t>31 марта 2021 г.</t>
  </si>
  <si>
    <t xml:space="preserve">     Дезинфекция мест общего пользования МКД</t>
  </si>
  <si>
    <t xml:space="preserve">     Устройство песочницы с окраской</t>
  </si>
  <si>
    <t xml:space="preserve">     Демонтаж-монтаж клапанов обратных муфтовых д: 40 мм (с ремонтом)</t>
  </si>
  <si>
    <t xml:space="preserve">     Замена сборки Д-15 без спускника</t>
  </si>
  <si>
    <t xml:space="preserve">     Изоляция трубопровода матами с совмещенным покрывным  слоем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</si>
  <si>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</si>
  <si>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</si>
  <si>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</si>
  <si>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Смена отдельных участков трубопроводов диаметром: 15 мм</t>
  </si>
  <si>
    <t>1 участок</t>
  </si>
  <si>
    <t xml:space="preserve">     Запуск потока воды: отопление, ГВС, ХВС</t>
  </si>
  <si>
    <t xml:space="preserve">     Ликвидация воздушных пробок в системе отопления, в стояке</t>
  </si>
  <si>
    <t xml:space="preserve">     Осмотр подвальных помещений</t>
  </si>
  <si>
    <t xml:space="preserve">     Осмотр подвальных помещений и выпуска при подпоре</t>
  </si>
  <si>
    <t>1 осмотр</t>
  </si>
  <si>
    <t xml:space="preserve">     Перекрытие потока воды: отопление, ГВС, ХВС</t>
  </si>
  <si>
    <t xml:space="preserve">     Изготовление щита из доски б/у</t>
  </si>
  <si>
    <t xml:space="preserve">     Ремонт щитов на приямках (прим)</t>
  </si>
  <si>
    <t xml:space="preserve">     Укрепление козырька над входной дверью в подъезд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</si>
  <si>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</si>
  <si>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</si>
  <si>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 xml:space="preserve">     Установка РТВЖ Корал</t>
  </si>
  <si>
    <t xml:space="preserve">           2. Всего за период с "01"января 2020 г. по "31"декабря 2020 г. выполнено работ на общую сумму 229757.14 руб. (Двести двадцать девять тысяч семьсот пятьдесят семь рублей четырнадцать копеек)</t>
  </si>
  <si>
    <t xml:space="preserve">                         __________________________________________      ____________________________________</t>
  </si>
  <si>
    <t>Отчет по бюджету № 55/1-2021</t>
  </si>
  <si>
    <t>Период: с 01.01.2021 по 31.12.2021 года.</t>
  </si>
  <si>
    <t>31 марта 2022 г.</t>
  </si>
  <si>
    <t xml:space="preserve">     Обрезка поросли кустарников</t>
  </si>
  <si>
    <t xml:space="preserve">     Заделка свища сваркой при длине стыка до 6 мм</t>
  </si>
  <si>
    <t xml:space="preserve">     Регулировка РТВЖ</t>
  </si>
  <si>
    <t xml:space="preserve">     Ремонт фильтра</t>
  </si>
  <si>
    <t xml:space="preserve">     Ремонт, настройка регулятора температуры ГВС</t>
  </si>
  <si>
    <t xml:space="preserve">     Временная заделка свищей и трещин на внутренних трубопроводах и стояках.</t>
  </si>
  <si>
    <t>1 место</t>
  </si>
  <si>
    <t xml:space="preserve">     Осмотр подъездов, подвального помещения чердачного помещения</t>
  </si>
  <si>
    <t xml:space="preserve">     Осмотр СТО в ИТП, РХВ</t>
  </si>
  <si>
    <t xml:space="preserve">     Осмотр СТО в чердачных и подвальных помещениях ФКР</t>
  </si>
  <si>
    <t xml:space="preserve">     Осмотр, проверка работы приборов ИТП, РХВ</t>
  </si>
  <si>
    <t xml:space="preserve">     Отключение системы отопления</t>
  </si>
  <si>
    <t xml:space="preserve">     Снятие замеров температуры ГВС</t>
  </si>
  <si>
    <t>1 замер</t>
  </si>
  <si>
    <t xml:space="preserve">     Окраска масляными составами  по дереву: доски объявления</t>
  </si>
  <si>
    <t xml:space="preserve">     Прочистка канализационной сети.</t>
  </si>
  <si>
    <t xml:space="preserve">     Укрепление деревянных  поручней на лестничных ограждениях</t>
  </si>
  <si>
    <t xml:space="preserve">     Осмотр квартир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</si>
  <si>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</si>
  <si>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</si>
  <si>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</si>
  <si>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Ремонт изоляции</t>
  </si>
  <si>
    <t xml:space="preserve">     Установка дверных приборов: накладка дверная</t>
  </si>
  <si>
    <t>143514.78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</si>
  <si>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</si>
  <si>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</si>
  <si>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</si>
  <si>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                                  _______________</t>
  </si>
  <si>
    <t>Сто шестьдесят шесть тысяч шестьсот семьдесят шесть рублей 47 копеек.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</si>
</sst>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р_._-;\-* #,##0.00_р_._-;_-* &quot;-&quot;??_р_._-;_-@_-"/>
    <numFmt numFmtId="165" formatCode="_-* #,##0_р_._-;\-* #,##0_р_._-;_-* &quot;-&quot;??_р_._-;_-@_-"/>
    <numFmt numFmtId="166" formatCode="0.00;[Red]\-0.00"/>
    <numFmt numFmtId="167" formatCode="0;[Red]\-0"/>
    <numFmt numFmtId="168" formatCode="0.0;[Red]\-0.0"/>
    <numFmt numFmtId="169" formatCode="0.000;[Red]\-0.000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Calibri"/>
      <family val="2"/>
      <charset val="204"/>
    </font>
    <font>
      <b/>
      <sz val="9"/>
      <color rgb="FF000000"/>
      <name val="Arial"/>
      <family val="2"/>
      <charset val="204"/>
    </font>
    <font>
      <b/>
      <sz val="11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2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19" fillId="0" borderId="0">
      <alignment horizontal="center" vertical="center"/>
    </xf>
    <xf numFmtId="0" fontId="1" fillId="0" borderId="0"/>
    <xf numFmtId="0" fontId="21" fillId="0" borderId="0">
      <alignment horizontal="left" vertical="top"/>
    </xf>
    <xf numFmtId="0" fontId="21" fillId="0" borderId="0">
      <alignment horizontal="right" vertical="top"/>
    </xf>
    <xf numFmtId="0" fontId="21" fillId="2" borderId="0">
      <alignment horizontal="right" vertical="top"/>
    </xf>
    <xf numFmtId="0" fontId="21" fillId="0" borderId="0">
      <alignment horizontal="right" vertical="top"/>
    </xf>
    <xf numFmtId="0" fontId="21" fillId="0" borderId="0">
      <alignment horizontal="left" vertical="top"/>
    </xf>
    <xf numFmtId="0" fontId="21" fillId="0" borderId="0">
      <alignment horizontal="left" vertical="top"/>
    </xf>
    <xf numFmtId="0" fontId="2" fillId="0" borderId="0"/>
  </cellStyleXfs>
  <cellXfs count="238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0" fontId="12" fillId="0" borderId="1" xfId="2" applyFont="1" applyBorder="1" applyAlignment="1">
      <alignment vertical="center" wrapText="1"/>
    </xf>
    <xf numFmtId="164" fontId="10" fillId="0" borderId="1" xfId="1" applyFont="1" applyBorder="1" applyAlignment="1">
      <alignment horizontal="center" vertical="center"/>
    </xf>
    <xf numFmtId="0" fontId="14" fillId="0" borderId="1" xfId="2" applyFont="1" applyBorder="1" applyAlignment="1">
      <alignment vertical="center" wrapText="1"/>
    </xf>
    <xf numFmtId="0" fontId="14" fillId="0" borderId="1" xfId="2" applyFont="1" applyBorder="1" applyAlignment="1">
      <alignment horizontal="center" vertical="center"/>
    </xf>
    <xf numFmtId="164" fontId="14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4" fillId="0" borderId="1" xfId="0" applyFont="1" applyFill="1" applyBorder="1" applyAlignment="1">
      <alignment vertical="top" wrapText="1"/>
    </xf>
    <xf numFmtId="0" fontId="1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164" fontId="15" fillId="0" borderId="1" xfId="1" applyFont="1" applyFill="1" applyBorder="1" applyAlignment="1">
      <alignment horizontal="center" vertical="center"/>
    </xf>
    <xf numFmtId="164" fontId="14" fillId="0" borderId="1" xfId="1" applyFont="1" applyFill="1" applyBorder="1" applyAlignment="1">
      <alignment horizontal="center" vertical="center"/>
    </xf>
    <xf numFmtId="164" fontId="13" fillId="0" borderId="1" xfId="1" applyFont="1" applyFill="1" applyBorder="1" applyAlignment="1">
      <alignment vertical="center"/>
    </xf>
    <xf numFmtId="164" fontId="4" fillId="0" borderId="1" xfId="1" applyFont="1" applyFill="1" applyBorder="1" applyAlignment="1">
      <alignment vertical="center"/>
    </xf>
    <xf numFmtId="164" fontId="16" fillId="0" borderId="1" xfId="1" applyFont="1" applyFill="1" applyBorder="1" applyAlignment="1">
      <alignment horizontal="center" vertical="center"/>
    </xf>
    <xf numFmtId="164" fontId="17" fillId="0" borderId="1" xfId="1" applyFont="1" applyFill="1" applyBorder="1" applyAlignment="1">
      <alignment horizontal="center" vertical="center"/>
    </xf>
    <xf numFmtId="164" fontId="4" fillId="0" borderId="1" xfId="1" applyFont="1" applyFill="1" applyBorder="1" applyAlignment="1">
      <alignment horizontal="center" vertical="center"/>
    </xf>
    <xf numFmtId="164" fontId="13" fillId="0" borderId="1" xfId="1" applyFont="1" applyFill="1" applyBorder="1" applyAlignment="1">
      <alignment horizontal="center" vertical="center"/>
    </xf>
    <xf numFmtId="0" fontId="16" fillId="0" borderId="1" xfId="0" applyFont="1" applyBorder="1" applyAlignment="1">
      <alignment vertical="top" wrapText="1"/>
    </xf>
    <xf numFmtId="164" fontId="16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4" fillId="0" borderId="1" xfId="0" applyFont="1" applyFill="1" applyBorder="1" applyAlignment="1">
      <alignment vertical="top"/>
    </xf>
    <xf numFmtId="0" fontId="15" fillId="0" borderId="1" xfId="0" applyFont="1" applyFill="1" applyBorder="1" applyAlignment="1">
      <alignment vertical="top" wrapText="1"/>
    </xf>
    <xf numFmtId="0" fontId="17" fillId="0" borderId="1" xfId="0" applyFont="1" applyFill="1" applyBorder="1" applyAlignment="1">
      <alignment vertical="top" wrapText="1"/>
    </xf>
    <xf numFmtId="0" fontId="16" fillId="0" borderId="1" xfId="0" applyFont="1" applyFill="1" applyBorder="1" applyAlignment="1">
      <alignment vertical="top" wrapText="1"/>
    </xf>
    <xf numFmtId="0" fontId="16" fillId="0" borderId="1" xfId="0" applyFont="1" applyFill="1" applyBorder="1" applyAlignment="1">
      <alignment vertical="top"/>
    </xf>
    <xf numFmtId="164" fontId="0" fillId="0" borderId="0" xfId="0" applyNumberFormat="1" applyAlignment="1"/>
    <xf numFmtId="0" fontId="15" fillId="0" borderId="0" xfId="2" applyFont="1" applyAlignment="1"/>
    <xf numFmtId="0" fontId="16" fillId="0" borderId="0" xfId="2" applyFont="1" applyBorder="1" applyAlignment="1">
      <alignment horizontal="left"/>
    </xf>
    <xf numFmtId="0" fontId="15" fillId="0" borderId="0" xfId="2" applyFont="1" applyBorder="1" applyAlignment="1">
      <alignment horizontal="left"/>
    </xf>
    <xf numFmtId="0" fontId="4" fillId="0" borderId="0" xfId="0" applyFont="1" applyBorder="1"/>
    <xf numFmtId="0" fontId="4" fillId="0" borderId="0" xfId="4" applyFont="1" applyBorder="1" applyAlignment="1">
      <alignment wrapText="1"/>
    </xf>
    <xf numFmtId="0" fontId="22" fillId="0" borderId="0" xfId="5" quotePrefix="1" applyFont="1" applyAlignment="1">
      <alignment horizontal="right" vertical="top" wrapText="1"/>
    </xf>
    <xf numFmtId="0" fontId="22" fillId="0" borderId="0" xfId="5" quotePrefix="1" applyFont="1" applyBorder="1" applyAlignment="1">
      <alignment vertical="top" wrapText="1"/>
    </xf>
    <xf numFmtId="0" fontId="22" fillId="0" borderId="0" xfId="5" quotePrefix="1" applyFont="1" applyAlignment="1">
      <alignment vertical="top" wrapText="1"/>
    </xf>
    <xf numFmtId="0" fontId="22" fillId="0" borderId="0" xfId="6" quotePrefix="1" applyFont="1" applyBorder="1" applyAlignment="1">
      <alignment horizontal="right" vertical="top" wrapText="1"/>
    </xf>
    <xf numFmtId="0" fontId="4" fillId="0" borderId="0" xfId="4" applyFont="1" applyAlignment="1">
      <alignment wrapText="1"/>
    </xf>
    <xf numFmtId="0" fontId="15" fillId="0" borderId="0" xfId="0" applyFont="1" applyAlignment="1">
      <alignment horizontal="left" vertical="top"/>
    </xf>
    <xf numFmtId="0" fontId="22" fillId="0" borderId="0" xfId="9" quotePrefix="1" applyFont="1" applyAlignment="1">
      <alignment horizontal="right" vertical="top" wrapText="1"/>
    </xf>
    <xf numFmtId="0" fontId="22" fillId="0" borderId="0" xfId="9" quotePrefix="1" applyFont="1" applyAlignment="1">
      <alignment horizontal="left" vertical="top" wrapText="1"/>
    </xf>
    <xf numFmtId="0" fontId="22" fillId="0" borderId="0" xfId="8" applyNumberFormat="1" applyFont="1" applyBorder="1" applyAlignment="1">
      <alignment horizontal="right" vertical="top" wrapText="1"/>
    </xf>
    <xf numFmtId="0" fontId="22" fillId="0" borderId="0" xfId="5" quotePrefix="1" applyFont="1" applyBorder="1" applyAlignment="1">
      <alignment horizontal="right" vertical="top" wrapText="1"/>
    </xf>
    <xf numFmtId="0" fontId="22" fillId="0" borderId="0" xfId="8" applyNumberFormat="1" applyFont="1" applyBorder="1" applyAlignment="1">
      <alignment vertical="top" wrapText="1"/>
    </xf>
    <xf numFmtId="0" fontId="22" fillId="0" borderId="0" xfId="9" quotePrefix="1" applyFont="1" applyBorder="1" applyAlignment="1">
      <alignment horizontal="left" vertical="top" wrapText="1"/>
    </xf>
    <xf numFmtId="165" fontId="4" fillId="0" borderId="0" xfId="1" applyNumberFormat="1" applyFont="1" applyBorder="1" applyAlignment="1">
      <alignment wrapText="1"/>
    </xf>
    <xf numFmtId="0" fontId="16" fillId="0" borderId="0" xfId="2" applyFont="1" applyAlignment="1">
      <alignment horizontal="left"/>
    </xf>
    <xf numFmtId="0" fontId="15" fillId="0" borderId="0" xfId="2" applyFont="1" applyAlignment="1">
      <alignment horizontal="left"/>
    </xf>
    <xf numFmtId="0" fontId="23" fillId="0" borderId="0" xfId="0" applyFont="1" applyAlignment="1">
      <alignment horizontal="left" vertical="top"/>
    </xf>
    <xf numFmtId="0" fontId="24" fillId="3" borderId="8" xfId="0" applyFont="1" applyFill="1" applyBorder="1" applyAlignment="1">
      <alignment horizontal="left" vertical="center"/>
    </xf>
    <xf numFmtId="0" fontId="23" fillId="0" borderId="0" xfId="0" applyFont="1" applyAlignment="1">
      <alignment horizontal="left" vertical="center"/>
    </xf>
    <xf numFmtId="2" fontId="23" fillId="0" borderId="12" xfId="0" applyNumberFormat="1" applyFont="1" applyBorder="1" applyAlignment="1">
      <alignment horizontal="right" vertical="top" wrapText="1"/>
    </xf>
    <xf numFmtId="0" fontId="25" fillId="0" borderId="0" xfId="0" applyFont="1"/>
    <xf numFmtId="0" fontId="23" fillId="0" borderId="0" xfId="0" applyFont="1" applyAlignment="1">
      <alignment horizontal="left"/>
    </xf>
    <xf numFmtId="0" fontId="25" fillId="0" borderId="0" xfId="0" applyFont="1" applyAlignment="1"/>
    <xf numFmtId="0" fontId="4" fillId="0" borderId="0" xfId="0" applyFont="1" applyAlignment="1">
      <alignment horizontal="center" vertical="center"/>
    </xf>
    <xf numFmtId="0" fontId="22" fillId="0" borderId="0" xfId="9" quotePrefix="1" applyFont="1" applyBorder="1" applyAlignment="1">
      <alignment horizontal="left" vertical="top" wrapText="1"/>
    </xf>
    <xf numFmtId="0" fontId="4" fillId="0" borderId="0" xfId="0" applyFont="1" applyFill="1" applyAlignment="1"/>
    <xf numFmtId="0" fontId="14" fillId="0" borderId="13" xfId="0" applyFont="1" applyFill="1" applyBorder="1" applyAlignment="1">
      <alignment vertical="top" wrapText="1"/>
    </xf>
    <xf numFmtId="0" fontId="13" fillId="0" borderId="0" xfId="0" applyFont="1" applyFill="1" applyAlignment="1"/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5" fillId="0" borderId="13" xfId="0" applyFont="1" applyFill="1" applyBorder="1" applyAlignment="1">
      <alignment vertical="top" wrapText="1"/>
    </xf>
    <xf numFmtId="0" fontId="14" fillId="0" borderId="2" xfId="0" applyFont="1" applyFill="1" applyBorder="1" applyAlignment="1">
      <alignment vertical="top"/>
    </xf>
    <xf numFmtId="0" fontId="15" fillId="0" borderId="2" xfId="0" applyFont="1" applyFill="1" applyBorder="1" applyAlignment="1">
      <alignment vertical="top" wrapText="1"/>
    </xf>
    <xf numFmtId="0" fontId="15" fillId="0" borderId="1" xfId="0" applyFont="1" applyFill="1" applyBorder="1" applyAlignment="1">
      <alignment horizontal="center" vertical="center"/>
    </xf>
    <xf numFmtId="166" fontId="15" fillId="0" borderId="1" xfId="0" applyNumberFormat="1" applyFont="1" applyFill="1" applyBorder="1" applyAlignment="1">
      <alignment horizontal="center" vertical="center"/>
    </xf>
    <xf numFmtId="167" fontId="15" fillId="0" borderId="1" xfId="0" applyNumberFormat="1" applyFont="1" applyFill="1" applyBorder="1" applyAlignment="1">
      <alignment horizontal="center" vertical="center"/>
    </xf>
    <xf numFmtId="168" fontId="15" fillId="0" borderId="1" xfId="0" applyNumberFormat="1" applyFont="1" applyFill="1" applyBorder="1" applyAlignment="1">
      <alignment horizontal="center" vertical="center"/>
    </xf>
    <xf numFmtId="169" fontId="15" fillId="0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2" fontId="15" fillId="0" borderId="1" xfId="0" applyNumberFormat="1" applyFont="1" applyFill="1" applyBorder="1" applyAlignment="1">
      <alignment horizontal="center" vertical="center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 vertical="center"/>
    </xf>
    <xf numFmtId="0" fontId="22" fillId="0" borderId="0" xfId="5" quotePrefix="1" applyFont="1" applyBorder="1" applyAlignment="1">
      <alignment horizontal="left" vertical="top" wrapText="1"/>
    </xf>
    <xf numFmtId="0" fontId="15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left" vertical="top"/>
    </xf>
    <xf numFmtId="0" fontId="22" fillId="0" borderId="0" xfId="6" quotePrefix="1" applyFont="1" applyBorder="1" applyAlignment="1">
      <alignment horizontal="left" vertical="top" wrapText="1"/>
    </xf>
    <xf numFmtId="0" fontId="22" fillId="2" borderId="0" xfId="7" applyNumberFormat="1" applyFont="1" applyBorder="1" applyAlignment="1">
      <alignment horizontal="left" vertical="top" wrapText="1"/>
    </xf>
    <xf numFmtId="0" fontId="22" fillId="0" borderId="0" xfId="8" applyNumberFormat="1" applyFont="1" applyBorder="1" applyAlignment="1">
      <alignment horizontal="left" vertical="top" wrapText="1"/>
    </xf>
    <xf numFmtId="0" fontId="4" fillId="0" borderId="0" xfId="4" applyFont="1" applyBorder="1" applyAlignment="1">
      <alignment horizontal="left" wrapText="1"/>
    </xf>
    <xf numFmtId="0" fontId="22" fillId="0" borderId="0" xfId="10" quotePrefix="1" applyFont="1" applyBorder="1" applyAlignment="1">
      <alignment horizontal="left" vertical="top" wrapText="1"/>
    </xf>
    <xf numFmtId="165" fontId="4" fillId="0" borderId="0" xfId="1" applyNumberFormat="1" applyFont="1" applyBorder="1" applyAlignment="1">
      <alignment horizontal="left" wrapText="1"/>
    </xf>
    <xf numFmtId="2" fontId="24" fillId="0" borderId="12" xfId="0" applyNumberFormat="1" applyFont="1" applyBorder="1" applyAlignment="1">
      <alignment horizontal="right" vertical="top"/>
    </xf>
    <xf numFmtId="0" fontId="24" fillId="0" borderId="0" xfId="0" applyFont="1" applyAlignment="1">
      <alignment horizontal="left" vertical="top"/>
    </xf>
    <xf numFmtId="4" fontId="24" fillId="0" borderId="12" xfId="0" applyNumberFormat="1" applyFont="1" applyBorder="1" applyAlignment="1">
      <alignment horizontal="right" vertical="top" wrapText="1"/>
    </xf>
    <xf numFmtId="2" fontId="24" fillId="0" borderId="12" xfId="0" applyNumberFormat="1" applyFont="1" applyBorder="1" applyAlignment="1">
      <alignment horizontal="right" vertical="top" wrapText="1"/>
    </xf>
    <xf numFmtId="0" fontId="26" fillId="0" borderId="0" xfId="0" applyFont="1"/>
    <xf numFmtId="4" fontId="24" fillId="0" borderId="12" xfId="0" applyNumberFormat="1" applyFont="1" applyBorder="1" applyAlignment="1">
      <alignment horizontal="right" vertical="top"/>
    </xf>
    <xf numFmtId="0" fontId="15" fillId="0" borderId="0" xfId="2" applyFont="1" applyAlignment="1">
      <alignment horizontal="left"/>
    </xf>
    <xf numFmtId="0" fontId="22" fillId="0" borderId="0" xfId="9" quotePrefix="1" applyFont="1" applyBorder="1" applyAlignment="1">
      <alignment horizontal="left" vertical="top" wrapText="1"/>
    </xf>
    <xf numFmtId="0" fontId="15" fillId="0" borderId="0" xfId="0" applyFont="1" applyFill="1" applyAlignment="1">
      <alignment vertical="center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/>
    <xf numFmtId="0" fontId="15" fillId="0" borderId="0" xfId="0" applyFont="1" applyFill="1" applyAlignment="1">
      <alignment horizontal="left" vertical="top"/>
    </xf>
    <xf numFmtId="164" fontId="15" fillId="0" borderId="1" xfId="1" applyNumberFormat="1" applyFont="1" applyFill="1" applyBorder="1" applyAlignment="1">
      <alignment vertical="center" wrapText="1"/>
    </xf>
    <xf numFmtId="164" fontId="15" fillId="0" borderId="1" xfId="1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vertical="top" wrapText="1"/>
    </xf>
    <xf numFmtId="164" fontId="14" fillId="0" borderId="1" xfId="1" applyNumberFormat="1" applyFont="1" applyFill="1" applyBorder="1" applyAlignment="1">
      <alignment vertical="top" wrapText="1"/>
    </xf>
    <xf numFmtId="164" fontId="17" fillId="0" borderId="1" xfId="1" applyNumberFormat="1" applyFont="1" applyFill="1" applyBorder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164" fontId="17" fillId="0" borderId="1" xfId="1" applyNumberFormat="1" applyFont="1" applyFill="1" applyBorder="1" applyAlignment="1">
      <alignment horizontal="center" vertical="center"/>
    </xf>
    <xf numFmtId="164" fontId="13" fillId="0" borderId="1" xfId="1" applyNumberFormat="1" applyFont="1" applyFill="1" applyBorder="1" applyAlignment="1">
      <alignment horizontal="center" vertical="center"/>
    </xf>
    <xf numFmtId="0" fontId="22" fillId="0" borderId="0" xfId="7" applyNumberFormat="1" applyFont="1" applyFill="1" applyBorder="1" applyAlignment="1">
      <alignment horizontal="left" vertical="top" wrapText="1"/>
    </xf>
    <xf numFmtId="49" fontId="22" fillId="0" borderId="0" xfId="6" quotePrefix="1" applyNumberFormat="1" applyFont="1" applyBorder="1" applyAlignment="1">
      <alignment horizontal="left" vertical="top" wrapText="1"/>
    </xf>
    <xf numFmtId="164" fontId="23" fillId="0" borderId="12" xfId="1" applyFont="1" applyBorder="1" applyAlignment="1">
      <alignment horizontal="right" vertical="top" wrapText="1"/>
    </xf>
    <xf numFmtId="164" fontId="23" fillId="0" borderId="0" xfId="1" applyFont="1" applyAlignment="1">
      <alignment horizontal="left" vertical="top"/>
    </xf>
    <xf numFmtId="164" fontId="25" fillId="0" borderId="0" xfId="1" applyFont="1"/>
    <xf numFmtId="164" fontId="24" fillId="0" borderId="12" xfId="1" applyFont="1" applyBorder="1" applyAlignment="1">
      <alignment horizontal="right" vertical="top" wrapText="1"/>
    </xf>
    <xf numFmtId="164" fontId="24" fillId="0" borderId="0" xfId="1" applyFont="1" applyAlignment="1">
      <alignment horizontal="left" vertical="top"/>
    </xf>
    <xf numFmtId="164" fontId="26" fillId="0" borderId="0" xfId="1" applyFont="1"/>
    <xf numFmtId="0" fontId="22" fillId="0" borderId="0" xfId="9" quotePrefix="1" applyFont="1" applyBorder="1" applyAlignment="1">
      <alignment horizontal="left" vertical="top" wrapText="1"/>
    </xf>
    <xf numFmtId="0" fontId="15" fillId="0" borderId="0" xfId="2" applyFont="1" applyAlignment="1">
      <alignment horizontal="left"/>
    </xf>
    <xf numFmtId="164" fontId="24" fillId="0" borderId="12" xfId="1" applyFont="1" applyBorder="1" applyAlignment="1">
      <alignment horizontal="right" vertical="top"/>
    </xf>
    <xf numFmtId="0" fontId="15" fillId="0" borderId="0" xfId="0" applyFont="1" applyAlignment="1">
      <alignment horizontal="justify" vertical="center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Continuous" vertical="center" wrapText="1"/>
    </xf>
    <xf numFmtId="0" fontId="15" fillId="0" borderId="1" xfId="0" applyFont="1" applyFill="1" applyBorder="1" applyAlignment="1">
      <alignment vertical="center" wrapText="1"/>
    </xf>
    <xf numFmtId="164" fontId="16" fillId="0" borderId="1" xfId="1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vertical="center"/>
    </xf>
    <xf numFmtId="0" fontId="15" fillId="0" borderId="0" xfId="2" applyFont="1" applyAlignment="1">
      <alignment horizontal="left"/>
    </xf>
    <xf numFmtId="0" fontId="22" fillId="0" borderId="0" xfId="9" quotePrefix="1" applyFont="1" applyBorder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0" xfId="0" applyFont="1" applyAlignment="1">
      <alignment horizontal="justify" vertical="center"/>
    </xf>
    <xf numFmtId="0" fontId="15" fillId="0" borderId="17" xfId="0" applyFont="1" applyBorder="1" applyAlignment="1">
      <alignment horizontal="centerContinuous" vertical="center" wrapText="1"/>
    </xf>
    <xf numFmtId="0" fontId="15" fillId="0" borderId="21" xfId="0" applyFont="1" applyBorder="1" applyAlignment="1">
      <alignment horizontal="left" vertical="center"/>
    </xf>
    <xf numFmtId="0" fontId="15" fillId="0" borderId="16" xfId="0" applyFont="1" applyBorder="1" applyAlignment="1">
      <alignment horizontal="center" vertical="center" wrapText="1"/>
    </xf>
    <xf numFmtId="166" fontId="15" fillId="0" borderId="0" xfId="0" applyNumberFormat="1" applyFont="1" applyAlignment="1">
      <alignment horizontal="justify" vertical="center"/>
    </xf>
    <xf numFmtId="0" fontId="14" fillId="4" borderId="13" xfId="11" applyFont="1" applyFill="1" applyBorder="1" applyAlignment="1">
      <alignment vertical="center" wrapText="1"/>
    </xf>
    <xf numFmtId="164" fontId="14" fillId="4" borderId="28" xfId="1" applyFont="1" applyFill="1" applyBorder="1" applyAlignment="1">
      <alignment horizontal="center" vertical="center" wrapText="1"/>
    </xf>
    <xf numFmtId="164" fontId="14" fillId="4" borderId="29" xfId="1" applyFont="1" applyFill="1" applyBorder="1" applyAlignment="1">
      <alignment horizontal="center" vertical="center" wrapText="1"/>
    </xf>
    <xf numFmtId="0" fontId="3" fillId="0" borderId="0" xfId="11" applyFont="1"/>
    <xf numFmtId="0" fontId="15" fillId="0" borderId="23" xfId="11" applyFont="1" applyFill="1" applyBorder="1" applyAlignment="1">
      <alignment vertical="center" wrapText="1"/>
    </xf>
    <xf numFmtId="164" fontId="15" fillId="0" borderId="19" xfId="1" applyFont="1" applyFill="1" applyBorder="1" applyAlignment="1">
      <alignment horizontal="center" vertical="center"/>
    </xf>
    <xf numFmtId="164" fontId="15" fillId="0" borderId="20" xfId="1" applyFont="1" applyFill="1" applyBorder="1" applyAlignment="1">
      <alignment horizontal="center" vertical="center"/>
    </xf>
    <xf numFmtId="164" fontId="17" fillId="5" borderId="0" xfId="0" applyNumberFormat="1" applyFont="1" applyFill="1" applyAlignment="1">
      <alignment vertical="center" wrapText="1"/>
    </xf>
    <xf numFmtId="164" fontId="15" fillId="5" borderId="0" xfId="0" applyNumberFormat="1" applyFont="1" applyFill="1" applyAlignment="1">
      <alignment vertical="center" wrapText="1"/>
    </xf>
    <xf numFmtId="0" fontId="15" fillId="5" borderId="0" xfId="0" applyFont="1" applyFill="1" applyAlignment="1">
      <alignment horizontal="justify" vertical="center"/>
    </xf>
    <xf numFmtId="0" fontId="15" fillId="5" borderId="0" xfId="0" applyFont="1" applyFill="1" applyAlignment="1">
      <alignment horizontal="justify" vertical="center" wrapText="1"/>
    </xf>
    <xf numFmtId="0" fontId="15" fillId="5" borderId="0" xfId="0" applyFont="1" applyFill="1" applyAlignment="1">
      <alignment vertical="center" wrapText="1"/>
    </xf>
    <xf numFmtId="0" fontId="15" fillId="5" borderId="0" xfId="0" applyFont="1" applyFill="1" applyAlignment="1">
      <alignment vertical="center"/>
    </xf>
    <xf numFmtId="0" fontId="15" fillId="0" borderId="0" xfId="0" applyFont="1" applyAlignment="1">
      <alignment vertical="center"/>
    </xf>
    <xf numFmtId="0" fontId="16" fillId="5" borderId="27" xfId="0" applyFont="1" applyFill="1" applyBorder="1" applyAlignment="1">
      <alignment vertical="center" wrapText="1"/>
    </xf>
    <xf numFmtId="0" fontId="15" fillId="5" borderId="18" xfId="0" applyFont="1" applyFill="1" applyBorder="1" applyAlignment="1">
      <alignment horizontal="left" vertical="center" wrapText="1"/>
    </xf>
    <xf numFmtId="0" fontId="15" fillId="5" borderId="22" xfId="0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/>
    </xf>
    <xf numFmtId="2" fontId="15" fillId="5" borderId="1" xfId="0" applyNumberFormat="1" applyFont="1" applyFill="1" applyBorder="1" applyAlignment="1">
      <alignment horizontal="center" vertical="center"/>
    </xf>
    <xf numFmtId="2" fontId="15" fillId="5" borderId="29" xfId="0" applyNumberFormat="1" applyFont="1" applyFill="1" applyBorder="1" applyAlignment="1">
      <alignment horizontal="center" vertical="center"/>
    </xf>
    <xf numFmtId="2" fontId="16" fillId="5" borderId="24" xfId="0" applyNumberFormat="1" applyFont="1" applyFill="1" applyBorder="1" applyAlignment="1">
      <alignment horizontal="center" vertical="center" wrapText="1"/>
    </xf>
    <xf numFmtId="168" fontId="15" fillId="5" borderId="22" xfId="0" applyNumberFormat="1" applyFont="1" applyFill="1" applyBorder="1" applyAlignment="1">
      <alignment horizontal="center" vertical="center"/>
    </xf>
    <xf numFmtId="167" fontId="15" fillId="5" borderId="22" xfId="0" applyNumberFormat="1" applyFont="1" applyFill="1" applyBorder="1" applyAlignment="1">
      <alignment horizontal="center" vertical="center"/>
    </xf>
    <xf numFmtId="166" fontId="15" fillId="5" borderId="22" xfId="0" applyNumberFormat="1" applyFont="1" applyFill="1" applyBorder="1" applyAlignment="1">
      <alignment horizontal="center" vertical="center"/>
    </xf>
    <xf numFmtId="169" fontId="15" fillId="5" borderId="22" xfId="0" applyNumberFormat="1" applyFont="1" applyFill="1" applyBorder="1" applyAlignment="1">
      <alignment horizontal="center" vertical="center"/>
    </xf>
    <xf numFmtId="166" fontId="15" fillId="5" borderId="1" xfId="0" applyNumberFormat="1" applyFont="1" applyFill="1" applyBorder="1" applyAlignment="1">
      <alignment horizontal="center" vertical="center"/>
    </xf>
    <xf numFmtId="166" fontId="15" fillId="5" borderId="29" xfId="0" applyNumberFormat="1" applyFont="1" applyFill="1" applyBorder="1" applyAlignment="1">
      <alignment horizontal="center" vertical="center"/>
    </xf>
    <xf numFmtId="0" fontId="15" fillId="0" borderId="30" xfId="0" applyFont="1" applyFill="1" applyBorder="1" applyAlignment="1">
      <alignment vertical="center" wrapText="1"/>
    </xf>
    <xf numFmtId="164" fontId="17" fillId="0" borderId="34" xfId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6" fillId="0" borderId="0" xfId="2" applyFont="1" applyAlignment="1">
      <alignment horizontal="center"/>
    </xf>
    <xf numFmtId="164" fontId="12" fillId="0" borderId="2" xfId="1" applyFont="1" applyBorder="1" applyAlignment="1">
      <alignment horizontal="right" vertical="center"/>
    </xf>
    <xf numFmtId="164" fontId="12" fillId="0" borderId="4" xfId="1" applyFont="1" applyBorder="1" applyAlignment="1">
      <alignment horizontal="right" vertical="center"/>
    </xf>
    <xf numFmtId="164" fontId="12" fillId="0" borderId="3" xfId="1" applyFont="1" applyBorder="1" applyAlignment="1">
      <alignment horizontal="right" vertical="center"/>
    </xf>
    <xf numFmtId="0" fontId="8" fillId="0" borderId="0" xfId="2" applyFont="1" applyAlignment="1">
      <alignment horizontal="left"/>
    </xf>
    <xf numFmtId="49" fontId="23" fillId="0" borderId="9" xfId="0" applyNumberFormat="1" applyFont="1" applyBorder="1" applyAlignment="1">
      <alignment horizontal="left" vertical="top" wrapText="1"/>
    </xf>
    <xf numFmtId="49" fontId="23" fillId="0" borderId="10" xfId="0" applyNumberFormat="1" applyFont="1" applyBorder="1" applyAlignment="1">
      <alignment horizontal="left" vertical="top" wrapText="1"/>
    </xf>
    <xf numFmtId="49" fontId="23" fillId="0" borderId="11" xfId="0" applyNumberFormat="1" applyFont="1" applyBorder="1" applyAlignment="1">
      <alignment horizontal="left" vertical="top" wrapText="1"/>
    </xf>
    <xf numFmtId="0" fontId="20" fillId="0" borderId="0" xfId="3" quotePrefix="1" applyFont="1" applyBorder="1" applyAlignment="1">
      <alignment horizontal="center" vertical="center" wrapText="1"/>
    </xf>
    <xf numFmtId="0" fontId="22" fillId="0" borderId="0" xfId="9" quotePrefix="1" applyFont="1" applyBorder="1" applyAlignment="1">
      <alignment horizontal="left" vertical="top" wrapText="1"/>
    </xf>
    <xf numFmtId="0" fontId="24" fillId="3" borderId="5" xfId="0" applyFont="1" applyFill="1" applyBorder="1" applyAlignment="1">
      <alignment horizontal="left" vertical="center"/>
    </xf>
    <xf numFmtId="0" fontId="24" fillId="3" borderId="6" xfId="0" applyFont="1" applyFill="1" applyBorder="1" applyAlignment="1">
      <alignment horizontal="left" vertical="center"/>
    </xf>
    <xf numFmtId="0" fontId="24" fillId="3" borderId="7" xfId="0" applyFont="1" applyFill="1" applyBorder="1" applyAlignment="1">
      <alignment horizontal="left" vertical="center"/>
    </xf>
    <xf numFmtId="0" fontId="24" fillId="0" borderId="9" xfId="0" applyFont="1" applyBorder="1" applyAlignment="1">
      <alignment horizontal="left" vertical="top" wrapText="1"/>
    </xf>
    <xf numFmtId="0" fontId="24" fillId="0" borderId="10" xfId="0" applyFont="1" applyBorder="1" applyAlignment="1">
      <alignment horizontal="left" vertical="top" wrapText="1"/>
    </xf>
    <xf numFmtId="0" fontId="24" fillId="0" borderId="11" xfId="0" applyFont="1" applyBorder="1" applyAlignment="1">
      <alignment horizontal="left" vertical="top" wrapText="1"/>
    </xf>
    <xf numFmtId="0" fontId="17" fillId="0" borderId="0" xfId="2" applyFont="1" applyAlignment="1">
      <alignment horizontal="left"/>
    </xf>
    <xf numFmtId="0" fontId="15" fillId="0" borderId="0" xfId="2" applyFont="1" applyAlignment="1">
      <alignment horizontal="left"/>
    </xf>
    <xf numFmtId="0" fontId="1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49" fontId="23" fillId="0" borderId="9" xfId="1" applyNumberFormat="1" applyFont="1" applyBorder="1" applyAlignment="1">
      <alignment horizontal="left" vertical="top" wrapText="1"/>
    </xf>
    <xf numFmtId="49" fontId="23" fillId="0" borderId="10" xfId="1" applyNumberFormat="1" applyFont="1" applyBorder="1" applyAlignment="1">
      <alignment horizontal="left" vertical="top" wrapText="1"/>
    </xf>
    <xf numFmtId="49" fontId="23" fillId="0" borderId="11" xfId="1" applyNumberFormat="1" applyFont="1" applyBorder="1" applyAlignment="1">
      <alignment horizontal="left" vertical="top" wrapText="1"/>
    </xf>
    <xf numFmtId="164" fontId="24" fillId="0" borderId="9" xfId="1" applyFont="1" applyBorder="1" applyAlignment="1">
      <alignment horizontal="left" vertical="top" wrapText="1"/>
    </xf>
    <xf numFmtId="164" fontId="24" fillId="0" borderId="10" xfId="1" applyFont="1" applyBorder="1" applyAlignment="1">
      <alignment horizontal="left" vertical="top" wrapText="1"/>
    </xf>
    <xf numFmtId="164" fontId="24" fillId="0" borderId="11" xfId="1" applyFont="1" applyBorder="1" applyAlignment="1">
      <alignment horizontal="left" vertical="top" wrapText="1"/>
    </xf>
    <xf numFmtId="0" fontId="15" fillId="0" borderId="0" xfId="0" applyFont="1" applyFill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0" xfId="0" applyFont="1" applyAlignment="1">
      <alignment horizontal="justify" vertical="center" wrapText="1"/>
    </xf>
    <xf numFmtId="0" fontId="15" fillId="0" borderId="0" xfId="0" applyFont="1" applyAlignment="1">
      <alignment horizontal="center" vertical="center"/>
    </xf>
    <xf numFmtId="0" fontId="17" fillId="5" borderId="0" xfId="0" applyFont="1" applyFill="1" applyAlignment="1">
      <alignment horizontal="left" vertical="center" wrapText="1"/>
    </xf>
    <xf numFmtId="0" fontId="14" fillId="5" borderId="25" xfId="0" applyFont="1" applyFill="1" applyBorder="1" applyAlignment="1">
      <alignment horizontal="left" vertical="center" wrapText="1"/>
    </xf>
    <xf numFmtId="0" fontId="14" fillId="5" borderId="26" xfId="0" applyFont="1" applyFill="1" applyBorder="1" applyAlignment="1">
      <alignment horizontal="left" vertical="center" wrapText="1"/>
    </xf>
    <xf numFmtId="0" fontId="14" fillId="5" borderId="23" xfId="0" applyFont="1" applyFill="1" applyBorder="1" applyAlignment="1">
      <alignment horizontal="left" vertical="center" wrapText="1"/>
    </xf>
    <xf numFmtId="0" fontId="14" fillId="5" borderId="4" xfId="0" applyFont="1" applyFill="1" applyBorder="1" applyAlignment="1">
      <alignment horizontal="left" vertical="center" wrapText="1"/>
    </xf>
    <xf numFmtId="0" fontId="14" fillId="5" borderId="3" xfId="0" applyFont="1" applyFill="1" applyBorder="1" applyAlignment="1">
      <alignment horizontal="left" vertical="center" wrapText="1"/>
    </xf>
    <xf numFmtId="0" fontId="17" fillId="0" borderId="31" xfId="0" applyFont="1" applyFill="1" applyBorder="1" applyAlignment="1">
      <alignment horizontal="left" vertical="center"/>
    </xf>
    <xf numFmtId="0" fontId="17" fillId="0" borderId="32" xfId="0" applyFont="1" applyFill="1" applyBorder="1" applyAlignment="1">
      <alignment horizontal="left" vertical="center"/>
    </xf>
    <xf numFmtId="0" fontId="17" fillId="0" borderId="33" xfId="0" applyFont="1" applyFill="1" applyBorder="1" applyAlignment="1">
      <alignment horizontal="left" vertical="center"/>
    </xf>
    <xf numFmtId="0" fontId="15" fillId="5" borderId="0" xfId="0" applyFont="1" applyFill="1" applyAlignment="1">
      <alignment horizontal="left" vertical="center" wrapText="1"/>
    </xf>
  </cellXfs>
  <cellStyles count="12">
    <cellStyle name="S10 2" xfId="10"/>
    <cellStyle name="S12 2" xfId="5"/>
    <cellStyle name="S13 2" xfId="6"/>
    <cellStyle name="S14 2" xfId="7"/>
    <cellStyle name="S15 2" xfId="8"/>
    <cellStyle name="S7 2" xfId="3"/>
    <cellStyle name="S9 2" xfId="9"/>
    <cellStyle name="Обычный" xfId="0" builtinId="0"/>
    <cellStyle name="Обычный 2" xfId="2"/>
    <cellStyle name="Обычный 3" xfId="4"/>
    <cellStyle name="Обычный 4" xfId="11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0"/>
  <sheetViews>
    <sheetView view="pageBreakPreview" topLeftCell="A19" zoomScaleNormal="100" zoomScaleSheetLayoutView="100" workbookViewId="0">
      <selection activeCell="E64" sqref="E64"/>
    </sheetView>
  </sheetViews>
  <sheetFormatPr defaultColWidth="9.140625" defaultRowHeight="12.75" x14ac:dyDescent="0.2"/>
  <cols>
    <col min="1" max="1" width="50.570312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6" width="10.7109375" style="1" bestFit="1" customWidth="1"/>
    <col min="7" max="16384" width="9.140625" style="1"/>
  </cols>
  <sheetData>
    <row r="1" spans="1:9" ht="14.25" x14ac:dyDescent="0.2">
      <c r="A1" s="189" t="s">
        <v>101</v>
      </c>
      <c r="B1" s="189"/>
      <c r="C1" s="189"/>
      <c r="D1" s="189"/>
      <c r="E1" s="189"/>
      <c r="I1" s="3"/>
    </row>
    <row r="2" spans="1:9" ht="31.5" customHeight="1" x14ac:dyDescent="0.2">
      <c r="A2" s="188" t="s">
        <v>100</v>
      </c>
      <c r="B2" s="188"/>
      <c r="C2" s="188"/>
      <c r="D2" s="188"/>
      <c r="E2" s="188"/>
      <c r="I2" s="3"/>
    </row>
    <row r="3" spans="1:9" ht="14.25" x14ac:dyDescent="0.2">
      <c r="A3" s="21" t="s">
        <v>6</v>
      </c>
      <c r="B3" s="22"/>
      <c r="C3" s="22"/>
      <c r="D3" s="190" t="s">
        <v>7</v>
      </c>
      <c r="E3" s="190"/>
      <c r="I3" s="3" t="s">
        <v>5</v>
      </c>
    </row>
    <row r="4" spans="1:9" x14ac:dyDescent="0.2">
      <c r="A4" s="17"/>
      <c r="B4" s="18"/>
      <c r="C4" s="18"/>
      <c r="D4" s="19"/>
      <c r="E4" s="19"/>
      <c r="I4" s="3"/>
    </row>
    <row r="5" spans="1:9" s="20" customFormat="1" ht="120" x14ac:dyDescent="0.2">
      <c r="A5" s="45" t="s">
        <v>2</v>
      </c>
      <c r="B5" s="45" t="s">
        <v>3</v>
      </c>
      <c r="C5" s="45" t="s">
        <v>0</v>
      </c>
      <c r="D5" s="45" t="s">
        <v>4</v>
      </c>
      <c r="E5" s="45" t="s">
        <v>1</v>
      </c>
      <c r="I5" s="3"/>
    </row>
    <row r="6" spans="1:9" s="33" customFormat="1" ht="15" x14ac:dyDescent="0.25">
      <c r="A6" s="46" t="s">
        <v>8</v>
      </c>
      <c r="B6" s="41"/>
      <c r="C6" s="39"/>
      <c r="D6" s="39"/>
      <c r="E6" s="38"/>
    </row>
    <row r="7" spans="1:9" s="34" customFormat="1" ht="15" x14ac:dyDescent="0.25">
      <c r="A7" s="47" t="s">
        <v>52</v>
      </c>
      <c r="B7" s="41" t="s">
        <v>21</v>
      </c>
      <c r="C7" s="35" t="s">
        <v>11</v>
      </c>
      <c r="D7" s="35">
        <f>E7</f>
        <v>2203.34</v>
      </c>
      <c r="E7" s="38">
        <v>2203.34</v>
      </c>
    </row>
    <row r="8" spans="1:9" s="33" customFormat="1" ht="15" x14ac:dyDescent="0.25">
      <c r="A8" s="46" t="s">
        <v>37</v>
      </c>
      <c r="B8" s="41"/>
      <c r="C8" s="39"/>
      <c r="D8" s="39"/>
      <c r="E8" s="38"/>
    </row>
    <row r="9" spans="1:9" s="34" customFormat="1" ht="15" x14ac:dyDescent="0.25">
      <c r="A9" s="47" t="s">
        <v>53</v>
      </c>
      <c r="B9" s="41">
        <v>160</v>
      </c>
      <c r="C9" s="35" t="s">
        <v>12</v>
      </c>
      <c r="D9" s="35">
        <f>E9/B9</f>
        <v>3.95</v>
      </c>
      <c r="E9" s="38">
        <v>632</v>
      </c>
    </row>
    <row r="10" spans="1:9" s="34" customFormat="1" ht="16.5" customHeight="1" x14ac:dyDescent="0.25">
      <c r="A10" s="47" t="s">
        <v>102</v>
      </c>
      <c r="B10" s="41">
        <v>1</v>
      </c>
      <c r="C10" s="35" t="s">
        <v>80</v>
      </c>
      <c r="D10" s="35">
        <f>E10/B10</f>
        <v>2130.02</v>
      </c>
      <c r="E10" s="38">
        <v>2130.02</v>
      </c>
    </row>
    <row r="11" spans="1:9" s="33" customFormat="1" ht="14.25" x14ac:dyDescent="0.25">
      <c r="A11" s="46" t="s">
        <v>51</v>
      </c>
      <c r="B11" s="42"/>
      <c r="C11" s="36"/>
      <c r="D11" s="40"/>
      <c r="E11" s="37"/>
    </row>
    <row r="12" spans="1:9" s="34" customFormat="1" ht="30" x14ac:dyDescent="0.25">
      <c r="A12" s="47" t="s">
        <v>54</v>
      </c>
      <c r="B12" s="41" t="s">
        <v>21</v>
      </c>
      <c r="C12" s="35" t="s">
        <v>11</v>
      </c>
      <c r="D12" s="35">
        <f>E12</f>
        <v>33897.599999999999</v>
      </c>
      <c r="E12" s="38">
        <v>33897.599999999999</v>
      </c>
    </row>
    <row r="13" spans="1:9" s="33" customFormat="1" ht="15" x14ac:dyDescent="0.25">
      <c r="A13" s="46" t="s">
        <v>97</v>
      </c>
      <c r="B13" s="41"/>
      <c r="C13" s="39"/>
      <c r="D13" s="39"/>
      <c r="E13" s="38"/>
    </row>
    <row r="14" spans="1:9" s="34" customFormat="1" ht="15" x14ac:dyDescent="0.25">
      <c r="A14" s="47" t="s">
        <v>103</v>
      </c>
      <c r="B14" s="41" t="s">
        <v>22</v>
      </c>
      <c r="C14" s="35" t="s">
        <v>11</v>
      </c>
      <c r="D14" s="35">
        <f>E14</f>
        <v>4055.4</v>
      </c>
      <c r="E14" s="38">
        <v>4055.4</v>
      </c>
    </row>
    <row r="15" spans="1:9" s="33" customFormat="1" ht="15" x14ac:dyDescent="0.25">
      <c r="A15" s="46" t="s">
        <v>79</v>
      </c>
      <c r="B15" s="41"/>
      <c r="C15" s="39"/>
      <c r="D15" s="39"/>
      <c r="E15" s="38"/>
    </row>
    <row r="16" spans="1:9" s="34" customFormat="1" ht="30" x14ac:dyDescent="0.25">
      <c r="A16" s="47" t="s">
        <v>81</v>
      </c>
      <c r="B16" s="41" t="s">
        <v>83</v>
      </c>
      <c r="C16" s="35" t="s">
        <v>11</v>
      </c>
      <c r="D16" s="35">
        <f>E16</f>
        <v>4494.54</v>
      </c>
      <c r="E16" s="38">
        <v>4494.54</v>
      </c>
    </row>
    <row r="17" spans="1:5" s="33" customFormat="1" ht="15" x14ac:dyDescent="0.25">
      <c r="A17" s="48" t="s">
        <v>38</v>
      </c>
      <c r="B17" s="41"/>
      <c r="C17" s="35"/>
      <c r="D17" s="35"/>
      <c r="E17" s="38"/>
    </row>
    <row r="18" spans="1:5" s="34" customFormat="1" ht="15" x14ac:dyDescent="0.25">
      <c r="A18" s="47" t="s">
        <v>55</v>
      </c>
      <c r="B18" s="41">
        <v>1</v>
      </c>
      <c r="C18" s="35" t="s">
        <v>14</v>
      </c>
      <c r="D18" s="35">
        <f t="shared" ref="D18:D32" si="0">E18/B18</f>
        <v>796.94</v>
      </c>
      <c r="E18" s="38">
        <v>796.94</v>
      </c>
    </row>
    <row r="19" spans="1:5" s="34" customFormat="1" ht="15" x14ac:dyDescent="0.25">
      <c r="A19" s="47" t="s">
        <v>56</v>
      </c>
      <c r="B19" s="41">
        <v>7.0000000000000007E-2</v>
      </c>
      <c r="C19" s="35" t="s">
        <v>15</v>
      </c>
      <c r="D19" s="35">
        <f t="shared" si="0"/>
        <v>3731</v>
      </c>
      <c r="E19" s="38">
        <v>261.17</v>
      </c>
    </row>
    <row r="20" spans="1:5" s="34" customFormat="1" ht="30" x14ac:dyDescent="0.25">
      <c r="A20" s="47" t="s">
        <v>84</v>
      </c>
      <c r="B20" s="41">
        <v>0.27</v>
      </c>
      <c r="C20" s="35" t="s">
        <v>16</v>
      </c>
      <c r="D20" s="35">
        <f t="shared" si="0"/>
        <v>1613.1111111111111</v>
      </c>
      <c r="E20" s="38">
        <v>435.54</v>
      </c>
    </row>
    <row r="21" spans="1:5" s="34" customFormat="1" ht="29.25" customHeight="1" x14ac:dyDescent="0.25">
      <c r="A21" s="47" t="s">
        <v>96</v>
      </c>
      <c r="B21" s="41">
        <v>1.1200000000000001</v>
      </c>
      <c r="C21" s="35" t="s">
        <v>16</v>
      </c>
      <c r="D21" s="35">
        <f t="shared" si="0"/>
        <v>1575.2232142857142</v>
      </c>
      <c r="E21" s="38">
        <v>1764.25</v>
      </c>
    </row>
    <row r="22" spans="1:5" s="34" customFormat="1" ht="15" x14ac:dyDescent="0.25">
      <c r="A22" s="47" t="s">
        <v>73</v>
      </c>
      <c r="B22" s="41">
        <v>0.03</v>
      </c>
      <c r="C22" s="35" t="s">
        <v>74</v>
      </c>
      <c r="D22" s="35">
        <f t="shared" si="0"/>
        <v>23695</v>
      </c>
      <c r="E22" s="38">
        <v>710.85</v>
      </c>
    </row>
    <row r="23" spans="1:5" s="34" customFormat="1" ht="30" x14ac:dyDescent="0.25">
      <c r="A23" s="47" t="s">
        <v>57</v>
      </c>
      <c r="B23" s="41">
        <v>0.9</v>
      </c>
      <c r="C23" s="35" t="s">
        <v>16</v>
      </c>
      <c r="D23" s="35">
        <f t="shared" si="0"/>
        <v>1559.1111111111111</v>
      </c>
      <c r="E23" s="38">
        <v>1403.2</v>
      </c>
    </row>
    <row r="24" spans="1:5" s="34" customFormat="1" ht="15" x14ac:dyDescent="0.25">
      <c r="A24" s="47" t="s">
        <v>58</v>
      </c>
      <c r="B24" s="41">
        <v>0.02</v>
      </c>
      <c r="C24" s="35" t="s">
        <v>17</v>
      </c>
      <c r="D24" s="35">
        <f t="shared" si="0"/>
        <v>22494.5</v>
      </c>
      <c r="E24" s="38">
        <v>449.89</v>
      </c>
    </row>
    <row r="25" spans="1:5" s="34" customFormat="1" ht="30" x14ac:dyDescent="0.25">
      <c r="A25" s="47" t="s">
        <v>59</v>
      </c>
      <c r="B25" s="41">
        <v>1</v>
      </c>
      <c r="C25" s="35" t="s">
        <v>14</v>
      </c>
      <c r="D25" s="35">
        <f t="shared" si="0"/>
        <v>384.58</v>
      </c>
      <c r="E25" s="38">
        <v>384.58</v>
      </c>
    </row>
    <row r="26" spans="1:5" s="34" customFormat="1" ht="15" x14ac:dyDescent="0.25">
      <c r="A26" s="47" t="s">
        <v>90</v>
      </c>
      <c r="B26" s="41">
        <v>0.02</v>
      </c>
      <c r="C26" s="35" t="s">
        <v>15</v>
      </c>
      <c r="D26" s="35">
        <f t="shared" si="0"/>
        <v>13617.5</v>
      </c>
      <c r="E26" s="38">
        <v>272.35000000000002</v>
      </c>
    </row>
    <row r="27" spans="1:5" s="34" customFormat="1" ht="30" x14ac:dyDescent="0.25">
      <c r="A27" s="47" t="s">
        <v>60</v>
      </c>
      <c r="B27" s="41">
        <v>5</v>
      </c>
      <c r="C27" s="35" t="s">
        <v>18</v>
      </c>
      <c r="D27" s="35">
        <f t="shared" si="0"/>
        <v>167.77600000000001</v>
      </c>
      <c r="E27" s="38">
        <v>838.88</v>
      </c>
    </row>
    <row r="28" spans="1:5" s="34" customFormat="1" ht="15" x14ac:dyDescent="0.25">
      <c r="A28" s="47" t="s">
        <v>61</v>
      </c>
      <c r="B28" s="41">
        <v>1</v>
      </c>
      <c r="C28" s="35" t="s">
        <v>13</v>
      </c>
      <c r="D28" s="35">
        <f t="shared" si="0"/>
        <v>2918.24</v>
      </c>
      <c r="E28" s="38">
        <v>2918.24</v>
      </c>
    </row>
    <row r="29" spans="1:5" s="34" customFormat="1" ht="15" x14ac:dyDescent="0.25">
      <c r="A29" s="47" t="s">
        <v>85</v>
      </c>
      <c r="B29" s="41">
        <v>6577</v>
      </c>
      <c r="C29" s="35" t="s">
        <v>86</v>
      </c>
      <c r="D29" s="35">
        <f t="shared" si="0"/>
        <v>1.183798084232933</v>
      </c>
      <c r="E29" s="38">
        <v>7785.84</v>
      </c>
    </row>
    <row r="30" spans="1:5" s="34" customFormat="1" ht="15" x14ac:dyDescent="0.25">
      <c r="A30" s="47" t="s">
        <v>62</v>
      </c>
      <c r="B30" s="41">
        <v>1</v>
      </c>
      <c r="C30" s="35" t="s">
        <v>13</v>
      </c>
      <c r="D30" s="35">
        <f t="shared" si="0"/>
        <v>387.91</v>
      </c>
      <c r="E30" s="38">
        <v>387.91</v>
      </c>
    </row>
    <row r="31" spans="1:5" s="34" customFormat="1" ht="30" x14ac:dyDescent="0.25">
      <c r="A31" s="47" t="s">
        <v>63</v>
      </c>
      <c r="B31" s="41">
        <v>1</v>
      </c>
      <c r="C31" s="35" t="s">
        <v>19</v>
      </c>
      <c r="D31" s="35">
        <f t="shared" si="0"/>
        <v>438.91</v>
      </c>
      <c r="E31" s="38">
        <v>438.91</v>
      </c>
    </row>
    <row r="32" spans="1:5" s="33" customFormat="1" ht="15" x14ac:dyDescent="0.25">
      <c r="A32" s="49" t="s">
        <v>64</v>
      </c>
      <c r="B32" s="41">
        <v>28</v>
      </c>
      <c r="C32" s="39" t="s">
        <v>19</v>
      </c>
      <c r="D32" s="35">
        <f t="shared" si="0"/>
        <v>228.12357142857144</v>
      </c>
      <c r="E32" s="38">
        <v>6387.46</v>
      </c>
    </row>
    <row r="33" spans="1:5" s="33" customFormat="1" ht="14.25" x14ac:dyDescent="0.25">
      <c r="A33" s="48" t="s">
        <v>39</v>
      </c>
      <c r="B33" s="42"/>
      <c r="C33" s="40"/>
      <c r="D33" s="40"/>
      <c r="E33" s="37"/>
    </row>
    <row r="34" spans="1:5" s="34" customFormat="1" ht="30" x14ac:dyDescent="0.25">
      <c r="A34" s="47" t="s">
        <v>65</v>
      </c>
      <c r="B34" s="41">
        <v>0.86299999999999999</v>
      </c>
      <c r="C34" s="35" t="s">
        <v>16</v>
      </c>
      <c r="D34" s="35">
        <f t="shared" ref="D34:D38" si="1">E34/B34</f>
        <v>1557.0683661645423</v>
      </c>
      <c r="E34" s="38">
        <v>1343.75</v>
      </c>
    </row>
    <row r="35" spans="1:5" s="34" customFormat="1" ht="30" x14ac:dyDescent="0.25">
      <c r="A35" s="47" t="s">
        <v>57</v>
      </c>
      <c r="B35" s="41">
        <v>0.98699999999999999</v>
      </c>
      <c r="C35" s="35" t="s">
        <v>16</v>
      </c>
      <c r="D35" s="35">
        <f t="shared" si="1"/>
        <v>1613.4143870314083</v>
      </c>
      <c r="E35" s="38">
        <v>1592.44</v>
      </c>
    </row>
    <row r="36" spans="1:5" s="33" customFormat="1" ht="30" x14ac:dyDescent="0.25">
      <c r="A36" s="49" t="s">
        <v>104</v>
      </c>
      <c r="B36" s="41">
        <v>35</v>
      </c>
      <c r="C36" s="39" t="s">
        <v>82</v>
      </c>
      <c r="D36" s="35">
        <f t="shared" si="1"/>
        <v>68.791999999999987</v>
      </c>
      <c r="E36" s="38">
        <v>2407.7199999999998</v>
      </c>
    </row>
    <row r="37" spans="1:5" s="34" customFormat="1" ht="30" x14ac:dyDescent="0.25">
      <c r="A37" s="47" t="s">
        <v>105</v>
      </c>
      <c r="B37" s="41">
        <v>0.2</v>
      </c>
      <c r="C37" s="35" t="s">
        <v>106</v>
      </c>
      <c r="D37" s="35">
        <f t="shared" si="1"/>
        <v>1635.2</v>
      </c>
      <c r="E37" s="38">
        <v>327.04000000000002</v>
      </c>
    </row>
    <row r="38" spans="1:5" s="34" customFormat="1" ht="15" x14ac:dyDescent="0.25">
      <c r="A38" s="50" t="s">
        <v>107</v>
      </c>
      <c r="B38" s="41">
        <v>0.05</v>
      </c>
      <c r="C38" s="39" t="s">
        <v>16</v>
      </c>
      <c r="D38" s="35">
        <f t="shared" si="1"/>
        <v>1636.8</v>
      </c>
      <c r="E38" s="38">
        <v>81.84</v>
      </c>
    </row>
    <row r="39" spans="1:5" s="33" customFormat="1" ht="28.5" x14ac:dyDescent="0.25">
      <c r="A39" s="48" t="s">
        <v>76</v>
      </c>
      <c r="B39" s="42"/>
      <c r="C39" s="40"/>
      <c r="D39" s="40"/>
      <c r="E39" s="37"/>
    </row>
    <row r="40" spans="1:5" s="33" customFormat="1" ht="15" x14ac:dyDescent="0.25">
      <c r="A40" s="50" t="s">
        <v>77</v>
      </c>
      <c r="B40" s="41" t="s">
        <v>22</v>
      </c>
      <c r="C40" s="39" t="s">
        <v>11</v>
      </c>
      <c r="D40" s="39">
        <f>E40</f>
        <v>454.16</v>
      </c>
      <c r="E40" s="38">
        <v>454.16</v>
      </c>
    </row>
    <row r="41" spans="1:5" s="33" customFormat="1" ht="14.25" x14ac:dyDescent="0.25">
      <c r="A41" s="48" t="s">
        <v>40</v>
      </c>
      <c r="B41" s="42"/>
      <c r="C41" s="40"/>
      <c r="D41" s="40"/>
      <c r="E41" s="37"/>
    </row>
    <row r="42" spans="1:5" s="34" customFormat="1" ht="15" x14ac:dyDescent="0.25">
      <c r="A42" s="47" t="s">
        <v>66</v>
      </c>
      <c r="B42" s="41">
        <v>2</v>
      </c>
      <c r="C42" s="35" t="s">
        <v>13</v>
      </c>
      <c r="D42" s="35">
        <f t="shared" ref="D42:D44" si="2">E42/B42</f>
        <v>936.9</v>
      </c>
      <c r="E42" s="38">
        <v>1873.8</v>
      </c>
    </row>
    <row r="43" spans="1:5" s="34" customFormat="1" ht="15" x14ac:dyDescent="0.25">
      <c r="A43" s="50" t="s">
        <v>108</v>
      </c>
      <c r="B43" s="41">
        <v>0.01</v>
      </c>
      <c r="C43" s="39" t="s">
        <v>15</v>
      </c>
      <c r="D43" s="35">
        <f t="shared" si="2"/>
        <v>9832</v>
      </c>
      <c r="E43" s="38">
        <v>98.32</v>
      </c>
    </row>
    <row r="44" spans="1:5" s="34" customFormat="1" ht="15" x14ac:dyDescent="0.25">
      <c r="A44" s="47" t="s">
        <v>109</v>
      </c>
      <c r="B44" s="41">
        <v>3.1</v>
      </c>
      <c r="C44" s="35" t="s">
        <v>88</v>
      </c>
      <c r="D44" s="35">
        <f t="shared" si="2"/>
        <v>1102.7677419354839</v>
      </c>
      <c r="E44" s="38">
        <v>3418.58</v>
      </c>
    </row>
    <row r="45" spans="1:5" s="33" customFormat="1" ht="15" x14ac:dyDescent="0.25">
      <c r="A45" s="46" t="s">
        <v>87</v>
      </c>
      <c r="B45" s="41"/>
      <c r="C45" s="39"/>
      <c r="D45" s="39"/>
      <c r="E45" s="38"/>
    </row>
    <row r="46" spans="1:5" s="34" customFormat="1" ht="15" x14ac:dyDescent="0.25">
      <c r="A46" s="47" t="s">
        <v>110</v>
      </c>
      <c r="B46" s="41">
        <v>0.05</v>
      </c>
      <c r="C46" s="35" t="s">
        <v>17</v>
      </c>
      <c r="D46" s="35">
        <f t="shared" ref="D46:D53" si="3">E46/B46</f>
        <v>15636.199999999999</v>
      </c>
      <c r="E46" s="38">
        <v>781.81</v>
      </c>
    </row>
    <row r="47" spans="1:5" s="34" customFormat="1" ht="30" x14ac:dyDescent="0.25">
      <c r="A47" s="49" t="s">
        <v>111</v>
      </c>
      <c r="B47" s="41">
        <v>8.1000000000000003E-2</v>
      </c>
      <c r="C47" s="39" t="s">
        <v>93</v>
      </c>
      <c r="D47" s="35">
        <f t="shared" si="3"/>
        <v>3093.8271604938268</v>
      </c>
      <c r="E47" s="38">
        <v>250.6</v>
      </c>
    </row>
    <row r="48" spans="1:5" s="33" customFormat="1" ht="15.75" customHeight="1" x14ac:dyDescent="0.25">
      <c r="A48" s="47" t="s">
        <v>91</v>
      </c>
      <c r="B48" s="41">
        <v>0.08</v>
      </c>
      <c r="C48" s="35" t="s">
        <v>17</v>
      </c>
      <c r="D48" s="35">
        <f t="shared" si="3"/>
        <v>4778</v>
      </c>
      <c r="E48" s="38">
        <v>382.24</v>
      </c>
    </row>
    <row r="49" spans="1:5" s="34" customFormat="1" ht="30" x14ac:dyDescent="0.25">
      <c r="A49" s="49" t="s">
        <v>94</v>
      </c>
      <c r="B49" s="41">
        <v>0.01</v>
      </c>
      <c r="C49" s="39" t="s">
        <v>17</v>
      </c>
      <c r="D49" s="35">
        <f t="shared" si="3"/>
        <v>30082</v>
      </c>
      <c r="E49" s="38">
        <v>300.82</v>
      </c>
    </row>
    <row r="50" spans="1:5" s="33" customFormat="1" ht="30" x14ac:dyDescent="0.25">
      <c r="A50" s="47" t="s">
        <v>112</v>
      </c>
      <c r="B50" s="41">
        <v>8.0000000000000002E-3</v>
      </c>
      <c r="C50" s="35" t="s">
        <v>72</v>
      </c>
      <c r="D50" s="35">
        <f t="shared" si="3"/>
        <v>25421.25</v>
      </c>
      <c r="E50" s="38">
        <v>203.37</v>
      </c>
    </row>
    <row r="51" spans="1:5" s="33" customFormat="1" ht="15" x14ac:dyDescent="0.25">
      <c r="A51" s="47" t="s">
        <v>113</v>
      </c>
      <c r="B51" s="41">
        <v>0.02</v>
      </c>
      <c r="C51" s="39" t="s">
        <v>17</v>
      </c>
      <c r="D51" s="35">
        <f t="shared" si="3"/>
        <v>40329.5</v>
      </c>
      <c r="E51" s="38">
        <v>806.59</v>
      </c>
    </row>
    <row r="52" spans="1:5" s="33" customFormat="1" ht="15" x14ac:dyDescent="0.25">
      <c r="A52" s="50" t="s">
        <v>92</v>
      </c>
      <c r="B52" s="41">
        <v>0.01</v>
      </c>
      <c r="C52" s="39" t="s">
        <v>17</v>
      </c>
      <c r="D52" s="35">
        <f t="shared" si="3"/>
        <v>52553.999999999993</v>
      </c>
      <c r="E52" s="38">
        <v>525.54</v>
      </c>
    </row>
    <row r="53" spans="1:5" s="34" customFormat="1" ht="30" x14ac:dyDescent="0.25">
      <c r="A53" s="47" t="s">
        <v>95</v>
      </c>
      <c r="B53" s="41">
        <v>1.0999999999999999E-2</v>
      </c>
      <c r="C53" s="35" t="s">
        <v>15</v>
      </c>
      <c r="D53" s="35">
        <f t="shared" si="3"/>
        <v>42861.818181818184</v>
      </c>
      <c r="E53" s="38">
        <v>471.48</v>
      </c>
    </row>
    <row r="54" spans="1:5" s="33" customFormat="1" ht="15" x14ac:dyDescent="0.25">
      <c r="A54" s="46" t="s">
        <v>41</v>
      </c>
      <c r="B54" s="41"/>
      <c r="C54" s="39"/>
      <c r="D54" s="39"/>
      <c r="E54" s="38"/>
    </row>
    <row r="55" spans="1:5" s="34" customFormat="1" ht="15" x14ac:dyDescent="0.25">
      <c r="A55" s="47" t="s">
        <v>75</v>
      </c>
      <c r="B55" s="41" t="s">
        <v>22</v>
      </c>
      <c r="C55" s="35" t="s">
        <v>11</v>
      </c>
      <c r="D55" s="35">
        <f>E55</f>
        <v>579.71</v>
      </c>
      <c r="E55" s="38">
        <v>579.71</v>
      </c>
    </row>
    <row r="56" spans="1:5" s="34" customFormat="1" ht="15" x14ac:dyDescent="0.25">
      <c r="A56" s="47" t="s">
        <v>67</v>
      </c>
      <c r="B56" s="41" t="s">
        <v>22</v>
      </c>
      <c r="C56" s="35" t="s">
        <v>11</v>
      </c>
      <c r="D56" s="35">
        <f>E56</f>
        <v>2533.33</v>
      </c>
      <c r="E56" s="38">
        <v>2533.33</v>
      </c>
    </row>
    <row r="57" spans="1:5" s="34" customFormat="1" ht="15" x14ac:dyDescent="0.25">
      <c r="A57" s="46" t="s">
        <v>114</v>
      </c>
      <c r="B57" s="41"/>
      <c r="C57" s="39"/>
      <c r="D57" s="39"/>
      <c r="E57" s="38"/>
    </row>
    <row r="58" spans="1:5" s="34" customFormat="1" ht="15" x14ac:dyDescent="0.25">
      <c r="A58" s="47" t="s">
        <v>115</v>
      </c>
      <c r="B58" s="41" t="s">
        <v>117</v>
      </c>
      <c r="C58" s="35" t="s">
        <v>12</v>
      </c>
      <c r="D58" s="35">
        <v>6.05</v>
      </c>
      <c r="E58" s="38">
        <v>11262.08</v>
      </c>
    </row>
    <row r="59" spans="1:5" s="34" customFormat="1" ht="15" x14ac:dyDescent="0.25">
      <c r="A59" s="47" t="s">
        <v>116</v>
      </c>
      <c r="B59" s="41" t="s">
        <v>118</v>
      </c>
      <c r="C59" s="35" t="s">
        <v>12</v>
      </c>
      <c r="D59" s="35">
        <v>3.07</v>
      </c>
      <c r="E59" s="38">
        <v>12191.59</v>
      </c>
    </row>
    <row r="60" spans="1:5" s="33" customFormat="1" ht="14.25" x14ac:dyDescent="0.25">
      <c r="A60" s="48" t="s">
        <v>9</v>
      </c>
      <c r="B60" s="42"/>
      <c r="C60" s="40"/>
      <c r="D60" s="40"/>
      <c r="E60" s="37"/>
    </row>
    <row r="61" spans="1:5" s="34" customFormat="1" ht="15" x14ac:dyDescent="0.25">
      <c r="A61" s="47" t="s">
        <v>68</v>
      </c>
      <c r="B61" s="41" t="s">
        <v>23</v>
      </c>
      <c r="C61" s="35" t="s">
        <v>12</v>
      </c>
      <c r="D61" s="35">
        <f>E61</f>
        <v>52202.3</v>
      </c>
      <c r="E61" s="38">
        <v>52202.3</v>
      </c>
    </row>
    <row r="62" spans="1:5" s="33" customFormat="1" ht="14.25" x14ac:dyDescent="0.25">
      <c r="A62" s="46" t="s">
        <v>10</v>
      </c>
      <c r="B62" s="42"/>
      <c r="C62" s="36"/>
      <c r="D62" s="40"/>
      <c r="E62" s="37"/>
    </row>
    <row r="63" spans="1:5" s="34" customFormat="1" ht="15" x14ac:dyDescent="0.25">
      <c r="A63" s="47" t="s">
        <v>69</v>
      </c>
      <c r="B63" s="41" t="s">
        <v>21</v>
      </c>
      <c r="C63" s="35" t="s">
        <v>11</v>
      </c>
      <c r="D63" s="35">
        <f>E63</f>
        <v>25028.959999999999</v>
      </c>
      <c r="E63" s="38">
        <v>25028.959999999999</v>
      </c>
    </row>
    <row r="64" spans="1:5" ht="14.25" customHeight="1" x14ac:dyDescent="0.2">
      <c r="A64" s="28" t="s">
        <v>24</v>
      </c>
      <c r="B64" s="32" t="s">
        <v>20</v>
      </c>
      <c r="C64" s="29"/>
      <c r="D64" s="32"/>
      <c r="E64" s="30">
        <f>SUM(E6:E63)</f>
        <v>191766.98</v>
      </c>
    </row>
    <row r="65" spans="1:5" ht="15" customHeight="1" x14ac:dyDescent="0.2">
      <c r="D65" s="13"/>
    </row>
    <row r="66" spans="1:5" ht="15" customHeight="1" x14ac:dyDescent="0.2">
      <c r="A66" s="13" t="s">
        <v>30</v>
      </c>
      <c r="B66" s="13"/>
      <c r="C66" s="13"/>
      <c r="D66" s="13"/>
      <c r="E66" s="13"/>
    </row>
    <row r="67" spans="1:5" ht="15" x14ac:dyDescent="0.2">
      <c r="A67" s="13" t="s">
        <v>119</v>
      </c>
      <c r="B67" s="13"/>
      <c r="C67" s="13"/>
      <c r="D67" s="13"/>
      <c r="E67" s="13"/>
    </row>
    <row r="68" spans="1:5" ht="15" customHeight="1" x14ac:dyDescent="0.2">
      <c r="A68" s="13" t="s">
        <v>31</v>
      </c>
      <c r="B68" s="13"/>
      <c r="C68" s="13"/>
      <c r="D68" s="13"/>
      <c r="E68" s="13"/>
    </row>
    <row r="69" spans="1:5" ht="15" customHeight="1" x14ac:dyDescent="0.2">
      <c r="A69" s="13" t="s">
        <v>32</v>
      </c>
      <c r="B69" s="13"/>
      <c r="C69" s="13"/>
      <c r="D69" s="14"/>
      <c r="E69" s="13"/>
    </row>
    <row r="70" spans="1:5" ht="15" customHeight="1" x14ac:dyDescent="0.2">
      <c r="A70" s="31" t="s">
        <v>70</v>
      </c>
      <c r="B70" s="14"/>
      <c r="C70" s="14"/>
      <c r="E70" s="14"/>
    </row>
    <row r="71" spans="1:5" ht="15" customHeight="1" x14ac:dyDescent="0.25">
      <c r="A71" s="31" t="s">
        <v>71</v>
      </c>
      <c r="D71" s="2"/>
    </row>
    <row r="72" spans="1:5" ht="15" customHeight="1" x14ac:dyDescent="0.25">
      <c r="A72" s="31"/>
      <c r="D72" s="2"/>
    </row>
    <row r="73" spans="1:5" ht="15" x14ac:dyDescent="0.25">
      <c r="A73" s="6" t="s">
        <v>25</v>
      </c>
      <c r="B73" s="2"/>
      <c r="C73" s="2"/>
      <c r="D73" s="2"/>
      <c r="E73" s="2"/>
    </row>
    <row r="74" spans="1:5" ht="15" customHeight="1" x14ac:dyDescent="0.25">
      <c r="A74" s="6"/>
      <c r="B74" s="2"/>
      <c r="C74" s="2"/>
      <c r="D74" s="15"/>
      <c r="E74" s="2"/>
    </row>
    <row r="75" spans="1:5" ht="15" x14ac:dyDescent="0.25">
      <c r="A75" s="187" t="s">
        <v>48</v>
      </c>
      <c r="B75" s="187"/>
      <c r="C75" s="15" t="s">
        <v>29</v>
      </c>
      <c r="D75" s="4"/>
      <c r="E75" s="5"/>
    </row>
    <row r="76" spans="1:5" ht="15" customHeight="1" x14ac:dyDescent="0.25">
      <c r="A76" s="191" t="s">
        <v>49</v>
      </c>
      <c r="B76" s="191"/>
      <c r="C76" s="4" t="s">
        <v>26</v>
      </c>
      <c r="D76" s="2"/>
      <c r="E76" s="2"/>
    </row>
    <row r="77" spans="1:5" ht="15" x14ac:dyDescent="0.25">
      <c r="A77" s="6"/>
      <c r="B77" s="2"/>
      <c r="C77" s="2"/>
      <c r="D77" s="15"/>
      <c r="E77" s="2"/>
    </row>
    <row r="78" spans="1:5" ht="15" customHeight="1" x14ac:dyDescent="0.25">
      <c r="A78" s="187" t="s">
        <v>28</v>
      </c>
      <c r="B78" s="187"/>
      <c r="C78" s="15" t="s">
        <v>29</v>
      </c>
      <c r="D78" s="4"/>
      <c r="E78" s="2"/>
    </row>
    <row r="79" spans="1:5" ht="15" customHeight="1" x14ac:dyDescent="0.25">
      <c r="A79" s="16" t="s">
        <v>27</v>
      </c>
      <c r="B79" s="5"/>
      <c r="C79" s="4" t="s">
        <v>26</v>
      </c>
      <c r="D79" s="2"/>
      <c r="E79" s="2"/>
    </row>
    <row r="80" spans="1:5" ht="15" x14ac:dyDescent="0.25">
      <c r="A80" s="2"/>
      <c r="B80" s="2"/>
      <c r="C80" s="2"/>
      <c r="E80" s="2"/>
    </row>
  </sheetData>
  <mergeCells count="6">
    <mergeCell ref="A78:B78"/>
    <mergeCell ref="A2:E2"/>
    <mergeCell ref="A1:E1"/>
    <mergeCell ref="D3:E3"/>
    <mergeCell ref="A76:B76"/>
    <mergeCell ref="A75:B75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2" fitToHeight="0" orientation="portrait" r:id="rId1"/>
  <rowBreaks count="1" manualBreakCount="1">
    <brk id="44" max="4" man="1"/>
  </rowBreaks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view="pageBreakPreview" zoomScale="90" zoomScaleNormal="100" zoomScaleSheetLayoutView="90" workbookViewId="0">
      <selection activeCell="A25" sqref="A25:D25"/>
    </sheetView>
  </sheetViews>
  <sheetFormatPr defaultColWidth="9.140625" defaultRowHeight="15" x14ac:dyDescent="0.25"/>
  <cols>
    <col min="1" max="1" width="50.140625" style="2" customWidth="1"/>
    <col min="2" max="2" width="12.42578125" style="2" bestFit="1" customWidth="1"/>
    <col min="3" max="4" width="13.42578125" style="2" bestFit="1" customWidth="1"/>
    <col min="5" max="5" width="13.140625" style="2" bestFit="1" customWidth="1"/>
    <col min="6" max="16384" width="9.140625" style="2"/>
  </cols>
  <sheetData>
    <row r="1" spans="1:4" ht="20.25" x14ac:dyDescent="0.3">
      <c r="A1" s="195" t="s">
        <v>99</v>
      </c>
      <c r="B1" s="195"/>
      <c r="C1" s="195"/>
      <c r="D1" s="195"/>
    </row>
    <row r="2" spans="1:4" x14ac:dyDescent="0.25">
      <c r="A2" s="7"/>
      <c r="B2" s="7"/>
      <c r="C2" s="7"/>
      <c r="D2" s="7"/>
    </row>
    <row r="3" spans="1:4" x14ac:dyDescent="0.25">
      <c r="A3" s="8" t="s">
        <v>47</v>
      </c>
      <c r="B3" s="9"/>
      <c r="C3" s="199"/>
      <c r="D3" s="199"/>
    </row>
    <row r="4" spans="1:4" x14ac:dyDescent="0.25">
      <c r="A4" s="8"/>
      <c r="B4" s="9"/>
      <c r="C4" s="12"/>
      <c r="D4" s="12"/>
    </row>
    <row r="5" spans="1:4" x14ac:dyDescent="0.25">
      <c r="A5" s="23" t="s">
        <v>33</v>
      </c>
      <c r="B5" s="23" t="s">
        <v>34</v>
      </c>
      <c r="C5" s="24" t="s">
        <v>35</v>
      </c>
      <c r="D5" s="24" t="s">
        <v>36</v>
      </c>
    </row>
    <row r="6" spans="1:4" x14ac:dyDescent="0.25">
      <c r="A6" s="26" t="s">
        <v>78</v>
      </c>
      <c r="B6" s="196">
        <v>66411.69</v>
      </c>
      <c r="C6" s="197"/>
      <c r="D6" s="198"/>
    </row>
    <row r="7" spans="1:4" x14ac:dyDescent="0.25">
      <c r="A7" s="43" t="s">
        <v>46</v>
      </c>
      <c r="B7" s="44" t="s">
        <v>20</v>
      </c>
      <c r="C7" s="44">
        <v>200306.52</v>
      </c>
      <c r="D7" s="44">
        <v>194396.44</v>
      </c>
    </row>
    <row r="8" spans="1:4" x14ac:dyDescent="0.25">
      <c r="A8" s="43" t="s">
        <v>50</v>
      </c>
      <c r="B8" s="44" t="s">
        <v>20</v>
      </c>
      <c r="C8" s="44">
        <v>34036.800000000003</v>
      </c>
      <c r="D8" s="44">
        <v>34993.75</v>
      </c>
    </row>
    <row r="9" spans="1:4" x14ac:dyDescent="0.25">
      <c r="A9" s="43" t="s">
        <v>89</v>
      </c>
      <c r="B9" s="44" t="s">
        <v>20</v>
      </c>
      <c r="C9" s="44">
        <v>15946.28</v>
      </c>
      <c r="D9" s="44">
        <v>11483.87</v>
      </c>
    </row>
    <row r="10" spans="1:4" x14ac:dyDescent="0.25">
      <c r="A10" s="43" t="s">
        <v>8</v>
      </c>
      <c r="B10" s="44">
        <f>Акт17!E7</f>
        <v>2203.34</v>
      </c>
      <c r="C10" s="44" t="s">
        <v>20</v>
      </c>
      <c r="D10" s="44" t="s">
        <v>20</v>
      </c>
    </row>
    <row r="11" spans="1:4" x14ac:dyDescent="0.25">
      <c r="A11" s="43" t="s">
        <v>37</v>
      </c>
      <c r="B11" s="44">
        <f>SUM(Акт17!E9:E10)</f>
        <v>2762.02</v>
      </c>
      <c r="C11" s="44" t="s">
        <v>20</v>
      </c>
      <c r="D11" s="44" t="s">
        <v>20</v>
      </c>
    </row>
    <row r="12" spans="1:4" ht="30" x14ac:dyDescent="0.25">
      <c r="A12" s="43" t="s">
        <v>51</v>
      </c>
      <c r="B12" s="44">
        <f>Акт17!E12</f>
        <v>33897.599999999999</v>
      </c>
      <c r="C12" s="44" t="s">
        <v>20</v>
      </c>
      <c r="D12" s="44" t="s">
        <v>20</v>
      </c>
    </row>
    <row r="13" spans="1:4" x14ac:dyDescent="0.25">
      <c r="A13" s="43" t="s">
        <v>97</v>
      </c>
      <c r="B13" s="44">
        <f>Акт17!E14</f>
        <v>4055.4</v>
      </c>
      <c r="C13" s="44" t="s">
        <v>20</v>
      </c>
      <c r="D13" s="44" t="s">
        <v>20</v>
      </c>
    </row>
    <row r="14" spans="1:4" ht="30" x14ac:dyDescent="0.25">
      <c r="A14" s="43" t="s">
        <v>79</v>
      </c>
      <c r="B14" s="44">
        <f>Акт17!E16</f>
        <v>4494.54</v>
      </c>
      <c r="C14" s="44" t="s">
        <v>20</v>
      </c>
      <c r="D14" s="44" t="s">
        <v>20</v>
      </c>
    </row>
    <row r="15" spans="1:4" x14ac:dyDescent="0.25">
      <c r="A15" s="43" t="s">
        <v>38</v>
      </c>
      <c r="B15" s="44">
        <f>SUM(Акт17!E18:E32)</f>
        <v>25236.01</v>
      </c>
      <c r="C15" s="44" t="s">
        <v>20</v>
      </c>
      <c r="D15" s="44" t="s">
        <v>20</v>
      </c>
    </row>
    <row r="16" spans="1:4" x14ac:dyDescent="0.25">
      <c r="A16" s="43" t="s">
        <v>39</v>
      </c>
      <c r="B16" s="44">
        <f>SUM(Акт17!E34:E38)</f>
        <v>5752.79</v>
      </c>
      <c r="C16" s="44" t="s">
        <v>20</v>
      </c>
      <c r="D16" s="44" t="s">
        <v>20</v>
      </c>
    </row>
    <row r="17" spans="1:5" ht="30" x14ac:dyDescent="0.25">
      <c r="A17" s="43" t="s">
        <v>76</v>
      </c>
      <c r="B17" s="44">
        <f>Акт17!E40</f>
        <v>454.16</v>
      </c>
      <c r="C17" s="44" t="s">
        <v>20</v>
      </c>
      <c r="D17" s="44" t="s">
        <v>20</v>
      </c>
    </row>
    <row r="18" spans="1:5" x14ac:dyDescent="0.25">
      <c r="A18" s="43" t="s">
        <v>40</v>
      </c>
      <c r="B18" s="44">
        <f>SUM(Акт17!E42:E44)</f>
        <v>5390.7</v>
      </c>
      <c r="C18" s="44" t="s">
        <v>20</v>
      </c>
      <c r="D18" s="44" t="s">
        <v>20</v>
      </c>
    </row>
    <row r="19" spans="1:5" ht="30" x14ac:dyDescent="0.25">
      <c r="A19" s="43" t="s">
        <v>87</v>
      </c>
      <c r="B19" s="44">
        <f>SUM(Акт17!E46:E53)</f>
        <v>3722.45</v>
      </c>
      <c r="C19" s="44" t="s">
        <v>20</v>
      </c>
      <c r="D19" s="44" t="s">
        <v>20</v>
      </c>
    </row>
    <row r="20" spans="1:5" x14ac:dyDescent="0.25">
      <c r="A20" s="43" t="s">
        <v>41</v>
      </c>
      <c r="B20" s="44">
        <f>SUM(Акт17!E55:E56)</f>
        <v>3113.04</v>
      </c>
      <c r="C20" s="44" t="s">
        <v>20</v>
      </c>
      <c r="D20" s="44" t="s">
        <v>20</v>
      </c>
    </row>
    <row r="21" spans="1:5" x14ac:dyDescent="0.25">
      <c r="A21" s="43" t="s">
        <v>114</v>
      </c>
      <c r="B21" s="44">
        <v>23453.67</v>
      </c>
      <c r="C21" s="44" t="s">
        <v>20</v>
      </c>
      <c r="D21" s="44"/>
    </row>
    <row r="22" spans="1:5" x14ac:dyDescent="0.25">
      <c r="A22" s="43" t="s">
        <v>9</v>
      </c>
      <c r="B22" s="44">
        <f>Акт17!E61</f>
        <v>52202.3</v>
      </c>
      <c r="C22" s="44" t="s">
        <v>20</v>
      </c>
      <c r="D22" s="44" t="s">
        <v>20</v>
      </c>
    </row>
    <row r="23" spans="1:5" x14ac:dyDescent="0.25">
      <c r="A23" s="43" t="s">
        <v>10</v>
      </c>
      <c r="B23" s="44">
        <v>25028.959999999999</v>
      </c>
      <c r="C23" s="44" t="s">
        <v>20</v>
      </c>
      <c r="D23" s="44" t="s">
        <v>20</v>
      </c>
    </row>
    <row r="24" spans="1:5" x14ac:dyDescent="0.25">
      <c r="A24" s="25" t="s">
        <v>24</v>
      </c>
      <c r="B24" s="27">
        <f>SUM(B7:B23)</f>
        <v>191766.97999999998</v>
      </c>
      <c r="C24" s="27">
        <f>SUM(C7:C23)</f>
        <v>250289.6</v>
      </c>
      <c r="D24" s="27">
        <f>SUM(D7:D23)</f>
        <v>240874.06</v>
      </c>
    </row>
    <row r="25" spans="1:5" s="11" customFormat="1" ht="24.75" customHeight="1" x14ac:dyDescent="0.25">
      <c r="A25" s="192" t="s">
        <v>120</v>
      </c>
      <c r="B25" s="193"/>
      <c r="C25" s="193"/>
      <c r="D25" s="194"/>
      <c r="E25" s="51">
        <f>D24-B6-B24</f>
        <v>-17304.609999999986</v>
      </c>
    </row>
    <row r="26" spans="1:5" s="11" customFormat="1" ht="24.75" customHeight="1" x14ac:dyDescent="0.25">
      <c r="A26" s="192" t="s">
        <v>98</v>
      </c>
      <c r="B26" s="193"/>
      <c r="C26" s="193"/>
      <c r="D26" s="194"/>
    </row>
    <row r="27" spans="1:5" s="11" customFormat="1" ht="24.75" customHeight="1" x14ac:dyDescent="0.25">
      <c r="A27" s="2"/>
      <c r="B27" s="2"/>
      <c r="C27" s="2"/>
      <c r="D27" s="2"/>
    </row>
    <row r="28" spans="1:5" ht="15" customHeight="1" x14ac:dyDescent="0.25">
      <c r="A28" s="10" t="s">
        <v>44</v>
      </c>
      <c r="B28" s="9"/>
      <c r="C28" s="9"/>
      <c r="D28" s="7"/>
    </row>
    <row r="29" spans="1:5" ht="22.5" customHeight="1" x14ac:dyDescent="0.25">
      <c r="A29" s="9" t="s">
        <v>45</v>
      </c>
      <c r="B29" s="9"/>
      <c r="C29" s="9"/>
      <c r="D29" s="7"/>
    </row>
    <row r="30" spans="1:5" ht="22.5" customHeight="1" x14ac:dyDescent="0.25">
      <c r="A30" s="10" t="s">
        <v>42</v>
      </c>
      <c r="B30" s="9"/>
      <c r="C30" s="9"/>
      <c r="D30" s="7"/>
    </row>
    <row r="31" spans="1:5" ht="22.5" customHeight="1" x14ac:dyDescent="0.25">
      <c r="A31" s="10" t="s">
        <v>43</v>
      </c>
      <c r="B31" s="9"/>
      <c r="C31" s="9"/>
      <c r="D31" s="7"/>
    </row>
    <row r="32" spans="1:5" ht="22.5" customHeight="1" x14ac:dyDescent="0.25">
      <c r="A32" s="1"/>
      <c r="B32" s="1"/>
      <c r="C32" s="1"/>
    </row>
  </sheetData>
  <mergeCells count="5">
    <mergeCell ref="A26:D26"/>
    <mergeCell ref="A25:D25"/>
    <mergeCell ref="A1:D1"/>
    <mergeCell ref="B6:D6"/>
    <mergeCell ref="C3:D3"/>
  </mergeCells>
  <pageMargins left="0.7" right="0.7" top="0.75" bottom="0.75" header="0.3" footer="0.3"/>
  <pageSetup paperSize="9" scale="9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zoomScaleNormal="100" workbookViewId="0">
      <selection activeCell="W16" sqref="W16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95" t="s">
        <v>145</v>
      </c>
      <c r="B1" s="195"/>
      <c r="C1" s="195"/>
      <c r="D1" s="195"/>
      <c r="E1" s="195"/>
      <c r="F1" s="195"/>
    </row>
    <row r="2" spans="1:19" s="2" customFormat="1" x14ac:dyDescent="0.25">
      <c r="A2" s="52"/>
      <c r="B2" s="52"/>
      <c r="C2" s="52"/>
      <c r="D2" s="52"/>
      <c r="E2" s="52"/>
      <c r="F2" s="52"/>
    </row>
    <row r="3" spans="1:19" s="2" customFormat="1" ht="19.5" customHeight="1" x14ac:dyDescent="0.25">
      <c r="A3" s="53" t="s">
        <v>121</v>
      </c>
      <c r="B3" s="53"/>
      <c r="C3" s="53"/>
      <c r="D3" s="53"/>
      <c r="E3" s="53"/>
      <c r="F3" s="54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</row>
    <row r="4" spans="1:19" s="2" customFormat="1" ht="19.5" customHeight="1" x14ac:dyDescent="0.25">
      <c r="A4" s="53"/>
      <c r="B4" s="53"/>
      <c r="C4" s="53"/>
      <c r="D4" s="53"/>
      <c r="E4" s="53"/>
      <c r="F4" s="54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</row>
    <row r="5" spans="1:19" s="2" customFormat="1" ht="36.75" customHeight="1" x14ac:dyDescent="0.25">
      <c r="A5" s="203" t="s">
        <v>122</v>
      </c>
      <c r="B5" s="203"/>
      <c r="C5" s="203"/>
      <c r="D5" s="203"/>
      <c r="E5" s="203"/>
      <c r="F5" s="203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</row>
    <row r="6" spans="1:19" s="101" customFormat="1" ht="27.75" customHeight="1" x14ac:dyDescent="0.25">
      <c r="A6" s="100" t="s">
        <v>123</v>
      </c>
      <c r="B6" s="103">
        <v>4</v>
      </c>
      <c r="C6" s="100" t="s">
        <v>124</v>
      </c>
      <c r="D6" s="104">
        <v>1328</v>
      </c>
      <c r="E6" s="100" t="s">
        <v>125</v>
      </c>
      <c r="F6" s="105">
        <v>748.9</v>
      </c>
      <c r="G6" s="106"/>
      <c r="H6" s="100"/>
      <c r="I6" s="100"/>
      <c r="J6" s="103"/>
      <c r="K6" s="100"/>
      <c r="L6" s="106"/>
      <c r="M6" s="106"/>
      <c r="N6" s="106"/>
      <c r="O6" s="106"/>
      <c r="P6" s="106"/>
      <c r="Q6" s="204"/>
      <c r="R6" s="204"/>
      <c r="S6" s="107"/>
    </row>
    <row r="7" spans="1:19" s="102" customFormat="1" ht="32.25" customHeight="1" x14ac:dyDescent="0.25">
      <c r="A7" s="100" t="s">
        <v>126</v>
      </c>
      <c r="B7" s="103">
        <v>2</v>
      </c>
      <c r="C7" s="100" t="s">
        <v>127</v>
      </c>
      <c r="D7" s="104">
        <v>84.4</v>
      </c>
      <c r="E7" s="100" t="s">
        <v>128</v>
      </c>
      <c r="F7" s="105">
        <v>483.2</v>
      </c>
      <c r="G7" s="106"/>
      <c r="H7" s="100"/>
      <c r="I7" s="100"/>
      <c r="J7" s="103"/>
      <c r="K7" s="100"/>
      <c r="L7" s="106"/>
      <c r="M7" s="106"/>
      <c r="N7" s="106"/>
      <c r="O7" s="106"/>
      <c r="P7" s="106"/>
      <c r="Q7" s="204"/>
      <c r="R7" s="204"/>
      <c r="S7" s="108"/>
    </row>
    <row r="8" spans="1:19" s="102" customFormat="1" ht="33.75" customHeight="1" x14ac:dyDescent="0.25">
      <c r="A8" s="80" t="s">
        <v>129</v>
      </c>
      <c r="B8" s="103">
        <v>18</v>
      </c>
      <c r="C8" s="100" t="s">
        <v>130</v>
      </c>
      <c r="D8" s="105">
        <v>124.1</v>
      </c>
      <c r="E8" s="100" t="s">
        <v>131</v>
      </c>
      <c r="F8" s="105">
        <v>380.6</v>
      </c>
      <c r="G8" s="106"/>
      <c r="H8" s="100"/>
      <c r="I8" s="100"/>
      <c r="J8" s="103"/>
      <c r="K8" s="80"/>
      <c r="L8" s="106"/>
      <c r="M8" s="106"/>
      <c r="N8" s="106"/>
      <c r="O8" s="106"/>
      <c r="P8" s="106"/>
      <c r="Q8" s="204"/>
      <c r="R8" s="204"/>
      <c r="S8" s="108"/>
    </row>
    <row r="9" spans="1:19" s="62" customFormat="1" ht="33.75" customHeight="1" x14ac:dyDescent="0.25">
      <c r="A9" s="63"/>
      <c r="B9" s="60"/>
      <c r="C9" s="57"/>
      <c r="D9" s="65"/>
      <c r="E9" s="66"/>
      <c r="F9" s="67"/>
      <c r="G9" s="56"/>
      <c r="H9" s="58"/>
      <c r="I9" s="59"/>
      <c r="J9" s="60"/>
      <c r="K9" s="64"/>
      <c r="L9" s="61"/>
      <c r="M9" s="61"/>
      <c r="N9" s="61"/>
      <c r="O9" s="61"/>
      <c r="P9" s="56"/>
      <c r="Q9" s="64"/>
      <c r="R9" s="68"/>
      <c r="S9" s="69"/>
    </row>
    <row r="10" spans="1:19" s="72" customFormat="1" ht="15" customHeight="1" thickBot="1" x14ac:dyDescent="0.3">
      <c r="A10" s="70"/>
      <c r="B10" s="70"/>
      <c r="C10" s="70"/>
      <c r="D10" s="70"/>
      <c r="E10" s="70"/>
      <c r="F10" s="7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2" customFormat="1" ht="30" customHeight="1" x14ac:dyDescent="0.25">
      <c r="A11" s="205" t="s">
        <v>132</v>
      </c>
      <c r="B11" s="206"/>
      <c r="C11" s="206"/>
      <c r="D11" s="206"/>
      <c r="E11" s="207"/>
      <c r="F11" s="73" t="s">
        <v>133</v>
      </c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</row>
    <row r="12" spans="1:19" s="110" customFormat="1" ht="30" customHeight="1" x14ac:dyDescent="0.25">
      <c r="A12" s="208" t="s">
        <v>267</v>
      </c>
      <c r="B12" s="209"/>
      <c r="C12" s="209"/>
      <c r="D12" s="209"/>
      <c r="E12" s="210"/>
      <c r="F12" s="109">
        <v>-14353.65</v>
      </c>
    </row>
    <row r="13" spans="1:19" s="110" customFormat="1" ht="30" customHeight="1" x14ac:dyDescent="0.25">
      <c r="A13" s="208" t="s">
        <v>134</v>
      </c>
      <c r="B13" s="209"/>
      <c r="C13" s="209"/>
      <c r="D13" s="209"/>
      <c r="E13" s="210"/>
      <c r="F13" s="109">
        <f>17832.77+27689.96</f>
        <v>45522.729999999996</v>
      </c>
    </row>
    <row r="14" spans="1:19" s="110" customFormat="1" ht="30" customHeight="1" x14ac:dyDescent="0.25">
      <c r="A14" s="208" t="s">
        <v>135</v>
      </c>
      <c r="B14" s="209"/>
      <c r="C14" s="209"/>
      <c r="D14" s="209"/>
      <c r="E14" s="210"/>
      <c r="F14" s="111">
        <f>SUM(F15:F17)</f>
        <v>229856.49</v>
      </c>
    </row>
    <row r="15" spans="1:19" s="72" customFormat="1" ht="28.5" customHeight="1" x14ac:dyDescent="0.25">
      <c r="A15" s="200" t="s">
        <v>136</v>
      </c>
      <c r="B15" s="201"/>
      <c r="C15" s="201"/>
      <c r="D15" s="201"/>
      <c r="E15" s="202"/>
      <c r="F15" s="75">
        <f>210887.06+597.07</f>
        <v>211484.13</v>
      </c>
    </row>
    <row r="16" spans="1:19" s="72" customFormat="1" ht="24.75" customHeight="1" x14ac:dyDescent="0.25">
      <c r="A16" s="200" t="s">
        <v>137</v>
      </c>
      <c r="B16" s="201"/>
      <c r="C16" s="201"/>
      <c r="D16" s="201"/>
      <c r="E16" s="202"/>
      <c r="F16" s="75">
        <v>18372.36</v>
      </c>
    </row>
    <row r="17" spans="1:19" s="72" customFormat="1" ht="30" hidden="1" customHeight="1" x14ac:dyDescent="0.25">
      <c r="A17" s="200" t="s">
        <v>138</v>
      </c>
      <c r="B17" s="201"/>
      <c r="C17" s="201"/>
      <c r="D17" s="201"/>
      <c r="E17" s="202"/>
      <c r="F17" s="75"/>
    </row>
    <row r="18" spans="1:19" s="110" customFormat="1" ht="30" customHeight="1" x14ac:dyDescent="0.25">
      <c r="A18" s="208" t="s">
        <v>139</v>
      </c>
      <c r="B18" s="209"/>
      <c r="C18" s="209"/>
      <c r="D18" s="209"/>
      <c r="E18" s="210"/>
      <c r="F18" s="112">
        <f>SUM(F19:F21)</f>
        <v>229833.36000000002</v>
      </c>
    </row>
    <row r="19" spans="1:19" s="72" customFormat="1" ht="30" customHeight="1" x14ac:dyDescent="0.25">
      <c r="A19" s="200" t="s">
        <v>136</v>
      </c>
      <c r="B19" s="201"/>
      <c r="C19" s="201"/>
      <c r="D19" s="201"/>
      <c r="E19" s="202"/>
      <c r="F19" s="75">
        <v>226649.72</v>
      </c>
    </row>
    <row r="20" spans="1:19" s="72" customFormat="1" ht="30" customHeight="1" x14ac:dyDescent="0.25">
      <c r="A20" s="200" t="s">
        <v>137</v>
      </c>
      <c r="B20" s="201"/>
      <c r="C20" s="201"/>
      <c r="D20" s="201"/>
      <c r="E20" s="202"/>
      <c r="F20" s="75">
        <v>3183.64</v>
      </c>
    </row>
    <row r="21" spans="1:19" s="76" customFormat="1" ht="30" hidden="1" customHeight="1" x14ac:dyDescent="0.2">
      <c r="A21" s="200" t="s">
        <v>138</v>
      </c>
      <c r="B21" s="201"/>
      <c r="C21" s="201"/>
      <c r="D21" s="201"/>
      <c r="E21" s="202"/>
      <c r="F21" s="75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</row>
    <row r="22" spans="1:19" s="113" customFormat="1" ht="30" customHeight="1" x14ac:dyDescent="0.25">
      <c r="A22" s="208" t="s">
        <v>140</v>
      </c>
      <c r="B22" s="209"/>
      <c r="C22" s="209"/>
      <c r="D22" s="209"/>
      <c r="E22" s="210"/>
      <c r="F22" s="112">
        <f>F12+F18</f>
        <v>215479.71000000002</v>
      </c>
      <c r="G22" s="110"/>
      <c r="H22" s="110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</row>
    <row r="23" spans="1:19" s="113" customFormat="1" ht="30" customHeight="1" x14ac:dyDescent="0.25">
      <c r="A23" s="208" t="s">
        <v>141</v>
      </c>
      <c r="B23" s="209"/>
      <c r="C23" s="209"/>
      <c r="D23" s="209"/>
      <c r="E23" s="210"/>
      <c r="F23" s="112">
        <f>Акт18!E91</f>
        <v>223047.52799999993</v>
      </c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</row>
    <row r="24" spans="1:19" s="113" customFormat="1" ht="30" customHeight="1" x14ac:dyDescent="0.25">
      <c r="A24" s="208" t="s">
        <v>268</v>
      </c>
      <c r="B24" s="209"/>
      <c r="C24" s="209"/>
      <c r="D24" s="209"/>
      <c r="E24" s="210"/>
      <c r="F24" s="112">
        <f>F22-F23</f>
        <v>-7567.817999999912</v>
      </c>
      <c r="G24" s="110"/>
      <c r="H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</row>
    <row r="25" spans="1:19" s="113" customFormat="1" ht="30" customHeight="1" x14ac:dyDescent="0.25">
      <c r="A25" s="208" t="s">
        <v>142</v>
      </c>
      <c r="B25" s="209"/>
      <c r="C25" s="209"/>
      <c r="D25" s="209"/>
      <c r="E25" s="210"/>
      <c r="F25" s="114">
        <f>F13+F14-F18</f>
        <v>45545.859999999957</v>
      </c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0"/>
    </row>
    <row r="26" spans="1:19" s="76" customFormat="1" ht="11.45" customHeight="1" x14ac:dyDescent="0.25">
      <c r="A26" s="77"/>
      <c r="B26" s="77"/>
      <c r="C26" s="77"/>
      <c r="D26" s="77"/>
      <c r="E26" s="77"/>
      <c r="F26" s="77"/>
    </row>
    <row r="27" spans="1:19" s="78" customFormat="1" ht="64.5" customHeight="1" x14ac:dyDescent="0.2">
      <c r="A27" s="211" t="s">
        <v>143</v>
      </c>
      <c r="B27" s="211"/>
      <c r="C27" s="211"/>
      <c r="D27" s="211"/>
    </row>
    <row r="28" spans="1:19" s="2" customFormat="1" ht="21.75" customHeight="1" x14ac:dyDescent="0.25">
      <c r="A28" s="212" t="s">
        <v>144</v>
      </c>
      <c r="B28" s="212"/>
      <c r="C28" s="212"/>
      <c r="D28" s="212"/>
    </row>
    <row r="29" spans="1:19" s="2" customFormat="1" ht="22.5" customHeight="1" x14ac:dyDescent="0.25">
      <c r="A29" s="211" t="s">
        <v>42</v>
      </c>
      <c r="B29" s="211"/>
      <c r="C29" s="211"/>
      <c r="D29" s="211"/>
    </row>
    <row r="30" spans="1:19" s="2" customFormat="1" ht="22.5" customHeight="1" x14ac:dyDescent="0.25">
      <c r="A30" s="211" t="s">
        <v>43</v>
      </c>
      <c r="B30" s="211"/>
      <c r="C30" s="211"/>
      <c r="D30" s="52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8"/>
  <sheetViews>
    <sheetView view="pageBreakPreview" zoomScaleNormal="100" zoomScaleSheetLayoutView="100" workbookViewId="0">
      <selection activeCell="G25" sqref="G25"/>
    </sheetView>
  </sheetViews>
  <sheetFormatPr defaultColWidth="9.140625" defaultRowHeight="12.75" x14ac:dyDescent="0.2"/>
  <cols>
    <col min="1" max="1" width="50.28515625" style="1" customWidth="1"/>
    <col min="2" max="2" width="15.7109375" style="95" customWidth="1"/>
    <col min="3" max="3" width="11.5703125" style="95" customWidth="1"/>
    <col min="4" max="4" width="13.140625" style="95" customWidth="1"/>
    <col min="5" max="5" width="14.5703125" style="95" bestFit="1" customWidth="1"/>
    <col min="6" max="6" width="10.7109375" style="1" bestFit="1" customWidth="1"/>
    <col min="7" max="16384" width="9.140625" style="1"/>
  </cols>
  <sheetData>
    <row r="1" spans="1:9" ht="14.25" x14ac:dyDescent="0.2">
      <c r="A1" s="189" t="s">
        <v>209</v>
      </c>
      <c r="B1" s="189"/>
      <c r="C1" s="189"/>
      <c r="D1" s="189"/>
      <c r="E1" s="189"/>
      <c r="I1" s="3"/>
    </row>
    <row r="2" spans="1:9" ht="31.5" customHeight="1" x14ac:dyDescent="0.2">
      <c r="A2" s="188" t="s">
        <v>100</v>
      </c>
      <c r="B2" s="188"/>
      <c r="C2" s="188"/>
      <c r="D2" s="188"/>
      <c r="E2" s="188"/>
      <c r="I2" s="3"/>
    </row>
    <row r="3" spans="1:9" ht="14.25" x14ac:dyDescent="0.2">
      <c r="A3" s="21" t="s">
        <v>6</v>
      </c>
      <c r="B3" s="94"/>
      <c r="C3" s="94"/>
      <c r="D3" s="213" t="s">
        <v>210</v>
      </c>
      <c r="E3" s="213"/>
      <c r="I3" s="3" t="s">
        <v>5</v>
      </c>
    </row>
    <row r="4" spans="1:9" x14ac:dyDescent="0.2">
      <c r="A4" s="17"/>
      <c r="I4" s="3"/>
    </row>
    <row r="5" spans="1:9" s="20" customFormat="1" ht="120" x14ac:dyDescent="0.2">
      <c r="A5" s="45" t="s">
        <v>2</v>
      </c>
      <c r="B5" s="45" t="s">
        <v>3</v>
      </c>
      <c r="C5" s="45" t="s">
        <v>0</v>
      </c>
      <c r="D5" s="45" t="s">
        <v>4</v>
      </c>
      <c r="E5" s="45" t="s">
        <v>1</v>
      </c>
      <c r="I5" s="3"/>
    </row>
    <row r="6" spans="1:9" s="83" customFormat="1" ht="15" customHeight="1" x14ac:dyDescent="0.2">
      <c r="A6" s="82" t="s">
        <v>8</v>
      </c>
      <c r="B6" s="96"/>
      <c r="C6" s="96"/>
      <c r="D6" s="96"/>
      <c r="E6" s="96"/>
    </row>
    <row r="7" spans="1:9" s="81" customFormat="1" ht="15" customHeight="1" x14ac:dyDescent="0.25">
      <c r="A7" s="86" t="s">
        <v>52</v>
      </c>
      <c r="B7" s="89" t="s">
        <v>21</v>
      </c>
      <c r="C7" s="89" t="s">
        <v>11</v>
      </c>
      <c r="D7" s="90">
        <f>E7</f>
        <v>2203.34</v>
      </c>
      <c r="E7" s="90">
        <v>2203.34</v>
      </c>
    </row>
    <row r="8" spans="1:9" s="83" customFormat="1" ht="15" customHeight="1" x14ac:dyDescent="0.2">
      <c r="A8" s="82" t="s">
        <v>37</v>
      </c>
      <c r="B8" s="96"/>
      <c r="C8" s="96"/>
      <c r="D8" s="89"/>
      <c r="E8" s="96"/>
    </row>
    <row r="9" spans="1:9" s="81" customFormat="1" ht="32.25" customHeight="1" x14ac:dyDescent="0.25">
      <c r="A9" s="86" t="s">
        <v>146</v>
      </c>
      <c r="B9" s="91">
        <v>1</v>
      </c>
      <c r="C9" s="89" t="s">
        <v>80</v>
      </c>
      <c r="D9" s="97">
        <f t="shared" ref="D9:D70" si="0">E9/B9</f>
        <v>2485.12</v>
      </c>
      <c r="E9" s="90">
        <v>2485.12</v>
      </c>
    </row>
    <row r="10" spans="1:9" s="81" customFormat="1" ht="29.25" customHeight="1" x14ac:dyDescent="0.25">
      <c r="A10" s="86" t="s">
        <v>147</v>
      </c>
      <c r="B10" s="91">
        <v>1</v>
      </c>
      <c r="C10" s="89" t="s">
        <v>80</v>
      </c>
      <c r="D10" s="97">
        <f t="shared" si="0"/>
        <v>3009.1</v>
      </c>
      <c r="E10" s="90">
        <v>3009.1</v>
      </c>
    </row>
    <row r="11" spans="1:9" s="81" customFormat="1" ht="30.75" customHeight="1" x14ac:dyDescent="0.25">
      <c r="A11" s="86" t="s">
        <v>148</v>
      </c>
      <c r="B11" s="90">
        <v>1.54</v>
      </c>
      <c r="C11" s="89" t="s">
        <v>149</v>
      </c>
      <c r="D11" s="97">
        <f t="shared" si="0"/>
        <v>3633.9740259740256</v>
      </c>
      <c r="E11" s="90">
        <v>5596.32</v>
      </c>
    </row>
    <row r="12" spans="1:9" s="81" customFormat="1" ht="30.75" customHeight="1" x14ac:dyDescent="0.25">
      <c r="A12" s="86" t="s">
        <v>150</v>
      </c>
      <c r="B12" s="92">
        <v>1.4</v>
      </c>
      <c r="C12" s="89" t="s">
        <v>151</v>
      </c>
      <c r="D12" s="97">
        <f t="shared" si="0"/>
        <v>804.64285714285722</v>
      </c>
      <c r="E12" s="90">
        <v>1126.5</v>
      </c>
    </row>
    <row r="13" spans="1:9" s="81" customFormat="1" ht="15" customHeight="1" x14ac:dyDescent="0.25">
      <c r="A13" s="86" t="s">
        <v>152</v>
      </c>
      <c r="B13" s="93">
        <v>0.33300000000000002</v>
      </c>
      <c r="C13" s="89" t="s">
        <v>13</v>
      </c>
      <c r="D13" s="97">
        <f t="shared" si="0"/>
        <v>602.94294294294286</v>
      </c>
      <c r="E13" s="90">
        <v>200.78</v>
      </c>
    </row>
    <row r="14" spans="1:9" s="81" customFormat="1" ht="15" customHeight="1" x14ac:dyDescent="0.25">
      <c r="A14" s="86" t="s">
        <v>153</v>
      </c>
      <c r="B14" s="93">
        <v>3.5000000000000003E-2</v>
      </c>
      <c r="C14" s="89" t="s">
        <v>72</v>
      </c>
      <c r="D14" s="97">
        <f t="shared" si="0"/>
        <v>24839.714285714283</v>
      </c>
      <c r="E14" s="90">
        <v>869.39</v>
      </c>
    </row>
    <row r="15" spans="1:9" s="81" customFormat="1" ht="15" customHeight="1" x14ac:dyDescent="0.25">
      <c r="A15" s="86" t="s">
        <v>154</v>
      </c>
      <c r="B15" s="90">
        <v>0.01</v>
      </c>
      <c r="C15" s="89" t="s">
        <v>72</v>
      </c>
      <c r="D15" s="97">
        <f t="shared" si="0"/>
        <v>25013</v>
      </c>
      <c r="E15" s="90">
        <v>250.13</v>
      </c>
    </row>
    <row r="16" spans="1:9" s="81" customFormat="1" ht="30" customHeight="1" x14ac:dyDescent="0.25">
      <c r="A16" s="86" t="s">
        <v>155</v>
      </c>
      <c r="B16" s="90">
        <v>0.57999999999999996</v>
      </c>
      <c r="C16" s="89" t="s">
        <v>72</v>
      </c>
      <c r="D16" s="97">
        <f t="shared" si="0"/>
        <v>4718.4827586206893</v>
      </c>
      <c r="E16" s="90">
        <v>2736.72</v>
      </c>
    </row>
    <row r="17" spans="1:5" s="81" customFormat="1" ht="15" customHeight="1" x14ac:dyDescent="0.25">
      <c r="A17" s="86" t="s">
        <v>156</v>
      </c>
      <c r="B17" s="93">
        <v>1.7000000000000001E-2</v>
      </c>
      <c r="C17" s="89" t="s">
        <v>72</v>
      </c>
      <c r="D17" s="97">
        <f t="shared" si="0"/>
        <v>24953.529411764703</v>
      </c>
      <c r="E17" s="90">
        <v>424.21</v>
      </c>
    </row>
    <row r="18" spans="1:5" s="81" customFormat="1" ht="15" customHeight="1" x14ac:dyDescent="0.25">
      <c r="A18" s="86" t="s">
        <v>157</v>
      </c>
      <c r="B18" s="93">
        <v>0.33300000000000002</v>
      </c>
      <c r="C18" s="89" t="s">
        <v>13</v>
      </c>
      <c r="D18" s="97">
        <f t="shared" si="0"/>
        <v>532.25225225225222</v>
      </c>
      <c r="E18" s="90">
        <v>177.24</v>
      </c>
    </row>
    <row r="19" spans="1:5" s="81" customFormat="1" ht="15" customHeight="1" x14ac:dyDescent="0.25">
      <c r="A19" s="86" t="s">
        <v>158</v>
      </c>
      <c r="B19" s="93">
        <v>0.33300000000000002</v>
      </c>
      <c r="C19" s="89" t="s">
        <v>13</v>
      </c>
      <c r="D19" s="97">
        <f t="shared" si="0"/>
        <v>273.63363363363362</v>
      </c>
      <c r="E19" s="90">
        <v>91.12</v>
      </c>
    </row>
    <row r="20" spans="1:5" s="81" customFormat="1" ht="15" customHeight="1" x14ac:dyDescent="0.25">
      <c r="A20" s="86" t="s">
        <v>159</v>
      </c>
      <c r="B20" s="93">
        <v>1.0999999999999999E-2</v>
      </c>
      <c r="C20" s="89" t="s">
        <v>72</v>
      </c>
      <c r="D20" s="97">
        <f t="shared" si="0"/>
        <v>24812.727272727276</v>
      </c>
      <c r="E20" s="90">
        <v>272.94</v>
      </c>
    </row>
    <row r="21" spans="1:5" s="81" customFormat="1" ht="15" customHeight="1" x14ac:dyDescent="0.25">
      <c r="A21" s="86" t="s">
        <v>160</v>
      </c>
      <c r="B21" s="93">
        <v>2.5000000000000001E-2</v>
      </c>
      <c r="C21" s="89" t="s">
        <v>72</v>
      </c>
      <c r="D21" s="97">
        <f t="shared" si="0"/>
        <v>24817.600000000002</v>
      </c>
      <c r="E21" s="90">
        <v>620.44000000000005</v>
      </c>
    </row>
    <row r="22" spans="1:5" s="81" customFormat="1" ht="15" customHeight="1" x14ac:dyDescent="0.25">
      <c r="A22" s="86" t="s">
        <v>161</v>
      </c>
      <c r="B22" s="93">
        <v>2.5000000000000001E-2</v>
      </c>
      <c r="C22" s="89" t="s">
        <v>72</v>
      </c>
      <c r="D22" s="97">
        <f t="shared" si="0"/>
        <v>24817.600000000002</v>
      </c>
      <c r="E22" s="90">
        <v>620.44000000000005</v>
      </c>
    </row>
    <row r="23" spans="1:5" s="81" customFormat="1" ht="15" customHeight="1" x14ac:dyDescent="0.25">
      <c r="A23" s="86" t="s">
        <v>162</v>
      </c>
      <c r="B23" s="92">
        <v>1.4</v>
      </c>
      <c r="C23" s="89" t="s">
        <v>151</v>
      </c>
      <c r="D23" s="97">
        <f t="shared" si="0"/>
        <v>553.1</v>
      </c>
      <c r="E23" s="90">
        <v>774.34</v>
      </c>
    </row>
    <row r="24" spans="1:5" s="81" customFormat="1" ht="15" customHeight="1" x14ac:dyDescent="0.25">
      <c r="A24" s="86" t="s">
        <v>163</v>
      </c>
      <c r="B24" s="91">
        <v>1</v>
      </c>
      <c r="C24" s="89" t="s">
        <v>13</v>
      </c>
      <c r="D24" s="97">
        <f t="shared" si="0"/>
        <v>1977.24</v>
      </c>
      <c r="E24" s="90">
        <v>1977.24</v>
      </c>
    </row>
    <row r="25" spans="1:5" s="81" customFormat="1" ht="15" customHeight="1" x14ac:dyDescent="0.25">
      <c r="A25" s="86" t="s">
        <v>164</v>
      </c>
      <c r="B25" s="92">
        <v>1.4</v>
      </c>
      <c r="C25" s="89" t="s">
        <v>151</v>
      </c>
      <c r="D25" s="97">
        <f t="shared" si="0"/>
        <v>1394.8642857142859</v>
      </c>
      <c r="E25" s="90">
        <v>1952.81</v>
      </c>
    </row>
    <row r="26" spans="1:5" s="83" customFormat="1" ht="30" customHeight="1" x14ac:dyDescent="0.2">
      <c r="A26" s="82" t="s">
        <v>51</v>
      </c>
      <c r="B26" s="96"/>
      <c r="C26" s="96"/>
      <c r="D26" s="89"/>
      <c r="E26" s="96"/>
    </row>
    <row r="27" spans="1:5" s="81" customFormat="1" ht="30.75" customHeight="1" x14ac:dyDescent="0.25">
      <c r="A27" s="86" t="s">
        <v>165</v>
      </c>
      <c r="B27" s="89" t="s">
        <v>21</v>
      </c>
      <c r="C27" s="89" t="s">
        <v>11</v>
      </c>
      <c r="D27" s="90">
        <f>E27</f>
        <v>33897.599999999999</v>
      </c>
      <c r="E27" s="90">
        <v>33897.599999999999</v>
      </c>
    </row>
    <row r="28" spans="1:5" s="83" customFormat="1" ht="15" customHeight="1" x14ac:dyDescent="0.2">
      <c r="A28" s="82" t="s">
        <v>79</v>
      </c>
      <c r="B28" s="96"/>
      <c r="C28" s="96"/>
      <c r="D28" s="89"/>
      <c r="E28" s="96"/>
    </row>
    <row r="29" spans="1:5" s="81" customFormat="1" ht="15" customHeight="1" x14ac:dyDescent="0.25">
      <c r="A29" s="86" t="s">
        <v>81</v>
      </c>
      <c r="B29" s="89" t="s">
        <v>83</v>
      </c>
      <c r="C29" s="89" t="s">
        <v>11</v>
      </c>
      <c r="D29" s="90">
        <f>E29</f>
        <v>5067.38</v>
      </c>
      <c r="E29" s="90">
        <f>1595.13+3472.25</f>
        <v>5067.38</v>
      </c>
    </row>
    <row r="30" spans="1:5" s="81" customFormat="1" ht="15" customHeight="1" x14ac:dyDescent="0.25">
      <c r="A30" s="86" t="s">
        <v>166</v>
      </c>
      <c r="B30" s="91">
        <v>2</v>
      </c>
      <c r="C30" s="89" t="s">
        <v>13</v>
      </c>
      <c r="D30" s="90">
        <f t="shared" si="0"/>
        <v>5714.4949999999999</v>
      </c>
      <c r="E30" s="90">
        <v>11428.99</v>
      </c>
    </row>
    <row r="31" spans="1:5" s="83" customFormat="1" ht="15" customHeight="1" x14ac:dyDescent="0.2">
      <c r="A31" s="82" t="s">
        <v>38</v>
      </c>
      <c r="B31" s="96"/>
      <c r="C31" s="96"/>
      <c r="D31" s="89"/>
      <c r="E31" s="96"/>
    </row>
    <row r="32" spans="1:5" s="81" customFormat="1" ht="15" customHeight="1" x14ac:dyDescent="0.25">
      <c r="A32" s="86" t="s">
        <v>167</v>
      </c>
      <c r="B32" s="91">
        <v>1</v>
      </c>
      <c r="C32" s="89" t="s">
        <v>168</v>
      </c>
      <c r="D32" s="97">
        <f t="shared" si="0"/>
        <v>83.75</v>
      </c>
      <c r="E32" s="90">
        <v>83.75</v>
      </c>
    </row>
    <row r="33" spans="1:5" s="81" customFormat="1" ht="15" customHeight="1" x14ac:dyDescent="0.25">
      <c r="A33" s="86" t="s">
        <v>55</v>
      </c>
      <c r="B33" s="91">
        <v>1</v>
      </c>
      <c r="C33" s="89" t="s">
        <v>14</v>
      </c>
      <c r="D33" s="97">
        <f t="shared" si="0"/>
        <v>839.52</v>
      </c>
      <c r="E33" s="90">
        <v>839.52</v>
      </c>
    </row>
    <row r="34" spans="1:5" s="81" customFormat="1" ht="15" customHeight="1" x14ac:dyDescent="0.25">
      <c r="A34" s="86" t="s">
        <v>56</v>
      </c>
      <c r="B34" s="90">
        <v>7.0000000000000007E-2</v>
      </c>
      <c r="C34" s="89" t="s">
        <v>15</v>
      </c>
      <c r="D34" s="97">
        <f t="shared" si="0"/>
        <v>6095.4285714285706</v>
      </c>
      <c r="E34" s="90">
        <v>426.68</v>
      </c>
    </row>
    <row r="35" spans="1:5" s="81" customFormat="1" ht="15" customHeight="1" x14ac:dyDescent="0.25">
      <c r="A35" s="86" t="s">
        <v>169</v>
      </c>
      <c r="B35" s="91">
        <v>1</v>
      </c>
      <c r="C35" s="89" t="s">
        <v>14</v>
      </c>
      <c r="D35" s="97">
        <f t="shared" si="0"/>
        <v>254.67</v>
      </c>
      <c r="E35" s="90">
        <v>254.67</v>
      </c>
    </row>
    <row r="36" spans="1:5" s="81" customFormat="1" ht="31.5" customHeight="1" x14ac:dyDescent="0.25">
      <c r="A36" s="86" t="s">
        <v>57</v>
      </c>
      <c r="B36" s="90">
        <v>2.83</v>
      </c>
      <c r="C36" s="89" t="s">
        <v>16</v>
      </c>
      <c r="D36" s="97">
        <f t="shared" si="0"/>
        <v>1678.6713780918728</v>
      </c>
      <c r="E36" s="90">
        <v>4750.6400000000003</v>
      </c>
    </row>
    <row r="37" spans="1:5" s="81" customFormat="1" ht="15" customHeight="1" x14ac:dyDescent="0.25">
      <c r="A37" s="86" t="s">
        <v>208</v>
      </c>
      <c r="B37" s="91">
        <v>1</v>
      </c>
      <c r="C37" s="89" t="s">
        <v>14</v>
      </c>
      <c r="D37" s="97">
        <f t="shared" si="0"/>
        <v>503.4</v>
      </c>
      <c r="E37" s="90">
        <v>503.4</v>
      </c>
    </row>
    <row r="38" spans="1:5" s="81" customFormat="1" ht="31.5" customHeight="1" x14ac:dyDescent="0.25">
      <c r="A38" s="86" t="s">
        <v>60</v>
      </c>
      <c r="B38" s="91">
        <v>3</v>
      </c>
      <c r="C38" s="89" t="s">
        <v>18</v>
      </c>
      <c r="D38" s="97">
        <f t="shared" si="0"/>
        <v>217.53666666666666</v>
      </c>
      <c r="E38" s="90">
        <v>652.61</v>
      </c>
    </row>
    <row r="39" spans="1:5" s="81" customFormat="1" ht="15" customHeight="1" x14ac:dyDescent="0.25">
      <c r="A39" s="86" t="s">
        <v>170</v>
      </c>
      <c r="B39" s="91">
        <v>1</v>
      </c>
      <c r="C39" s="89" t="s">
        <v>168</v>
      </c>
      <c r="D39" s="97">
        <f t="shared" si="0"/>
        <v>67.25</v>
      </c>
      <c r="E39" s="90">
        <v>67.25</v>
      </c>
    </row>
    <row r="40" spans="1:5" s="81" customFormat="1" ht="15" customHeight="1" x14ac:dyDescent="0.25">
      <c r="A40" s="86" t="s">
        <v>61</v>
      </c>
      <c r="B40" s="91">
        <v>1</v>
      </c>
      <c r="C40" s="89" t="s">
        <v>13</v>
      </c>
      <c r="D40" s="97">
        <f t="shared" si="0"/>
        <v>3686.27</v>
      </c>
      <c r="E40" s="90">
        <v>3686.27</v>
      </c>
    </row>
    <row r="41" spans="1:5" s="81" customFormat="1" ht="15" customHeight="1" x14ac:dyDescent="0.25">
      <c r="A41" s="86" t="s">
        <v>85</v>
      </c>
      <c r="B41" s="91">
        <v>6577</v>
      </c>
      <c r="C41" s="89" t="s">
        <v>86</v>
      </c>
      <c r="D41" s="97">
        <f t="shared" si="0"/>
        <v>1.3064847194769651</v>
      </c>
      <c r="E41" s="90">
        <v>8592.75</v>
      </c>
    </row>
    <row r="42" spans="1:5" s="81" customFormat="1" ht="31.5" customHeight="1" x14ac:dyDescent="0.25">
      <c r="A42" s="86" t="s">
        <v>171</v>
      </c>
      <c r="B42" s="91">
        <v>1</v>
      </c>
      <c r="C42" s="89" t="s">
        <v>19</v>
      </c>
      <c r="D42" s="97">
        <f t="shared" si="0"/>
        <v>1194.72</v>
      </c>
      <c r="E42" s="90">
        <v>1194.72</v>
      </c>
    </row>
    <row r="43" spans="1:5" s="81" customFormat="1" ht="15" customHeight="1" x14ac:dyDescent="0.25">
      <c r="A43" s="86" t="s">
        <v>64</v>
      </c>
      <c r="B43" s="91">
        <v>27</v>
      </c>
      <c r="C43" s="89" t="s">
        <v>19</v>
      </c>
      <c r="D43" s="97">
        <f t="shared" si="0"/>
        <v>253.40851851851852</v>
      </c>
      <c r="E43" s="90">
        <v>6842.03</v>
      </c>
    </row>
    <row r="44" spans="1:5" s="81" customFormat="1" ht="15" customHeight="1" x14ac:dyDescent="0.25">
      <c r="A44" s="86" t="s">
        <v>172</v>
      </c>
      <c r="B44" s="91">
        <v>1</v>
      </c>
      <c r="C44" s="89" t="s">
        <v>173</v>
      </c>
      <c r="D44" s="97">
        <f t="shared" si="0"/>
        <v>282.55</v>
      </c>
      <c r="E44" s="90">
        <v>282.55</v>
      </c>
    </row>
    <row r="45" spans="1:5" s="83" customFormat="1" ht="15" customHeight="1" x14ac:dyDescent="0.2">
      <c r="A45" s="82" t="s">
        <v>39</v>
      </c>
      <c r="B45" s="96"/>
      <c r="C45" s="96"/>
      <c r="D45" s="89"/>
      <c r="E45" s="96"/>
    </row>
    <row r="46" spans="1:5" s="81" customFormat="1" ht="15" customHeight="1" x14ac:dyDescent="0.25">
      <c r="A46" s="86" t="s">
        <v>174</v>
      </c>
      <c r="B46" s="92">
        <v>0.2</v>
      </c>
      <c r="C46" s="89" t="s">
        <v>88</v>
      </c>
      <c r="D46" s="97">
        <f t="shared" si="0"/>
        <v>1860.85</v>
      </c>
      <c r="E46" s="90">
        <v>372.17</v>
      </c>
    </row>
    <row r="47" spans="1:5" s="81" customFormat="1" ht="15" customHeight="1" x14ac:dyDescent="0.25">
      <c r="A47" s="86" t="s">
        <v>175</v>
      </c>
      <c r="B47" s="92">
        <v>0.1</v>
      </c>
      <c r="C47" s="89" t="s">
        <v>88</v>
      </c>
      <c r="D47" s="97">
        <f t="shared" si="0"/>
        <v>1926.1000000000001</v>
      </c>
      <c r="E47" s="90">
        <v>192.61</v>
      </c>
    </row>
    <row r="48" spans="1:5" s="81" customFormat="1" ht="15" customHeight="1" x14ac:dyDescent="0.25">
      <c r="A48" s="86" t="s">
        <v>176</v>
      </c>
      <c r="B48" s="91">
        <v>1</v>
      </c>
      <c r="C48" s="89" t="s">
        <v>177</v>
      </c>
      <c r="D48" s="97">
        <f t="shared" si="0"/>
        <v>317.10000000000002</v>
      </c>
      <c r="E48" s="90">
        <v>317.10000000000002</v>
      </c>
    </row>
    <row r="49" spans="1:5" s="81" customFormat="1" ht="30" customHeight="1" x14ac:dyDescent="0.25">
      <c r="A49" s="86" t="s">
        <v>178</v>
      </c>
      <c r="B49" s="93">
        <v>2.101</v>
      </c>
      <c r="C49" s="89" t="s">
        <v>16</v>
      </c>
      <c r="D49" s="97">
        <f t="shared" si="0"/>
        <v>1573.7410756782483</v>
      </c>
      <c r="E49" s="90">
        <v>3306.43</v>
      </c>
    </row>
    <row r="50" spans="1:5" s="81" customFormat="1" ht="15" customHeight="1" x14ac:dyDescent="0.25">
      <c r="A50" s="86" t="s">
        <v>179</v>
      </c>
      <c r="B50" s="91">
        <v>31</v>
      </c>
      <c r="C50" s="89" t="s">
        <v>82</v>
      </c>
      <c r="D50" s="97">
        <f t="shared" si="0"/>
        <v>106.64838709677419</v>
      </c>
      <c r="E50" s="90">
        <v>3306.1</v>
      </c>
    </row>
    <row r="51" spans="1:5" s="81" customFormat="1" ht="30" customHeight="1" x14ac:dyDescent="0.25">
      <c r="A51" s="86" t="s">
        <v>180</v>
      </c>
      <c r="B51" s="91">
        <v>30</v>
      </c>
      <c r="C51" s="89" t="s">
        <v>181</v>
      </c>
      <c r="D51" s="97">
        <f t="shared" si="0"/>
        <v>43.672333333333334</v>
      </c>
      <c r="E51" s="90">
        <v>1310.17</v>
      </c>
    </row>
    <row r="52" spans="1:5" s="81" customFormat="1" ht="15" customHeight="1" x14ac:dyDescent="0.25">
      <c r="A52" s="86" t="s">
        <v>182</v>
      </c>
      <c r="B52" s="91">
        <v>3</v>
      </c>
      <c r="C52" s="89" t="s">
        <v>82</v>
      </c>
      <c r="D52" s="97">
        <f t="shared" si="0"/>
        <v>61.096666666666664</v>
      </c>
      <c r="E52" s="90">
        <v>183.29</v>
      </c>
    </row>
    <row r="53" spans="1:5" s="81" customFormat="1" ht="15" customHeight="1" x14ac:dyDescent="0.25">
      <c r="A53" s="86" t="s">
        <v>183</v>
      </c>
      <c r="B53" s="91">
        <v>3</v>
      </c>
      <c r="C53" s="89" t="s">
        <v>184</v>
      </c>
      <c r="D53" s="97">
        <f t="shared" si="0"/>
        <v>196.00666666666666</v>
      </c>
      <c r="E53" s="90">
        <v>588.02</v>
      </c>
    </row>
    <row r="54" spans="1:5" s="81" customFormat="1" ht="15" customHeight="1" x14ac:dyDescent="0.25">
      <c r="A54" s="86" t="s">
        <v>185</v>
      </c>
      <c r="B54" s="93">
        <v>1.0999999999999999E-2</v>
      </c>
      <c r="C54" s="89" t="s">
        <v>15</v>
      </c>
      <c r="D54" s="97">
        <f t="shared" si="0"/>
        <v>107760</v>
      </c>
      <c r="E54" s="90">
        <v>1185.3599999999999</v>
      </c>
    </row>
    <row r="55" spans="1:5" s="81" customFormat="1" ht="30.75" customHeight="1" x14ac:dyDescent="0.25">
      <c r="A55" s="86" t="s">
        <v>186</v>
      </c>
      <c r="B55" s="89" t="s">
        <v>20</v>
      </c>
      <c r="C55" s="89" t="s">
        <v>12</v>
      </c>
      <c r="D55" s="97">
        <f>E55</f>
        <v>2288.4899999999998</v>
      </c>
      <c r="E55" s="90">
        <v>2288.4899999999998</v>
      </c>
    </row>
    <row r="56" spans="1:5" s="81" customFormat="1" ht="30.75" customHeight="1" x14ac:dyDescent="0.25">
      <c r="A56" s="86" t="s">
        <v>105</v>
      </c>
      <c r="B56" s="92">
        <v>0.2</v>
      </c>
      <c r="C56" s="89" t="s">
        <v>16</v>
      </c>
      <c r="D56" s="97">
        <f t="shared" si="0"/>
        <v>1769.4499999999998</v>
      </c>
      <c r="E56" s="90">
        <v>353.89</v>
      </c>
    </row>
    <row r="57" spans="1:5" s="81" customFormat="1" ht="15" customHeight="1" x14ac:dyDescent="0.25">
      <c r="A57" s="86" t="s">
        <v>107</v>
      </c>
      <c r="B57" s="90">
        <v>0.05</v>
      </c>
      <c r="C57" s="89" t="s">
        <v>16</v>
      </c>
      <c r="D57" s="97">
        <f t="shared" si="0"/>
        <v>1770.9999999999998</v>
      </c>
      <c r="E57" s="90">
        <v>88.55</v>
      </c>
    </row>
    <row r="58" spans="1:5" s="81" customFormat="1" ht="15" customHeight="1" x14ac:dyDescent="0.25">
      <c r="A58" s="86" t="s">
        <v>187</v>
      </c>
      <c r="B58" s="90">
        <v>0.01</v>
      </c>
      <c r="C58" s="89" t="s">
        <v>188</v>
      </c>
      <c r="D58" s="97">
        <f t="shared" si="0"/>
        <v>33285</v>
      </c>
      <c r="E58" s="90">
        <v>332.85</v>
      </c>
    </row>
    <row r="59" spans="1:5" s="81" customFormat="1" ht="15" customHeight="1" x14ac:dyDescent="0.25">
      <c r="A59" s="86" t="s">
        <v>189</v>
      </c>
      <c r="B59" s="90">
        <v>0.01</v>
      </c>
      <c r="C59" s="89" t="s">
        <v>188</v>
      </c>
      <c r="D59" s="97">
        <f t="shared" si="0"/>
        <v>47810</v>
      </c>
      <c r="E59" s="90">
        <v>478.1</v>
      </c>
    </row>
    <row r="60" spans="1:5" s="81" customFormat="1" ht="30.75" customHeight="1" x14ac:dyDescent="0.25">
      <c r="A60" s="86" t="s">
        <v>190</v>
      </c>
      <c r="B60" s="93">
        <v>1E-3</v>
      </c>
      <c r="C60" s="89" t="s">
        <v>72</v>
      </c>
      <c r="D60" s="97">
        <f t="shared" si="0"/>
        <v>145960</v>
      </c>
      <c r="E60" s="90">
        <v>145.96</v>
      </c>
    </row>
    <row r="61" spans="1:5" s="81" customFormat="1" ht="30" customHeight="1" x14ac:dyDescent="0.25">
      <c r="A61" s="86" t="s">
        <v>191</v>
      </c>
      <c r="B61" s="90">
        <v>0.01</v>
      </c>
      <c r="C61" s="89" t="s">
        <v>72</v>
      </c>
      <c r="D61" s="97">
        <f t="shared" si="0"/>
        <v>136194</v>
      </c>
      <c r="E61" s="90">
        <v>1361.94</v>
      </c>
    </row>
    <row r="62" spans="1:5" s="81" customFormat="1" ht="30.75" customHeight="1" x14ac:dyDescent="0.25">
      <c r="A62" s="86" t="s">
        <v>94</v>
      </c>
      <c r="B62" s="90">
        <v>0.03</v>
      </c>
      <c r="C62" s="89" t="s">
        <v>17</v>
      </c>
      <c r="D62" s="97">
        <f t="shared" si="0"/>
        <v>28382.000000000004</v>
      </c>
      <c r="E62" s="90">
        <v>851.46</v>
      </c>
    </row>
    <row r="63" spans="1:5" s="81" customFormat="1" ht="15" customHeight="1" x14ac:dyDescent="0.25">
      <c r="A63" s="86" t="s">
        <v>192</v>
      </c>
      <c r="B63" s="93">
        <v>2.1000000000000001E-2</v>
      </c>
      <c r="C63" s="89" t="s">
        <v>72</v>
      </c>
      <c r="D63" s="97">
        <f t="shared" si="0"/>
        <v>13690.95238095238</v>
      </c>
      <c r="E63" s="90">
        <v>287.51</v>
      </c>
    </row>
    <row r="64" spans="1:5" s="81" customFormat="1" ht="30.75" customHeight="1" x14ac:dyDescent="0.25">
      <c r="A64" s="86" t="s">
        <v>193</v>
      </c>
      <c r="B64" s="90">
        <v>0.05</v>
      </c>
      <c r="C64" s="89" t="s">
        <v>17</v>
      </c>
      <c r="D64" s="97">
        <f t="shared" si="0"/>
        <v>42776.999999999993</v>
      </c>
      <c r="E64" s="90">
        <v>2138.85</v>
      </c>
    </row>
    <row r="65" spans="1:5" s="83" customFormat="1" ht="30" customHeight="1" x14ac:dyDescent="0.2">
      <c r="A65" s="82" t="s">
        <v>76</v>
      </c>
      <c r="B65" s="96"/>
      <c r="C65" s="96"/>
      <c r="D65" s="89"/>
      <c r="E65" s="96"/>
    </row>
    <row r="66" spans="1:5" s="81" customFormat="1" ht="15" customHeight="1" x14ac:dyDescent="0.25">
      <c r="A66" s="86" t="s">
        <v>77</v>
      </c>
      <c r="B66" s="89" t="s">
        <v>22</v>
      </c>
      <c r="C66" s="89" t="s">
        <v>11</v>
      </c>
      <c r="D66" s="90">
        <f>E66</f>
        <v>649.67999999999995</v>
      </c>
      <c r="E66" s="90">
        <v>649.67999999999995</v>
      </c>
    </row>
    <row r="67" spans="1:5" s="83" customFormat="1" ht="15" customHeight="1" x14ac:dyDescent="0.2">
      <c r="A67" s="82" t="s">
        <v>40</v>
      </c>
      <c r="B67" s="96"/>
      <c r="C67" s="96"/>
      <c r="D67" s="89"/>
      <c r="E67" s="96"/>
    </row>
    <row r="68" spans="1:5" s="81" customFormat="1" ht="15" customHeight="1" x14ac:dyDescent="0.25">
      <c r="A68" s="86" t="s">
        <v>194</v>
      </c>
      <c r="B68" s="91">
        <v>1</v>
      </c>
      <c r="C68" s="89" t="s">
        <v>13</v>
      </c>
      <c r="D68" s="89">
        <f t="shared" si="0"/>
        <v>725.61</v>
      </c>
      <c r="E68" s="90">
        <v>725.61</v>
      </c>
    </row>
    <row r="69" spans="1:5" s="83" customFormat="1" ht="15" customHeight="1" x14ac:dyDescent="0.2">
      <c r="A69" s="82" t="s">
        <v>87</v>
      </c>
      <c r="B69" s="96"/>
      <c r="C69" s="96"/>
      <c r="D69" s="89"/>
      <c r="E69" s="96"/>
    </row>
    <row r="70" spans="1:5" s="81" customFormat="1" ht="15" customHeight="1" x14ac:dyDescent="0.25">
      <c r="A70" s="86" t="s">
        <v>195</v>
      </c>
      <c r="B70" s="90">
        <v>0.01</v>
      </c>
      <c r="C70" s="89" t="s">
        <v>17</v>
      </c>
      <c r="D70" s="97">
        <f t="shared" si="0"/>
        <v>152237</v>
      </c>
      <c r="E70" s="90">
        <v>1522.37</v>
      </c>
    </row>
    <row r="71" spans="1:5" s="81" customFormat="1" ht="15" customHeight="1" x14ac:dyDescent="0.25">
      <c r="A71" s="86" t="s">
        <v>196</v>
      </c>
      <c r="B71" s="93">
        <v>3.3000000000000002E-2</v>
      </c>
      <c r="C71" s="89" t="s">
        <v>15</v>
      </c>
      <c r="D71" s="97">
        <f t="shared" ref="D71:D81" si="1">E71/B71</f>
        <v>15529.39393939394</v>
      </c>
      <c r="E71" s="90">
        <v>512.47</v>
      </c>
    </row>
    <row r="72" spans="1:5" s="81" customFormat="1" ht="28.5" customHeight="1" x14ac:dyDescent="0.25">
      <c r="A72" s="86" t="s">
        <v>111</v>
      </c>
      <c r="B72" s="93">
        <v>3.2000000000000001E-2</v>
      </c>
      <c r="C72" s="89" t="s">
        <v>93</v>
      </c>
      <c r="D72" s="97">
        <f t="shared" si="1"/>
        <v>3103.4375</v>
      </c>
      <c r="E72" s="90">
        <v>99.31</v>
      </c>
    </row>
    <row r="73" spans="1:5" s="81" customFormat="1" ht="15" customHeight="1" x14ac:dyDescent="0.25">
      <c r="A73" s="86" t="s">
        <v>197</v>
      </c>
      <c r="B73" s="93">
        <v>1.4E-2</v>
      </c>
      <c r="C73" s="89" t="s">
        <v>93</v>
      </c>
      <c r="D73" s="97">
        <f t="shared" si="1"/>
        <v>3585.7142857142858</v>
      </c>
      <c r="E73" s="90">
        <v>50.2</v>
      </c>
    </row>
    <row r="74" spans="1:5" s="81" customFormat="1" ht="15" customHeight="1" x14ac:dyDescent="0.25">
      <c r="A74" s="86" t="s">
        <v>198</v>
      </c>
      <c r="B74" s="93">
        <v>2.1000000000000001E-2</v>
      </c>
      <c r="C74" s="89" t="s">
        <v>72</v>
      </c>
      <c r="D74" s="97">
        <f t="shared" si="1"/>
        <v>55204.28571428571</v>
      </c>
      <c r="E74" s="90">
        <v>1159.29</v>
      </c>
    </row>
    <row r="75" spans="1:5" s="81" customFormat="1" ht="15" customHeight="1" x14ac:dyDescent="0.25">
      <c r="A75" s="86" t="s">
        <v>91</v>
      </c>
      <c r="B75" s="90">
        <v>0.34</v>
      </c>
      <c r="C75" s="89" t="s">
        <v>17</v>
      </c>
      <c r="D75" s="97">
        <f t="shared" si="1"/>
        <v>4303.3823529411766</v>
      </c>
      <c r="E75" s="90">
        <v>1463.15</v>
      </c>
    </row>
    <row r="76" spans="1:5" s="81" customFormat="1" ht="15" customHeight="1" x14ac:dyDescent="0.25">
      <c r="A76" s="86" t="s">
        <v>199</v>
      </c>
      <c r="B76" s="91">
        <v>3</v>
      </c>
      <c r="C76" s="89" t="s">
        <v>200</v>
      </c>
      <c r="D76" s="97">
        <f t="shared" si="1"/>
        <v>303.13333333333333</v>
      </c>
      <c r="E76" s="90">
        <v>909.4</v>
      </c>
    </row>
    <row r="77" spans="1:5" s="81" customFormat="1" ht="15" customHeight="1" x14ac:dyDescent="0.25">
      <c r="A77" s="86" t="s">
        <v>201</v>
      </c>
      <c r="B77" s="90">
        <v>0.04</v>
      </c>
      <c r="C77" s="89" t="s">
        <v>17</v>
      </c>
      <c r="D77" s="97">
        <f t="shared" si="1"/>
        <v>45482.75</v>
      </c>
      <c r="E77" s="90">
        <v>1819.31</v>
      </c>
    </row>
    <row r="78" spans="1:5" s="81" customFormat="1" ht="32.25" customHeight="1" x14ac:dyDescent="0.25">
      <c r="A78" s="86" t="s">
        <v>202</v>
      </c>
      <c r="B78" s="93">
        <v>1.0999999999999999E-2</v>
      </c>
      <c r="C78" s="89" t="s">
        <v>15</v>
      </c>
      <c r="D78" s="97">
        <f t="shared" si="1"/>
        <v>48711.818181818191</v>
      </c>
      <c r="E78" s="90">
        <v>535.83000000000004</v>
      </c>
    </row>
    <row r="79" spans="1:5" s="81" customFormat="1" ht="15" customHeight="1" x14ac:dyDescent="0.25">
      <c r="A79" s="86" t="s">
        <v>203</v>
      </c>
      <c r="B79" s="90">
        <v>0.01</v>
      </c>
      <c r="C79" s="89" t="s">
        <v>17</v>
      </c>
      <c r="D79" s="97">
        <f t="shared" si="1"/>
        <v>58890.999999999993</v>
      </c>
      <c r="E79" s="90">
        <v>588.91</v>
      </c>
    </row>
    <row r="80" spans="1:5" s="81" customFormat="1" ht="15" customHeight="1" x14ac:dyDescent="0.25">
      <c r="A80" s="86" t="s">
        <v>95</v>
      </c>
      <c r="B80" s="93">
        <v>1.0999999999999999E-2</v>
      </c>
      <c r="C80" s="89" t="s">
        <v>15</v>
      </c>
      <c r="D80" s="97">
        <f t="shared" si="1"/>
        <v>42413.636363636368</v>
      </c>
      <c r="E80" s="90">
        <v>466.55</v>
      </c>
    </row>
    <row r="81" spans="1:5" s="81" customFormat="1" ht="15" customHeight="1" x14ac:dyDescent="0.25">
      <c r="A81" s="86" t="s">
        <v>204</v>
      </c>
      <c r="B81" s="90">
        <v>0.01</v>
      </c>
      <c r="C81" s="89" t="s">
        <v>17</v>
      </c>
      <c r="D81" s="97">
        <f t="shared" si="1"/>
        <v>87871</v>
      </c>
      <c r="E81" s="90">
        <v>878.71</v>
      </c>
    </row>
    <row r="82" spans="1:5" s="83" customFormat="1" ht="15" customHeight="1" x14ac:dyDescent="0.2">
      <c r="A82" s="82" t="s">
        <v>41</v>
      </c>
      <c r="B82" s="96"/>
      <c r="C82" s="96"/>
      <c r="D82" s="89"/>
      <c r="E82" s="96"/>
    </row>
    <row r="83" spans="1:5" s="81" customFormat="1" ht="15" customHeight="1" x14ac:dyDescent="0.25">
      <c r="A83" s="86" t="s">
        <v>67</v>
      </c>
      <c r="B83" s="89" t="s">
        <v>22</v>
      </c>
      <c r="C83" s="89" t="s">
        <v>11</v>
      </c>
      <c r="D83" s="90">
        <f>E83</f>
        <v>4240</v>
      </c>
      <c r="E83" s="90">
        <v>4240</v>
      </c>
    </row>
    <row r="84" spans="1:5" s="83" customFormat="1" ht="15" customHeight="1" x14ac:dyDescent="0.2">
      <c r="A84" s="82" t="s">
        <v>114</v>
      </c>
      <c r="B84" s="96"/>
      <c r="C84" s="96"/>
      <c r="D84" s="89"/>
      <c r="E84" s="96"/>
    </row>
    <row r="85" spans="1:5" s="81" customFormat="1" ht="15" customHeight="1" x14ac:dyDescent="0.25">
      <c r="A85" s="86" t="s">
        <v>205</v>
      </c>
      <c r="B85" s="89" t="s">
        <v>207</v>
      </c>
      <c r="C85" s="89" t="s">
        <v>12</v>
      </c>
      <c r="D85" s="90">
        <f>E85</f>
        <v>10338.77</v>
      </c>
      <c r="E85" s="90">
        <v>10338.77</v>
      </c>
    </row>
    <row r="86" spans="1:5" s="83" customFormat="1" ht="15" customHeight="1" x14ac:dyDescent="0.2">
      <c r="A86" s="82" t="s">
        <v>9</v>
      </c>
      <c r="B86" s="96"/>
      <c r="C86" s="96"/>
      <c r="D86" s="89"/>
      <c r="E86" s="96"/>
    </row>
    <row r="87" spans="1:5" s="81" customFormat="1" ht="15" customHeight="1" x14ac:dyDescent="0.25">
      <c r="A87" s="86" t="s">
        <v>68</v>
      </c>
      <c r="B87" s="89" t="s">
        <v>207</v>
      </c>
      <c r="C87" s="89" t="s">
        <v>12</v>
      </c>
      <c r="D87" s="90">
        <f>E87</f>
        <v>49580.75</v>
      </c>
      <c r="E87" s="90">
        <v>49580.75</v>
      </c>
    </row>
    <row r="88" spans="1:5" s="81" customFormat="1" ht="31.5" customHeight="1" x14ac:dyDescent="0.25">
      <c r="A88" s="86" t="s">
        <v>206</v>
      </c>
      <c r="B88" s="89" t="s">
        <v>22</v>
      </c>
      <c r="C88" s="89" t="s">
        <v>11</v>
      </c>
      <c r="D88" s="90">
        <f>E88</f>
        <v>4182.33</v>
      </c>
      <c r="E88" s="90">
        <v>4182.33</v>
      </c>
    </row>
    <row r="89" spans="1:5" s="33" customFormat="1" ht="14.25" x14ac:dyDescent="0.25">
      <c r="A89" s="87" t="s">
        <v>10</v>
      </c>
      <c r="B89" s="42"/>
      <c r="C89" s="36"/>
      <c r="D89" s="40"/>
      <c r="E89" s="42"/>
    </row>
    <row r="90" spans="1:5" s="34" customFormat="1" ht="15" x14ac:dyDescent="0.25">
      <c r="A90" s="88" t="s">
        <v>69</v>
      </c>
      <c r="B90" s="41" t="s">
        <v>21</v>
      </c>
      <c r="C90" s="35" t="s">
        <v>11</v>
      </c>
      <c r="D90" s="35">
        <f>E90</f>
        <v>20277.047999999995</v>
      </c>
      <c r="E90" s="41">
        <f>SUM(E7:E88)*10%</f>
        <v>20277.047999999995</v>
      </c>
    </row>
    <row r="91" spans="1:5" ht="14.25" customHeight="1" x14ac:dyDescent="0.2">
      <c r="A91" s="28" t="s">
        <v>24</v>
      </c>
      <c r="B91" s="96" t="s">
        <v>20</v>
      </c>
      <c r="C91" s="29"/>
      <c r="D91" s="96"/>
      <c r="E91" s="30">
        <f>SUM(E6:E90)</f>
        <v>223047.52799999993</v>
      </c>
    </row>
    <row r="92" spans="1:5" ht="15" customHeight="1" x14ac:dyDescent="0.2">
      <c r="D92" s="84"/>
    </row>
    <row r="93" spans="1:5" ht="15" customHeight="1" x14ac:dyDescent="0.2">
      <c r="A93" s="214" t="s">
        <v>213</v>
      </c>
      <c r="B93" s="214"/>
      <c r="C93" s="214"/>
      <c r="D93" s="214"/>
      <c r="E93" s="214"/>
    </row>
    <row r="94" spans="1:5" ht="15" customHeight="1" x14ac:dyDescent="0.2">
      <c r="A94" s="214"/>
      <c r="B94" s="214"/>
      <c r="C94" s="214"/>
      <c r="D94" s="214"/>
      <c r="E94" s="214"/>
    </row>
    <row r="95" spans="1:5" ht="15" customHeight="1" x14ac:dyDescent="0.2">
      <c r="A95" s="215" t="s">
        <v>31</v>
      </c>
      <c r="B95" s="215"/>
      <c r="C95" s="215"/>
      <c r="D95" s="215"/>
      <c r="E95" s="215"/>
    </row>
    <row r="96" spans="1:5" ht="15" customHeight="1" x14ac:dyDescent="0.2">
      <c r="A96" s="215" t="s">
        <v>32</v>
      </c>
      <c r="B96" s="215"/>
      <c r="C96" s="215"/>
      <c r="D96" s="215"/>
      <c r="E96" s="215"/>
    </row>
    <row r="97" spans="1:5" ht="15" customHeight="1" x14ac:dyDescent="0.2">
      <c r="A97" s="216" t="s">
        <v>211</v>
      </c>
      <c r="B97" s="216"/>
      <c r="C97" s="216"/>
      <c r="D97" s="216"/>
      <c r="E97" s="216"/>
    </row>
    <row r="98" spans="1:5" ht="15" customHeight="1" x14ac:dyDescent="0.2">
      <c r="A98" s="216"/>
      <c r="B98" s="216"/>
      <c r="C98" s="216"/>
      <c r="D98" s="216"/>
      <c r="E98" s="216"/>
    </row>
    <row r="99" spans="1:5" ht="15" customHeight="1" x14ac:dyDescent="0.2">
      <c r="A99" s="217"/>
      <c r="B99" s="217"/>
      <c r="C99" s="217"/>
      <c r="D99" s="217"/>
      <c r="E99" s="217"/>
    </row>
    <row r="100" spans="1:5" ht="15" customHeight="1" x14ac:dyDescent="0.2">
      <c r="A100" s="14"/>
      <c r="B100" s="85"/>
      <c r="C100" s="85"/>
      <c r="D100" s="98"/>
      <c r="E100" s="85"/>
    </row>
    <row r="101" spans="1:5" ht="15" customHeight="1" x14ac:dyDescent="0.2">
      <c r="A101" s="6" t="s">
        <v>25</v>
      </c>
      <c r="B101" s="79"/>
      <c r="C101" s="79"/>
      <c r="D101" s="99"/>
      <c r="E101" s="79"/>
    </row>
    <row r="102" spans="1:5" ht="15" customHeight="1" x14ac:dyDescent="0.2">
      <c r="A102" s="6"/>
      <c r="B102" s="79"/>
      <c r="C102" s="79" t="s">
        <v>20</v>
      </c>
      <c r="D102" s="99" t="s">
        <v>20</v>
      </c>
      <c r="E102" s="79"/>
    </row>
    <row r="103" spans="1:5" ht="15" customHeight="1" x14ac:dyDescent="0.2">
      <c r="A103" s="187" t="s">
        <v>212</v>
      </c>
      <c r="B103" s="187"/>
      <c r="C103" s="191" t="s">
        <v>29</v>
      </c>
      <c r="D103" s="191"/>
      <c r="E103" s="79"/>
    </row>
    <row r="104" spans="1:5" ht="15" customHeight="1" x14ac:dyDescent="0.2">
      <c r="A104" s="191" t="s">
        <v>49</v>
      </c>
      <c r="B104" s="191"/>
      <c r="C104" s="191" t="s">
        <v>26</v>
      </c>
      <c r="D104" s="191"/>
      <c r="E104" s="79"/>
    </row>
    <row r="105" spans="1:5" ht="15" customHeight="1" x14ac:dyDescent="0.2">
      <c r="A105" s="6"/>
      <c r="B105" s="79"/>
      <c r="C105" s="79"/>
      <c r="D105" s="99"/>
      <c r="E105" s="79"/>
    </row>
    <row r="106" spans="1:5" ht="15" customHeight="1" x14ac:dyDescent="0.2">
      <c r="A106" s="187" t="s">
        <v>28</v>
      </c>
      <c r="B106" s="187"/>
      <c r="C106" s="191" t="s">
        <v>29</v>
      </c>
      <c r="D106" s="191"/>
      <c r="E106" s="79"/>
    </row>
    <row r="107" spans="1:5" ht="15" customHeight="1" x14ac:dyDescent="0.2">
      <c r="A107" s="16" t="s">
        <v>27</v>
      </c>
      <c r="B107" s="79"/>
      <c r="C107" s="191" t="s">
        <v>26</v>
      </c>
      <c r="D107" s="191"/>
      <c r="E107" s="79"/>
    </row>
    <row r="108" spans="1:5" ht="15" customHeight="1" x14ac:dyDescent="0.25">
      <c r="A108" s="2"/>
      <c r="B108" s="79"/>
      <c r="C108" s="79"/>
      <c r="D108" s="99"/>
      <c r="E108" s="79"/>
    </row>
  </sheetData>
  <mergeCells count="15">
    <mergeCell ref="A104:B104"/>
    <mergeCell ref="C104:D104"/>
    <mergeCell ref="A106:B106"/>
    <mergeCell ref="C106:D106"/>
    <mergeCell ref="C107:D107"/>
    <mergeCell ref="C103:D103"/>
    <mergeCell ref="A1:E1"/>
    <mergeCell ref="A2:E2"/>
    <mergeCell ref="D3:E3"/>
    <mergeCell ref="A103:B103"/>
    <mergeCell ref="A93:E94"/>
    <mergeCell ref="A95:E95"/>
    <mergeCell ref="A96:E96"/>
    <mergeCell ref="A97:E98"/>
    <mergeCell ref="A99:E99"/>
  </mergeCells>
  <printOptions horizontalCentered="1"/>
  <pageMargins left="0.70866141732283472" right="0.43307086614173229" top="0.39370078740157483" bottom="0.39370078740157483" header="0.31496062992125984" footer="0.31496062992125984"/>
  <pageSetup paperSize="9" scale="86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view="pageBreakPreview" zoomScale="60" zoomScaleNormal="100" workbookViewId="0">
      <selection activeCell="F24" sqref="F24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95" t="s">
        <v>261</v>
      </c>
      <c r="B1" s="195"/>
      <c r="C1" s="195"/>
      <c r="D1" s="195"/>
      <c r="E1" s="195"/>
      <c r="F1" s="195"/>
    </row>
    <row r="2" spans="1:19" s="2" customFormat="1" x14ac:dyDescent="0.25">
      <c r="A2" s="52"/>
      <c r="B2" s="52"/>
      <c r="C2" s="52"/>
      <c r="D2" s="52"/>
      <c r="E2" s="52"/>
      <c r="F2" s="52"/>
    </row>
    <row r="3" spans="1:19" s="2" customFormat="1" ht="19.5" customHeight="1" x14ac:dyDescent="0.25">
      <c r="A3" s="53" t="s">
        <v>262</v>
      </c>
      <c r="B3" s="53"/>
      <c r="C3" s="53"/>
      <c r="D3" s="53"/>
      <c r="E3" s="53"/>
      <c r="F3" s="54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</row>
    <row r="4" spans="1:19" s="2" customFormat="1" ht="19.5" customHeight="1" x14ac:dyDescent="0.25">
      <c r="A4" s="53"/>
      <c r="B4" s="53"/>
      <c r="C4" s="53"/>
      <c r="D4" s="53"/>
      <c r="E4" s="53"/>
      <c r="F4" s="54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</row>
    <row r="5" spans="1:19" s="2" customFormat="1" ht="36.75" customHeight="1" x14ac:dyDescent="0.25">
      <c r="A5" s="203" t="s">
        <v>122</v>
      </c>
      <c r="B5" s="203"/>
      <c r="C5" s="203"/>
      <c r="D5" s="203"/>
      <c r="E5" s="203"/>
      <c r="F5" s="203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</row>
    <row r="6" spans="1:19" s="101" customFormat="1" ht="27.75" customHeight="1" x14ac:dyDescent="0.25">
      <c r="A6" s="100" t="s">
        <v>123</v>
      </c>
      <c r="B6" s="133" t="s">
        <v>263</v>
      </c>
      <c r="C6" s="100" t="s">
        <v>124</v>
      </c>
      <c r="D6" s="132">
        <v>1245.3</v>
      </c>
      <c r="E6" s="100" t="s">
        <v>125</v>
      </c>
      <c r="F6" s="105">
        <v>748.9</v>
      </c>
      <c r="G6" s="106"/>
      <c r="H6" s="100"/>
      <c r="I6" s="100"/>
      <c r="J6" s="103"/>
      <c r="K6" s="100"/>
      <c r="L6" s="106"/>
      <c r="M6" s="106"/>
      <c r="N6" s="106"/>
      <c r="O6" s="106"/>
      <c r="P6" s="106"/>
      <c r="Q6" s="204"/>
      <c r="R6" s="204"/>
      <c r="S6" s="107"/>
    </row>
    <row r="7" spans="1:19" s="102" customFormat="1" ht="32.25" customHeight="1" x14ac:dyDescent="0.25">
      <c r="A7" s="100" t="s">
        <v>126</v>
      </c>
      <c r="B7" s="103">
        <v>2</v>
      </c>
      <c r="C7" s="100" t="s">
        <v>127</v>
      </c>
      <c r="D7" s="132">
        <v>167.6</v>
      </c>
      <c r="E7" s="100" t="s">
        <v>128</v>
      </c>
      <c r="F7" s="105">
        <v>483.2</v>
      </c>
      <c r="G7" s="106"/>
      <c r="H7" s="100"/>
      <c r="I7" s="100"/>
      <c r="J7" s="103"/>
      <c r="K7" s="100"/>
      <c r="L7" s="106"/>
      <c r="M7" s="106"/>
      <c r="N7" s="106"/>
      <c r="O7" s="106"/>
      <c r="P7" s="106"/>
      <c r="Q7" s="204"/>
      <c r="R7" s="204"/>
      <c r="S7" s="108"/>
    </row>
    <row r="8" spans="1:19" s="102" customFormat="1" ht="45" customHeight="1" x14ac:dyDescent="0.25">
      <c r="A8" s="116" t="s">
        <v>129</v>
      </c>
      <c r="B8" s="103">
        <v>18</v>
      </c>
      <c r="C8" s="100" t="s">
        <v>130</v>
      </c>
      <c r="D8" s="105">
        <v>124.1</v>
      </c>
      <c r="E8" s="100" t="s">
        <v>131</v>
      </c>
      <c r="F8" s="105">
        <v>380.6</v>
      </c>
      <c r="G8" s="106"/>
      <c r="H8" s="100"/>
      <c r="I8" s="100"/>
      <c r="J8" s="103"/>
      <c r="K8" s="116"/>
      <c r="L8" s="106"/>
      <c r="M8" s="106"/>
      <c r="N8" s="106"/>
      <c r="O8" s="106"/>
      <c r="P8" s="106"/>
      <c r="Q8" s="204"/>
      <c r="R8" s="204"/>
      <c r="S8" s="108"/>
    </row>
    <row r="9" spans="1:19" s="62" customFormat="1" ht="33.75" customHeight="1" x14ac:dyDescent="0.25">
      <c r="A9" s="63"/>
      <c r="B9" s="60"/>
      <c r="C9" s="57"/>
      <c r="D9" s="65"/>
      <c r="E9" s="66"/>
      <c r="F9" s="67"/>
      <c r="G9" s="56"/>
      <c r="H9" s="58"/>
      <c r="I9" s="59"/>
      <c r="J9" s="60"/>
      <c r="K9" s="64"/>
      <c r="L9" s="61"/>
      <c r="M9" s="61"/>
      <c r="N9" s="61"/>
      <c r="O9" s="61"/>
      <c r="P9" s="56"/>
      <c r="Q9" s="64"/>
      <c r="R9" s="116"/>
      <c r="S9" s="69"/>
    </row>
    <row r="10" spans="1:19" s="72" customFormat="1" ht="15" customHeight="1" thickBot="1" x14ac:dyDescent="0.3">
      <c r="A10" s="70"/>
      <c r="B10" s="70"/>
      <c r="C10" s="70"/>
      <c r="D10" s="70"/>
      <c r="E10" s="70"/>
      <c r="F10" s="115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2" customFormat="1" ht="30" customHeight="1" x14ac:dyDescent="0.25">
      <c r="A11" s="205" t="s">
        <v>132</v>
      </c>
      <c r="B11" s="206"/>
      <c r="C11" s="206"/>
      <c r="D11" s="206"/>
      <c r="E11" s="207"/>
      <c r="F11" s="73" t="s">
        <v>133</v>
      </c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</row>
    <row r="12" spans="1:19" s="110" customFormat="1" ht="30" customHeight="1" x14ac:dyDescent="0.25">
      <c r="A12" s="208" t="s">
        <v>267</v>
      </c>
      <c r="B12" s="209"/>
      <c r="C12" s="209"/>
      <c r="D12" s="209"/>
      <c r="E12" s="210"/>
      <c r="F12" s="109">
        <v>-7567.817999999912</v>
      </c>
    </row>
    <row r="13" spans="1:19" s="110" customFormat="1" ht="30" customHeight="1" x14ac:dyDescent="0.25">
      <c r="A13" s="208" t="s">
        <v>134</v>
      </c>
      <c r="B13" s="209"/>
      <c r="C13" s="209"/>
      <c r="D13" s="209"/>
      <c r="E13" s="210"/>
      <c r="F13" s="109">
        <v>45545.859999999957</v>
      </c>
    </row>
    <row r="14" spans="1:19" s="110" customFormat="1" ht="30" customHeight="1" x14ac:dyDescent="0.25">
      <c r="A14" s="208" t="s">
        <v>135</v>
      </c>
      <c r="B14" s="209"/>
      <c r="C14" s="209"/>
      <c r="D14" s="209"/>
      <c r="E14" s="210"/>
      <c r="F14" s="111">
        <f>SUM(F15:F17)</f>
        <v>233923.86</v>
      </c>
    </row>
    <row r="15" spans="1:19" s="72" customFormat="1" ht="28.5" customHeight="1" x14ac:dyDescent="0.25">
      <c r="A15" s="200" t="s">
        <v>136</v>
      </c>
      <c r="B15" s="201"/>
      <c r="C15" s="201"/>
      <c r="D15" s="201"/>
      <c r="E15" s="202"/>
      <c r="F15" s="75">
        <f>600+210112</f>
        <v>210712</v>
      </c>
    </row>
    <row r="16" spans="1:19" s="72" customFormat="1" ht="24.75" customHeight="1" x14ac:dyDescent="0.25">
      <c r="A16" s="200" t="s">
        <v>137</v>
      </c>
      <c r="B16" s="201"/>
      <c r="C16" s="201"/>
      <c r="D16" s="201"/>
      <c r="E16" s="202"/>
      <c r="F16" s="75">
        <v>23211.86</v>
      </c>
    </row>
    <row r="17" spans="1:19" s="72" customFormat="1" ht="30" hidden="1" customHeight="1" x14ac:dyDescent="0.25">
      <c r="A17" s="200" t="s">
        <v>138</v>
      </c>
      <c r="B17" s="201"/>
      <c r="C17" s="201"/>
      <c r="D17" s="201"/>
      <c r="E17" s="202"/>
      <c r="F17" s="75"/>
    </row>
    <row r="18" spans="1:19" s="110" customFormat="1" ht="30" customHeight="1" x14ac:dyDescent="0.25">
      <c r="A18" s="208" t="s">
        <v>139</v>
      </c>
      <c r="B18" s="209"/>
      <c r="C18" s="209"/>
      <c r="D18" s="209"/>
      <c r="E18" s="210"/>
      <c r="F18" s="112">
        <f>SUM(F19:F22)</f>
        <v>466730.33999999997</v>
      </c>
    </row>
    <row r="19" spans="1:19" s="72" customFormat="1" ht="30" customHeight="1" x14ac:dyDescent="0.25">
      <c r="A19" s="200" t="s">
        <v>136</v>
      </c>
      <c r="B19" s="201"/>
      <c r="C19" s="201"/>
      <c r="D19" s="201"/>
      <c r="E19" s="202"/>
      <c r="F19" s="75">
        <f>600+201219.51</f>
        <v>201819.51</v>
      </c>
    </row>
    <row r="20" spans="1:19" s="72" customFormat="1" ht="30" customHeight="1" x14ac:dyDescent="0.25">
      <c r="A20" s="200" t="s">
        <v>137</v>
      </c>
      <c r="B20" s="201"/>
      <c r="C20" s="201"/>
      <c r="D20" s="201"/>
      <c r="E20" s="202"/>
      <c r="F20" s="75">
        <v>9318.4</v>
      </c>
    </row>
    <row r="21" spans="1:19" s="76" customFormat="1" ht="30" hidden="1" customHeight="1" x14ac:dyDescent="0.2">
      <c r="A21" s="200" t="s">
        <v>138</v>
      </c>
      <c r="B21" s="201"/>
      <c r="C21" s="201"/>
      <c r="D21" s="201"/>
      <c r="E21" s="202"/>
      <c r="F21" s="75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</row>
    <row r="22" spans="1:19" s="136" customFormat="1" ht="30" customHeight="1" x14ac:dyDescent="0.2">
      <c r="A22" s="218" t="s">
        <v>264</v>
      </c>
      <c r="B22" s="219"/>
      <c r="C22" s="219"/>
      <c r="D22" s="219"/>
      <c r="E22" s="220"/>
      <c r="F22" s="134">
        <v>255592.43</v>
      </c>
      <c r="G22" s="135"/>
      <c r="H22" s="135"/>
      <c r="I22" s="135"/>
      <c r="J22" s="135"/>
      <c r="K22" s="135"/>
      <c r="L22" s="135"/>
      <c r="M22" s="135"/>
      <c r="N22" s="135"/>
      <c r="O22" s="135"/>
      <c r="P22" s="135"/>
      <c r="Q22" s="135"/>
      <c r="R22" s="135"/>
      <c r="S22" s="135"/>
    </row>
    <row r="23" spans="1:19" s="113" customFormat="1" ht="30" customHeight="1" x14ac:dyDescent="0.25">
      <c r="A23" s="208" t="s">
        <v>140</v>
      </c>
      <c r="B23" s="209"/>
      <c r="C23" s="209"/>
      <c r="D23" s="209"/>
      <c r="E23" s="210"/>
      <c r="F23" s="112">
        <f>F12+F18</f>
        <v>459162.52200000006</v>
      </c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</row>
    <row r="24" spans="1:19" s="113" customFormat="1" ht="30" customHeight="1" x14ac:dyDescent="0.25">
      <c r="A24" s="208" t="s">
        <v>141</v>
      </c>
      <c r="B24" s="209"/>
      <c r="C24" s="209"/>
      <c r="D24" s="209"/>
      <c r="E24" s="210"/>
      <c r="F24" s="112">
        <f>Акт19!E67</f>
        <v>148132.52300000004</v>
      </c>
      <c r="G24" s="110"/>
      <c r="H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</row>
    <row r="25" spans="1:19" s="139" customFormat="1" ht="30" customHeight="1" x14ac:dyDescent="0.25">
      <c r="A25" s="221" t="s">
        <v>265</v>
      </c>
      <c r="B25" s="222"/>
      <c r="C25" s="222"/>
      <c r="D25" s="222"/>
      <c r="E25" s="223"/>
      <c r="F25" s="137">
        <v>255592.43</v>
      </c>
      <c r="G25" s="138"/>
      <c r="H25" s="138"/>
      <c r="I25" s="138"/>
      <c r="J25" s="138"/>
      <c r="K25" s="138"/>
      <c r="L25" s="138"/>
      <c r="M25" s="138"/>
      <c r="N25" s="138"/>
      <c r="O25" s="138"/>
      <c r="P25" s="138"/>
      <c r="Q25" s="138"/>
      <c r="R25" s="138"/>
      <c r="S25" s="138"/>
    </row>
    <row r="26" spans="1:19" s="139" customFormat="1" ht="30" customHeight="1" x14ac:dyDescent="0.25">
      <c r="A26" s="221" t="s">
        <v>266</v>
      </c>
      <c r="B26" s="222"/>
      <c r="C26" s="222"/>
      <c r="D26" s="222"/>
      <c r="E26" s="223"/>
      <c r="F26" s="137">
        <v>2555.92</v>
      </c>
      <c r="G26" s="138"/>
      <c r="H26" s="138"/>
      <c r="I26" s="138"/>
      <c r="J26" s="138"/>
      <c r="K26" s="138"/>
      <c r="L26" s="138"/>
      <c r="M26" s="138"/>
      <c r="N26" s="138"/>
      <c r="O26" s="138"/>
      <c r="P26" s="138"/>
      <c r="Q26" s="138"/>
      <c r="R26" s="138"/>
      <c r="S26" s="138"/>
    </row>
    <row r="27" spans="1:19" s="113" customFormat="1" ht="30" customHeight="1" x14ac:dyDescent="0.25">
      <c r="A27" s="208" t="s">
        <v>268</v>
      </c>
      <c r="B27" s="209"/>
      <c r="C27" s="209"/>
      <c r="D27" s="209"/>
      <c r="E27" s="210"/>
      <c r="F27" s="112">
        <f>F23-F24-F25-F26</f>
        <v>52881.649000000019</v>
      </c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0"/>
    </row>
    <row r="28" spans="1:19" s="113" customFormat="1" ht="30" customHeight="1" x14ac:dyDescent="0.25">
      <c r="A28" s="208" t="s">
        <v>142</v>
      </c>
      <c r="B28" s="209"/>
      <c r="C28" s="209"/>
      <c r="D28" s="209"/>
      <c r="E28" s="210"/>
      <c r="F28" s="114">
        <f>F13+F14-F18+F22</f>
        <v>68331.81</v>
      </c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0"/>
    </row>
    <row r="29" spans="1:19" s="76" customFormat="1" ht="11.45" customHeight="1" x14ac:dyDescent="0.25">
      <c r="A29" s="77"/>
      <c r="B29" s="77"/>
      <c r="C29" s="77"/>
      <c r="D29" s="77"/>
      <c r="E29" s="77"/>
      <c r="F29" s="77"/>
    </row>
    <row r="30" spans="1:19" s="78" customFormat="1" ht="27.75" customHeight="1" x14ac:dyDescent="0.2">
      <c r="A30" s="211" t="s">
        <v>143</v>
      </c>
      <c r="B30" s="211"/>
      <c r="C30" s="211"/>
      <c r="D30" s="211"/>
    </row>
    <row r="31" spans="1:19" s="2" customFormat="1" ht="21.75" customHeight="1" x14ac:dyDescent="0.25">
      <c r="A31" s="212" t="s">
        <v>144</v>
      </c>
      <c r="B31" s="212"/>
      <c r="C31" s="212"/>
      <c r="D31" s="212"/>
    </row>
    <row r="32" spans="1:19" s="2" customFormat="1" ht="22.5" customHeight="1" x14ac:dyDescent="0.25">
      <c r="A32" s="211" t="s">
        <v>42</v>
      </c>
      <c r="B32" s="211"/>
      <c r="C32" s="211"/>
      <c r="D32" s="211"/>
    </row>
    <row r="33" spans="1:4" s="2" customFormat="1" ht="22.5" customHeight="1" x14ac:dyDescent="0.25">
      <c r="A33" s="211" t="s">
        <v>43</v>
      </c>
      <c r="B33" s="211"/>
      <c r="C33" s="211"/>
      <c r="D33" s="52"/>
    </row>
  </sheetData>
  <mergeCells count="27">
    <mergeCell ref="A33:C33"/>
    <mergeCell ref="A18:E18"/>
    <mergeCell ref="A19:E19"/>
    <mergeCell ref="A20:E20"/>
    <mergeCell ref="A21:E21"/>
    <mergeCell ref="A23:E23"/>
    <mergeCell ref="A24:E24"/>
    <mergeCell ref="A27:E27"/>
    <mergeCell ref="A28:E28"/>
    <mergeCell ref="A30:D30"/>
    <mergeCell ref="A31:D31"/>
    <mergeCell ref="A32:D32"/>
    <mergeCell ref="A22:E22"/>
    <mergeCell ref="A25:E25"/>
    <mergeCell ref="A26:E26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"/>
  <sheetViews>
    <sheetView view="pageBreakPreview" topLeftCell="A46" zoomScale="60" zoomScaleNormal="100" workbookViewId="0">
      <selection activeCell="D83" sqref="D83"/>
    </sheetView>
  </sheetViews>
  <sheetFormatPr defaultRowHeight="15" x14ac:dyDescent="0.25"/>
  <cols>
    <col min="1" max="1" width="51.85546875" style="81" customWidth="1"/>
    <col min="2" max="2" width="13.85546875" style="126" customWidth="1"/>
    <col min="3" max="3" width="14" style="126" customWidth="1"/>
    <col min="4" max="4" width="17.5703125" style="126" customWidth="1"/>
    <col min="5" max="5" width="14.7109375" style="126" customWidth="1"/>
    <col min="6" max="255" width="9.140625" style="81"/>
    <col min="256" max="256" width="8.7109375" style="81" customWidth="1"/>
    <col min="257" max="257" width="31.5703125" style="81" customWidth="1"/>
    <col min="258" max="258" width="13.85546875" style="81" customWidth="1"/>
    <col min="259" max="259" width="19.140625" style="81" customWidth="1"/>
    <col min="260" max="260" width="17.5703125" style="81" customWidth="1"/>
    <col min="261" max="261" width="14.7109375" style="81" customWidth="1"/>
    <col min="262" max="511" width="9.140625" style="81"/>
    <col min="512" max="512" width="8.7109375" style="81" customWidth="1"/>
    <col min="513" max="513" width="31.5703125" style="81" customWidth="1"/>
    <col min="514" max="514" width="13.85546875" style="81" customWidth="1"/>
    <col min="515" max="515" width="19.140625" style="81" customWidth="1"/>
    <col min="516" max="516" width="17.5703125" style="81" customWidth="1"/>
    <col min="517" max="517" width="14.7109375" style="81" customWidth="1"/>
    <col min="518" max="767" width="9.140625" style="81"/>
    <col min="768" max="768" width="8.7109375" style="81" customWidth="1"/>
    <col min="769" max="769" width="31.5703125" style="81" customWidth="1"/>
    <col min="770" max="770" width="13.85546875" style="81" customWidth="1"/>
    <col min="771" max="771" width="19.140625" style="81" customWidth="1"/>
    <col min="772" max="772" width="17.5703125" style="81" customWidth="1"/>
    <col min="773" max="773" width="14.7109375" style="81" customWidth="1"/>
    <col min="774" max="1023" width="9.140625" style="81"/>
    <col min="1024" max="1024" width="8.7109375" style="81" customWidth="1"/>
    <col min="1025" max="1025" width="31.5703125" style="81" customWidth="1"/>
    <col min="1026" max="1026" width="13.85546875" style="81" customWidth="1"/>
    <col min="1027" max="1027" width="19.140625" style="81" customWidth="1"/>
    <col min="1028" max="1028" width="17.5703125" style="81" customWidth="1"/>
    <col min="1029" max="1029" width="14.7109375" style="81" customWidth="1"/>
    <col min="1030" max="1279" width="9.140625" style="81"/>
    <col min="1280" max="1280" width="8.7109375" style="81" customWidth="1"/>
    <col min="1281" max="1281" width="31.5703125" style="81" customWidth="1"/>
    <col min="1282" max="1282" width="13.85546875" style="81" customWidth="1"/>
    <col min="1283" max="1283" width="19.140625" style="81" customWidth="1"/>
    <col min="1284" max="1284" width="17.5703125" style="81" customWidth="1"/>
    <col min="1285" max="1285" width="14.7109375" style="81" customWidth="1"/>
    <col min="1286" max="1535" width="9.140625" style="81"/>
    <col min="1536" max="1536" width="8.7109375" style="81" customWidth="1"/>
    <col min="1537" max="1537" width="31.5703125" style="81" customWidth="1"/>
    <col min="1538" max="1538" width="13.85546875" style="81" customWidth="1"/>
    <col min="1539" max="1539" width="19.140625" style="81" customWidth="1"/>
    <col min="1540" max="1540" width="17.5703125" style="81" customWidth="1"/>
    <col min="1541" max="1541" width="14.7109375" style="81" customWidth="1"/>
    <col min="1542" max="1791" width="9.140625" style="81"/>
    <col min="1792" max="1792" width="8.7109375" style="81" customWidth="1"/>
    <col min="1793" max="1793" width="31.5703125" style="81" customWidth="1"/>
    <col min="1794" max="1794" width="13.85546875" style="81" customWidth="1"/>
    <col min="1795" max="1795" width="19.140625" style="81" customWidth="1"/>
    <col min="1796" max="1796" width="17.5703125" style="81" customWidth="1"/>
    <col min="1797" max="1797" width="14.7109375" style="81" customWidth="1"/>
    <col min="1798" max="2047" width="9.140625" style="81"/>
    <col min="2048" max="2048" width="8.7109375" style="81" customWidth="1"/>
    <col min="2049" max="2049" width="31.5703125" style="81" customWidth="1"/>
    <col min="2050" max="2050" width="13.85546875" style="81" customWidth="1"/>
    <col min="2051" max="2051" width="19.140625" style="81" customWidth="1"/>
    <col min="2052" max="2052" width="17.5703125" style="81" customWidth="1"/>
    <col min="2053" max="2053" width="14.7109375" style="81" customWidth="1"/>
    <col min="2054" max="2303" width="9.140625" style="81"/>
    <col min="2304" max="2304" width="8.7109375" style="81" customWidth="1"/>
    <col min="2305" max="2305" width="31.5703125" style="81" customWidth="1"/>
    <col min="2306" max="2306" width="13.85546875" style="81" customWidth="1"/>
    <col min="2307" max="2307" width="19.140625" style="81" customWidth="1"/>
    <col min="2308" max="2308" width="17.5703125" style="81" customWidth="1"/>
    <col min="2309" max="2309" width="14.7109375" style="81" customWidth="1"/>
    <col min="2310" max="2559" width="9.140625" style="81"/>
    <col min="2560" max="2560" width="8.7109375" style="81" customWidth="1"/>
    <col min="2561" max="2561" width="31.5703125" style="81" customWidth="1"/>
    <col min="2562" max="2562" width="13.85546875" style="81" customWidth="1"/>
    <col min="2563" max="2563" width="19.140625" style="81" customWidth="1"/>
    <col min="2564" max="2564" width="17.5703125" style="81" customWidth="1"/>
    <col min="2565" max="2565" width="14.7109375" style="81" customWidth="1"/>
    <col min="2566" max="2815" width="9.140625" style="81"/>
    <col min="2816" max="2816" width="8.7109375" style="81" customWidth="1"/>
    <col min="2817" max="2817" width="31.5703125" style="81" customWidth="1"/>
    <col min="2818" max="2818" width="13.85546875" style="81" customWidth="1"/>
    <col min="2819" max="2819" width="19.140625" style="81" customWidth="1"/>
    <col min="2820" max="2820" width="17.5703125" style="81" customWidth="1"/>
    <col min="2821" max="2821" width="14.7109375" style="81" customWidth="1"/>
    <col min="2822" max="3071" width="9.140625" style="81"/>
    <col min="3072" max="3072" width="8.7109375" style="81" customWidth="1"/>
    <col min="3073" max="3073" width="31.5703125" style="81" customWidth="1"/>
    <col min="3074" max="3074" width="13.85546875" style="81" customWidth="1"/>
    <col min="3075" max="3075" width="19.140625" style="81" customWidth="1"/>
    <col min="3076" max="3076" width="17.5703125" style="81" customWidth="1"/>
    <col min="3077" max="3077" width="14.7109375" style="81" customWidth="1"/>
    <col min="3078" max="3327" width="9.140625" style="81"/>
    <col min="3328" max="3328" width="8.7109375" style="81" customWidth="1"/>
    <col min="3329" max="3329" width="31.5703125" style="81" customWidth="1"/>
    <col min="3330" max="3330" width="13.85546875" style="81" customWidth="1"/>
    <col min="3331" max="3331" width="19.140625" style="81" customWidth="1"/>
    <col min="3332" max="3332" width="17.5703125" style="81" customWidth="1"/>
    <col min="3333" max="3333" width="14.7109375" style="81" customWidth="1"/>
    <col min="3334" max="3583" width="9.140625" style="81"/>
    <col min="3584" max="3584" width="8.7109375" style="81" customWidth="1"/>
    <col min="3585" max="3585" width="31.5703125" style="81" customWidth="1"/>
    <col min="3586" max="3586" width="13.85546875" style="81" customWidth="1"/>
    <col min="3587" max="3587" width="19.140625" style="81" customWidth="1"/>
    <col min="3588" max="3588" width="17.5703125" style="81" customWidth="1"/>
    <col min="3589" max="3589" width="14.7109375" style="81" customWidth="1"/>
    <col min="3590" max="3839" width="9.140625" style="81"/>
    <col min="3840" max="3840" width="8.7109375" style="81" customWidth="1"/>
    <col min="3841" max="3841" width="31.5703125" style="81" customWidth="1"/>
    <col min="3842" max="3842" width="13.85546875" style="81" customWidth="1"/>
    <col min="3843" max="3843" width="19.140625" style="81" customWidth="1"/>
    <col min="3844" max="3844" width="17.5703125" style="81" customWidth="1"/>
    <col min="3845" max="3845" width="14.7109375" style="81" customWidth="1"/>
    <col min="3846" max="4095" width="9.140625" style="81"/>
    <col min="4096" max="4096" width="8.7109375" style="81" customWidth="1"/>
    <col min="4097" max="4097" width="31.5703125" style="81" customWidth="1"/>
    <col min="4098" max="4098" width="13.85546875" style="81" customWidth="1"/>
    <col min="4099" max="4099" width="19.140625" style="81" customWidth="1"/>
    <col min="4100" max="4100" width="17.5703125" style="81" customWidth="1"/>
    <col min="4101" max="4101" width="14.7109375" style="81" customWidth="1"/>
    <col min="4102" max="4351" width="9.140625" style="81"/>
    <col min="4352" max="4352" width="8.7109375" style="81" customWidth="1"/>
    <col min="4353" max="4353" width="31.5703125" style="81" customWidth="1"/>
    <col min="4354" max="4354" width="13.85546875" style="81" customWidth="1"/>
    <col min="4355" max="4355" width="19.140625" style="81" customWidth="1"/>
    <col min="4356" max="4356" width="17.5703125" style="81" customWidth="1"/>
    <col min="4357" max="4357" width="14.7109375" style="81" customWidth="1"/>
    <col min="4358" max="4607" width="9.140625" style="81"/>
    <col min="4608" max="4608" width="8.7109375" style="81" customWidth="1"/>
    <col min="4609" max="4609" width="31.5703125" style="81" customWidth="1"/>
    <col min="4610" max="4610" width="13.85546875" style="81" customWidth="1"/>
    <col min="4611" max="4611" width="19.140625" style="81" customWidth="1"/>
    <col min="4612" max="4612" width="17.5703125" style="81" customWidth="1"/>
    <col min="4613" max="4613" width="14.7109375" style="81" customWidth="1"/>
    <col min="4614" max="4863" width="9.140625" style="81"/>
    <col min="4864" max="4864" width="8.7109375" style="81" customWidth="1"/>
    <col min="4865" max="4865" width="31.5703125" style="81" customWidth="1"/>
    <col min="4866" max="4866" width="13.85546875" style="81" customWidth="1"/>
    <col min="4867" max="4867" width="19.140625" style="81" customWidth="1"/>
    <col min="4868" max="4868" width="17.5703125" style="81" customWidth="1"/>
    <col min="4869" max="4869" width="14.7109375" style="81" customWidth="1"/>
    <col min="4870" max="5119" width="9.140625" style="81"/>
    <col min="5120" max="5120" width="8.7109375" style="81" customWidth="1"/>
    <col min="5121" max="5121" width="31.5703125" style="81" customWidth="1"/>
    <col min="5122" max="5122" width="13.85546875" style="81" customWidth="1"/>
    <col min="5123" max="5123" width="19.140625" style="81" customWidth="1"/>
    <col min="5124" max="5124" width="17.5703125" style="81" customWidth="1"/>
    <col min="5125" max="5125" width="14.7109375" style="81" customWidth="1"/>
    <col min="5126" max="5375" width="9.140625" style="81"/>
    <col min="5376" max="5376" width="8.7109375" style="81" customWidth="1"/>
    <col min="5377" max="5377" width="31.5703125" style="81" customWidth="1"/>
    <col min="5378" max="5378" width="13.85546875" style="81" customWidth="1"/>
    <col min="5379" max="5379" width="19.140625" style="81" customWidth="1"/>
    <col min="5380" max="5380" width="17.5703125" style="81" customWidth="1"/>
    <col min="5381" max="5381" width="14.7109375" style="81" customWidth="1"/>
    <col min="5382" max="5631" width="9.140625" style="81"/>
    <col min="5632" max="5632" width="8.7109375" style="81" customWidth="1"/>
    <col min="5633" max="5633" width="31.5703125" style="81" customWidth="1"/>
    <col min="5634" max="5634" width="13.85546875" style="81" customWidth="1"/>
    <col min="5635" max="5635" width="19.140625" style="81" customWidth="1"/>
    <col min="5636" max="5636" width="17.5703125" style="81" customWidth="1"/>
    <col min="5637" max="5637" width="14.7109375" style="81" customWidth="1"/>
    <col min="5638" max="5887" width="9.140625" style="81"/>
    <col min="5888" max="5888" width="8.7109375" style="81" customWidth="1"/>
    <col min="5889" max="5889" width="31.5703125" style="81" customWidth="1"/>
    <col min="5890" max="5890" width="13.85546875" style="81" customWidth="1"/>
    <col min="5891" max="5891" width="19.140625" style="81" customWidth="1"/>
    <col min="5892" max="5892" width="17.5703125" style="81" customWidth="1"/>
    <col min="5893" max="5893" width="14.7109375" style="81" customWidth="1"/>
    <col min="5894" max="6143" width="9.140625" style="81"/>
    <col min="6144" max="6144" width="8.7109375" style="81" customWidth="1"/>
    <col min="6145" max="6145" width="31.5703125" style="81" customWidth="1"/>
    <col min="6146" max="6146" width="13.85546875" style="81" customWidth="1"/>
    <col min="6147" max="6147" width="19.140625" style="81" customWidth="1"/>
    <col min="6148" max="6148" width="17.5703125" style="81" customWidth="1"/>
    <col min="6149" max="6149" width="14.7109375" style="81" customWidth="1"/>
    <col min="6150" max="6399" width="9.140625" style="81"/>
    <col min="6400" max="6400" width="8.7109375" style="81" customWidth="1"/>
    <col min="6401" max="6401" width="31.5703125" style="81" customWidth="1"/>
    <col min="6402" max="6402" width="13.85546875" style="81" customWidth="1"/>
    <col min="6403" max="6403" width="19.140625" style="81" customWidth="1"/>
    <col min="6404" max="6404" width="17.5703125" style="81" customWidth="1"/>
    <col min="6405" max="6405" width="14.7109375" style="81" customWidth="1"/>
    <col min="6406" max="6655" width="9.140625" style="81"/>
    <col min="6656" max="6656" width="8.7109375" style="81" customWidth="1"/>
    <col min="6657" max="6657" width="31.5703125" style="81" customWidth="1"/>
    <col min="6658" max="6658" width="13.85546875" style="81" customWidth="1"/>
    <col min="6659" max="6659" width="19.140625" style="81" customWidth="1"/>
    <col min="6660" max="6660" width="17.5703125" style="81" customWidth="1"/>
    <col min="6661" max="6661" width="14.7109375" style="81" customWidth="1"/>
    <col min="6662" max="6911" width="9.140625" style="81"/>
    <col min="6912" max="6912" width="8.7109375" style="81" customWidth="1"/>
    <col min="6913" max="6913" width="31.5703125" style="81" customWidth="1"/>
    <col min="6914" max="6914" width="13.85546875" style="81" customWidth="1"/>
    <col min="6915" max="6915" width="19.140625" style="81" customWidth="1"/>
    <col min="6916" max="6916" width="17.5703125" style="81" customWidth="1"/>
    <col min="6917" max="6917" width="14.7109375" style="81" customWidth="1"/>
    <col min="6918" max="7167" width="9.140625" style="81"/>
    <col min="7168" max="7168" width="8.7109375" style="81" customWidth="1"/>
    <col min="7169" max="7169" width="31.5703125" style="81" customWidth="1"/>
    <col min="7170" max="7170" width="13.85546875" style="81" customWidth="1"/>
    <col min="7171" max="7171" width="19.140625" style="81" customWidth="1"/>
    <col min="7172" max="7172" width="17.5703125" style="81" customWidth="1"/>
    <col min="7173" max="7173" width="14.7109375" style="81" customWidth="1"/>
    <col min="7174" max="7423" width="9.140625" style="81"/>
    <col min="7424" max="7424" width="8.7109375" style="81" customWidth="1"/>
    <col min="7425" max="7425" width="31.5703125" style="81" customWidth="1"/>
    <col min="7426" max="7426" width="13.85546875" style="81" customWidth="1"/>
    <col min="7427" max="7427" width="19.140625" style="81" customWidth="1"/>
    <col min="7428" max="7428" width="17.5703125" style="81" customWidth="1"/>
    <col min="7429" max="7429" width="14.7109375" style="81" customWidth="1"/>
    <col min="7430" max="7679" width="9.140625" style="81"/>
    <col min="7680" max="7680" width="8.7109375" style="81" customWidth="1"/>
    <col min="7681" max="7681" width="31.5703125" style="81" customWidth="1"/>
    <col min="7682" max="7682" width="13.85546875" style="81" customWidth="1"/>
    <col min="7683" max="7683" width="19.140625" style="81" customWidth="1"/>
    <col min="7684" max="7684" width="17.5703125" style="81" customWidth="1"/>
    <col min="7685" max="7685" width="14.7109375" style="81" customWidth="1"/>
    <col min="7686" max="7935" width="9.140625" style="81"/>
    <col min="7936" max="7936" width="8.7109375" style="81" customWidth="1"/>
    <col min="7937" max="7937" width="31.5703125" style="81" customWidth="1"/>
    <col min="7938" max="7938" width="13.85546875" style="81" customWidth="1"/>
    <col min="7939" max="7939" width="19.140625" style="81" customWidth="1"/>
    <col min="7940" max="7940" width="17.5703125" style="81" customWidth="1"/>
    <col min="7941" max="7941" width="14.7109375" style="81" customWidth="1"/>
    <col min="7942" max="8191" width="9.140625" style="81"/>
    <col min="8192" max="8192" width="8.7109375" style="81" customWidth="1"/>
    <col min="8193" max="8193" width="31.5703125" style="81" customWidth="1"/>
    <col min="8194" max="8194" width="13.85546875" style="81" customWidth="1"/>
    <col min="8195" max="8195" width="19.140625" style="81" customWidth="1"/>
    <col min="8196" max="8196" width="17.5703125" style="81" customWidth="1"/>
    <col min="8197" max="8197" width="14.7109375" style="81" customWidth="1"/>
    <col min="8198" max="8447" width="9.140625" style="81"/>
    <col min="8448" max="8448" width="8.7109375" style="81" customWidth="1"/>
    <col min="8449" max="8449" width="31.5703125" style="81" customWidth="1"/>
    <col min="8450" max="8450" width="13.85546875" style="81" customWidth="1"/>
    <col min="8451" max="8451" width="19.140625" style="81" customWidth="1"/>
    <col min="8452" max="8452" width="17.5703125" style="81" customWidth="1"/>
    <col min="8453" max="8453" width="14.7109375" style="81" customWidth="1"/>
    <col min="8454" max="8703" width="9.140625" style="81"/>
    <col min="8704" max="8704" width="8.7109375" style="81" customWidth="1"/>
    <col min="8705" max="8705" width="31.5703125" style="81" customWidth="1"/>
    <col min="8706" max="8706" width="13.85546875" style="81" customWidth="1"/>
    <col min="8707" max="8707" width="19.140625" style="81" customWidth="1"/>
    <col min="8708" max="8708" width="17.5703125" style="81" customWidth="1"/>
    <col min="8709" max="8709" width="14.7109375" style="81" customWidth="1"/>
    <col min="8710" max="8959" width="9.140625" style="81"/>
    <col min="8960" max="8960" width="8.7109375" style="81" customWidth="1"/>
    <col min="8961" max="8961" width="31.5703125" style="81" customWidth="1"/>
    <col min="8962" max="8962" width="13.85546875" style="81" customWidth="1"/>
    <col min="8963" max="8963" width="19.140625" style="81" customWidth="1"/>
    <col min="8964" max="8964" width="17.5703125" style="81" customWidth="1"/>
    <col min="8965" max="8965" width="14.7109375" style="81" customWidth="1"/>
    <col min="8966" max="9215" width="9.140625" style="81"/>
    <col min="9216" max="9216" width="8.7109375" style="81" customWidth="1"/>
    <col min="9217" max="9217" width="31.5703125" style="81" customWidth="1"/>
    <col min="9218" max="9218" width="13.85546875" style="81" customWidth="1"/>
    <col min="9219" max="9219" width="19.140625" style="81" customWidth="1"/>
    <col min="9220" max="9220" width="17.5703125" style="81" customWidth="1"/>
    <col min="9221" max="9221" width="14.7109375" style="81" customWidth="1"/>
    <col min="9222" max="9471" width="9.140625" style="81"/>
    <col min="9472" max="9472" width="8.7109375" style="81" customWidth="1"/>
    <col min="9473" max="9473" width="31.5703125" style="81" customWidth="1"/>
    <col min="9474" max="9474" width="13.85546875" style="81" customWidth="1"/>
    <col min="9475" max="9475" width="19.140625" style="81" customWidth="1"/>
    <col min="9476" max="9476" width="17.5703125" style="81" customWidth="1"/>
    <col min="9477" max="9477" width="14.7109375" style="81" customWidth="1"/>
    <col min="9478" max="9727" width="9.140625" style="81"/>
    <col min="9728" max="9728" width="8.7109375" style="81" customWidth="1"/>
    <col min="9729" max="9729" width="31.5703125" style="81" customWidth="1"/>
    <col min="9730" max="9730" width="13.85546875" style="81" customWidth="1"/>
    <col min="9731" max="9731" width="19.140625" style="81" customWidth="1"/>
    <col min="9732" max="9732" width="17.5703125" style="81" customWidth="1"/>
    <col min="9733" max="9733" width="14.7109375" style="81" customWidth="1"/>
    <col min="9734" max="9983" width="9.140625" style="81"/>
    <col min="9984" max="9984" width="8.7109375" style="81" customWidth="1"/>
    <col min="9985" max="9985" width="31.5703125" style="81" customWidth="1"/>
    <col min="9986" max="9986" width="13.85546875" style="81" customWidth="1"/>
    <col min="9987" max="9987" width="19.140625" style="81" customWidth="1"/>
    <col min="9988" max="9988" width="17.5703125" style="81" customWidth="1"/>
    <col min="9989" max="9989" width="14.7109375" style="81" customWidth="1"/>
    <col min="9990" max="10239" width="9.140625" style="81"/>
    <col min="10240" max="10240" width="8.7109375" style="81" customWidth="1"/>
    <col min="10241" max="10241" width="31.5703125" style="81" customWidth="1"/>
    <col min="10242" max="10242" width="13.85546875" style="81" customWidth="1"/>
    <col min="10243" max="10243" width="19.140625" style="81" customWidth="1"/>
    <col min="10244" max="10244" width="17.5703125" style="81" customWidth="1"/>
    <col min="10245" max="10245" width="14.7109375" style="81" customWidth="1"/>
    <col min="10246" max="10495" width="9.140625" style="81"/>
    <col min="10496" max="10496" width="8.7109375" style="81" customWidth="1"/>
    <col min="10497" max="10497" width="31.5703125" style="81" customWidth="1"/>
    <col min="10498" max="10498" width="13.85546875" style="81" customWidth="1"/>
    <col min="10499" max="10499" width="19.140625" style="81" customWidth="1"/>
    <col min="10500" max="10500" width="17.5703125" style="81" customWidth="1"/>
    <col min="10501" max="10501" width="14.7109375" style="81" customWidth="1"/>
    <col min="10502" max="10751" width="9.140625" style="81"/>
    <col min="10752" max="10752" width="8.7109375" style="81" customWidth="1"/>
    <col min="10753" max="10753" width="31.5703125" style="81" customWidth="1"/>
    <col min="10754" max="10754" width="13.85546875" style="81" customWidth="1"/>
    <col min="10755" max="10755" width="19.140625" style="81" customWidth="1"/>
    <col min="10756" max="10756" width="17.5703125" style="81" customWidth="1"/>
    <col min="10757" max="10757" width="14.7109375" style="81" customWidth="1"/>
    <col min="10758" max="11007" width="9.140625" style="81"/>
    <col min="11008" max="11008" width="8.7109375" style="81" customWidth="1"/>
    <col min="11009" max="11009" width="31.5703125" style="81" customWidth="1"/>
    <col min="11010" max="11010" width="13.85546875" style="81" customWidth="1"/>
    <col min="11011" max="11011" width="19.140625" style="81" customWidth="1"/>
    <col min="11012" max="11012" width="17.5703125" style="81" customWidth="1"/>
    <col min="11013" max="11013" width="14.7109375" style="81" customWidth="1"/>
    <col min="11014" max="11263" width="9.140625" style="81"/>
    <col min="11264" max="11264" width="8.7109375" style="81" customWidth="1"/>
    <col min="11265" max="11265" width="31.5703125" style="81" customWidth="1"/>
    <col min="11266" max="11266" width="13.85546875" style="81" customWidth="1"/>
    <col min="11267" max="11267" width="19.140625" style="81" customWidth="1"/>
    <col min="11268" max="11268" width="17.5703125" style="81" customWidth="1"/>
    <col min="11269" max="11269" width="14.7109375" style="81" customWidth="1"/>
    <col min="11270" max="11519" width="9.140625" style="81"/>
    <col min="11520" max="11520" width="8.7109375" style="81" customWidth="1"/>
    <col min="11521" max="11521" width="31.5703125" style="81" customWidth="1"/>
    <col min="11522" max="11522" width="13.85546875" style="81" customWidth="1"/>
    <col min="11523" max="11523" width="19.140625" style="81" customWidth="1"/>
    <col min="11524" max="11524" width="17.5703125" style="81" customWidth="1"/>
    <col min="11525" max="11525" width="14.7109375" style="81" customWidth="1"/>
    <col min="11526" max="11775" width="9.140625" style="81"/>
    <col min="11776" max="11776" width="8.7109375" style="81" customWidth="1"/>
    <col min="11777" max="11777" width="31.5703125" style="81" customWidth="1"/>
    <col min="11778" max="11778" width="13.85546875" style="81" customWidth="1"/>
    <col min="11779" max="11779" width="19.140625" style="81" customWidth="1"/>
    <col min="11780" max="11780" width="17.5703125" style="81" customWidth="1"/>
    <col min="11781" max="11781" width="14.7109375" style="81" customWidth="1"/>
    <col min="11782" max="12031" width="9.140625" style="81"/>
    <col min="12032" max="12032" width="8.7109375" style="81" customWidth="1"/>
    <col min="12033" max="12033" width="31.5703125" style="81" customWidth="1"/>
    <col min="12034" max="12034" width="13.85546875" style="81" customWidth="1"/>
    <col min="12035" max="12035" width="19.140625" style="81" customWidth="1"/>
    <col min="12036" max="12036" width="17.5703125" style="81" customWidth="1"/>
    <col min="12037" max="12037" width="14.7109375" style="81" customWidth="1"/>
    <col min="12038" max="12287" width="9.140625" style="81"/>
    <col min="12288" max="12288" width="8.7109375" style="81" customWidth="1"/>
    <col min="12289" max="12289" width="31.5703125" style="81" customWidth="1"/>
    <col min="12290" max="12290" width="13.85546875" style="81" customWidth="1"/>
    <col min="12291" max="12291" width="19.140625" style="81" customWidth="1"/>
    <col min="12292" max="12292" width="17.5703125" style="81" customWidth="1"/>
    <col min="12293" max="12293" width="14.7109375" style="81" customWidth="1"/>
    <col min="12294" max="12543" width="9.140625" style="81"/>
    <col min="12544" max="12544" width="8.7109375" style="81" customWidth="1"/>
    <col min="12545" max="12545" width="31.5703125" style="81" customWidth="1"/>
    <col min="12546" max="12546" width="13.85546875" style="81" customWidth="1"/>
    <col min="12547" max="12547" width="19.140625" style="81" customWidth="1"/>
    <col min="12548" max="12548" width="17.5703125" style="81" customWidth="1"/>
    <col min="12549" max="12549" width="14.7109375" style="81" customWidth="1"/>
    <col min="12550" max="12799" width="9.140625" style="81"/>
    <col min="12800" max="12800" width="8.7109375" style="81" customWidth="1"/>
    <col min="12801" max="12801" width="31.5703125" style="81" customWidth="1"/>
    <col min="12802" max="12802" width="13.85546875" style="81" customWidth="1"/>
    <col min="12803" max="12803" width="19.140625" style="81" customWidth="1"/>
    <col min="12804" max="12804" width="17.5703125" style="81" customWidth="1"/>
    <col min="12805" max="12805" width="14.7109375" style="81" customWidth="1"/>
    <col min="12806" max="13055" width="9.140625" style="81"/>
    <col min="13056" max="13056" width="8.7109375" style="81" customWidth="1"/>
    <col min="13057" max="13057" width="31.5703125" style="81" customWidth="1"/>
    <col min="13058" max="13058" width="13.85546875" style="81" customWidth="1"/>
    <col min="13059" max="13059" width="19.140625" style="81" customWidth="1"/>
    <col min="13060" max="13060" width="17.5703125" style="81" customWidth="1"/>
    <col min="13061" max="13061" width="14.7109375" style="81" customWidth="1"/>
    <col min="13062" max="13311" width="9.140625" style="81"/>
    <col min="13312" max="13312" width="8.7109375" style="81" customWidth="1"/>
    <col min="13313" max="13313" width="31.5703125" style="81" customWidth="1"/>
    <col min="13314" max="13314" width="13.85546875" style="81" customWidth="1"/>
    <col min="13315" max="13315" width="19.140625" style="81" customWidth="1"/>
    <col min="13316" max="13316" width="17.5703125" style="81" customWidth="1"/>
    <col min="13317" max="13317" width="14.7109375" style="81" customWidth="1"/>
    <col min="13318" max="13567" width="9.140625" style="81"/>
    <col min="13568" max="13568" width="8.7109375" style="81" customWidth="1"/>
    <col min="13569" max="13569" width="31.5703125" style="81" customWidth="1"/>
    <col min="13570" max="13570" width="13.85546875" style="81" customWidth="1"/>
    <col min="13571" max="13571" width="19.140625" style="81" customWidth="1"/>
    <col min="13572" max="13572" width="17.5703125" style="81" customWidth="1"/>
    <col min="13573" max="13573" width="14.7109375" style="81" customWidth="1"/>
    <col min="13574" max="13823" width="9.140625" style="81"/>
    <col min="13824" max="13824" width="8.7109375" style="81" customWidth="1"/>
    <col min="13825" max="13825" width="31.5703125" style="81" customWidth="1"/>
    <col min="13826" max="13826" width="13.85546875" style="81" customWidth="1"/>
    <col min="13827" max="13827" width="19.140625" style="81" customWidth="1"/>
    <col min="13828" max="13828" width="17.5703125" style="81" customWidth="1"/>
    <col min="13829" max="13829" width="14.7109375" style="81" customWidth="1"/>
    <col min="13830" max="14079" width="9.140625" style="81"/>
    <col min="14080" max="14080" width="8.7109375" style="81" customWidth="1"/>
    <col min="14081" max="14081" width="31.5703125" style="81" customWidth="1"/>
    <col min="14082" max="14082" width="13.85546875" style="81" customWidth="1"/>
    <col min="14083" max="14083" width="19.140625" style="81" customWidth="1"/>
    <col min="14084" max="14084" width="17.5703125" style="81" customWidth="1"/>
    <col min="14085" max="14085" width="14.7109375" style="81" customWidth="1"/>
    <col min="14086" max="14335" width="9.140625" style="81"/>
    <col min="14336" max="14336" width="8.7109375" style="81" customWidth="1"/>
    <col min="14337" max="14337" width="31.5703125" style="81" customWidth="1"/>
    <col min="14338" max="14338" width="13.85546875" style="81" customWidth="1"/>
    <col min="14339" max="14339" width="19.140625" style="81" customWidth="1"/>
    <col min="14340" max="14340" width="17.5703125" style="81" customWidth="1"/>
    <col min="14341" max="14341" width="14.7109375" style="81" customWidth="1"/>
    <col min="14342" max="14591" width="9.140625" style="81"/>
    <col min="14592" max="14592" width="8.7109375" style="81" customWidth="1"/>
    <col min="14593" max="14593" width="31.5703125" style="81" customWidth="1"/>
    <col min="14594" max="14594" width="13.85546875" style="81" customWidth="1"/>
    <col min="14595" max="14595" width="19.140625" style="81" customWidth="1"/>
    <col min="14596" max="14596" width="17.5703125" style="81" customWidth="1"/>
    <col min="14597" max="14597" width="14.7109375" style="81" customWidth="1"/>
    <col min="14598" max="14847" width="9.140625" style="81"/>
    <col min="14848" max="14848" width="8.7109375" style="81" customWidth="1"/>
    <col min="14849" max="14849" width="31.5703125" style="81" customWidth="1"/>
    <col min="14850" max="14850" width="13.85546875" style="81" customWidth="1"/>
    <col min="14851" max="14851" width="19.140625" style="81" customWidth="1"/>
    <col min="14852" max="14852" width="17.5703125" style="81" customWidth="1"/>
    <col min="14853" max="14853" width="14.7109375" style="81" customWidth="1"/>
    <col min="14854" max="15103" width="9.140625" style="81"/>
    <col min="15104" max="15104" width="8.7109375" style="81" customWidth="1"/>
    <col min="15105" max="15105" width="31.5703125" style="81" customWidth="1"/>
    <col min="15106" max="15106" width="13.85546875" style="81" customWidth="1"/>
    <col min="15107" max="15107" width="19.140625" style="81" customWidth="1"/>
    <col min="15108" max="15108" width="17.5703125" style="81" customWidth="1"/>
    <col min="15109" max="15109" width="14.7109375" style="81" customWidth="1"/>
    <col min="15110" max="15359" width="9.140625" style="81"/>
    <col min="15360" max="15360" width="8.7109375" style="81" customWidth="1"/>
    <col min="15361" max="15361" width="31.5703125" style="81" customWidth="1"/>
    <col min="15362" max="15362" width="13.85546875" style="81" customWidth="1"/>
    <col min="15363" max="15363" width="19.140625" style="81" customWidth="1"/>
    <col min="15364" max="15364" width="17.5703125" style="81" customWidth="1"/>
    <col min="15365" max="15365" width="14.7109375" style="81" customWidth="1"/>
    <col min="15366" max="15615" width="9.140625" style="81"/>
    <col min="15616" max="15616" width="8.7109375" style="81" customWidth="1"/>
    <col min="15617" max="15617" width="31.5703125" style="81" customWidth="1"/>
    <col min="15618" max="15618" width="13.85546875" style="81" customWidth="1"/>
    <col min="15619" max="15619" width="19.140625" style="81" customWidth="1"/>
    <col min="15620" max="15620" width="17.5703125" style="81" customWidth="1"/>
    <col min="15621" max="15621" width="14.7109375" style="81" customWidth="1"/>
    <col min="15622" max="15871" width="9.140625" style="81"/>
    <col min="15872" max="15872" width="8.7109375" style="81" customWidth="1"/>
    <col min="15873" max="15873" width="31.5703125" style="81" customWidth="1"/>
    <col min="15874" max="15874" width="13.85546875" style="81" customWidth="1"/>
    <col min="15875" max="15875" width="19.140625" style="81" customWidth="1"/>
    <col min="15876" max="15876" width="17.5703125" style="81" customWidth="1"/>
    <col min="15877" max="15877" width="14.7109375" style="81" customWidth="1"/>
    <col min="15878" max="16127" width="9.140625" style="81"/>
    <col min="16128" max="16128" width="8.7109375" style="81" customWidth="1"/>
    <col min="16129" max="16129" width="31.5703125" style="81" customWidth="1"/>
    <col min="16130" max="16130" width="13.85546875" style="81" customWidth="1"/>
    <col min="16131" max="16131" width="19.140625" style="81" customWidth="1"/>
    <col min="16132" max="16132" width="17.5703125" style="81" customWidth="1"/>
    <col min="16133" max="16133" width="14.7109375" style="81" customWidth="1"/>
    <col min="16134" max="16384" width="9.140625" style="81"/>
  </cols>
  <sheetData>
    <row r="1" spans="1:5" ht="23.25" customHeight="1" x14ac:dyDescent="0.25">
      <c r="E1" s="127"/>
    </row>
    <row r="2" spans="1:5" x14ac:dyDescent="0.25">
      <c r="A2" s="81" t="s">
        <v>214</v>
      </c>
    </row>
    <row r="3" spans="1:5" ht="15.75" customHeight="1" x14ac:dyDescent="0.25">
      <c r="B3" s="118" t="s">
        <v>258</v>
      </c>
    </row>
    <row r="4" spans="1:5" x14ac:dyDescent="0.25">
      <c r="B4" s="118" t="s">
        <v>215</v>
      </c>
      <c r="C4" s="118"/>
      <c r="D4" s="118"/>
    </row>
    <row r="5" spans="1:5" x14ac:dyDescent="0.25">
      <c r="B5" s="118" t="s">
        <v>216</v>
      </c>
      <c r="C5" s="118"/>
      <c r="D5" s="118"/>
    </row>
    <row r="6" spans="1:5" ht="26.25" customHeight="1" x14ac:dyDescent="0.25">
      <c r="A6" s="117" t="s">
        <v>217</v>
      </c>
      <c r="E6" s="118" t="s">
        <v>218</v>
      </c>
    </row>
    <row r="8" spans="1:5" ht="28.5" customHeight="1" x14ac:dyDescent="0.25">
      <c r="A8" s="224" t="s">
        <v>259</v>
      </c>
      <c r="B8" s="224"/>
      <c r="C8" s="224"/>
      <c r="D8" s="224"/>
      <c r="E8" s="224"/>
    </row>
    <row r="9" spans="1:5" ht="29.25" customHeight="1" x14ac:dyDescent="0.25">
      <c r="A9" s="224" t="s">
        <v>219</v>
      </c>
      <c r="B9" s="224"/>
      <c r="C9" s="224"/>
      <c r="D9" s="224"/>
      <c r="E9" s="224"/>
    </row>
    <row r="10" spans="1:5" ht="29.25" customHeight="1" x14ac:dyDescent="0.25">
      <c r="A10" s="224" t="s">
        <v>220</v>
      </c>
      <c r="B10" s="224"/>
      <c r="C10" s="224"/>
      <c r="D10" s="224"/>
      <c r="E10" s="224"/>
    </row>
    <row r="11" spans="1:5" ht="30" customHeight="1" x14ac:dyDescent="0.25">
      <c r="A11" s="224" t="s">
        <v>221</v>
      </c>
      <c r="B11" s="224"/>
      <c r="C11" s="224"/>
      <c r="D11" s="224"/>
      <c r="E11" s="224"/>
    </row>
    <row r="12" spans="1:5" ht="29.25" customHeight="1" x14ac:dyDescent="0.25">
      <c r="A12" s="224" t="s">
        <v>222</v>
      </c>
      <c r="B12" s="224"/>
      <c r="C12" s="224"/>
      <c r="D12" s="224"/>
      <c r="E12" s="224"/>
    </row>
    <row r="13" spans="1:5" ht="28.5" customHeight="1" x14ac:dyDescent="0.25">
      <c r="A13" s="224" t="s">
        <v>223</v>
      </c>
      <c r="B13" s="224"/>
      <c r="C13" s="224"/>
      <c r="D13" s="224"/>
      <c r="E13" s="224"/>
    </row>
    <row r="14" spans="1:5" ht="150" x14ac:dyDescent="0.25">
      <c r="A14" s="121" t="s">
        <v>2</v>
      </c>
      <c r="B14" s="122" t="s">
        <v>225</v>
      </c>
      <c r="C14" s="122" t="s">
        <v>0</v>
      </c>
      <c r="D14" s="122" t="s">
        <v>224</v>
      </c>
      <c r="E14" s="122" t="s">
        <v>1</v>
      </c>
    </row>
    <row r="15" spans="1:5" s="83" customFormat="1" ht="14.25" x14ac:dyDescent="0.2">
      <c r="A15" s="124" t="s">
        <v>8</v>
      </c>
      <c r="B15" s="128"/>
      <c r="C15" s="128"/>
      <c r="D15" s="128"/>
      <c r="E15" s="128"/>
    </row>
    <row r="16" spans="1:5" x14ac:dyDescent="0.25">
      <c r="A16" s="123" t="s">
        <v>52</v>
      </c>
      <c r="B16" s="129" t="s">
        <v>21</v>
      </c>
      <c r="C16" s="129" t="s">
        <v>11</v>
      </c>
      <c r="D16" s="129">
        <v>0.13</v>
      </c>
      <c r="E16" s="129">
        <v>2203.34</v>
      </c>
    </row>
    <row r="17" spans="1:5" s="83" customFormat="1" ht="28.5" x14ac:dyDescent="0.2">
      <c r="A17" s="124" t="s">
        <v>226</v>
      </c>
      <c r="B17" s="128"/>
      <c r="C17" s="128"/>
      <c r="D17" s="128"/>
      <c r="E17" s="128"/>
    </row>
    <row r="18" spans="1:5" x14ac:dyDescent="0.25">
      <c r="A18" s="123" t="s">
        <v>227</v>
      </c>
      <c r="B18" s="129">
        <v>2</v>
      </c>
      <c r="C18" s="129" t="s">
        <v>80</v>
      </c>
      <c r="D18" s="129">
        <f>E18/B18</f>
        <v>381.43</v>
      </c>
      <c r="E18" s="129">
        <v>762.86</v>
      </c>
    </row>
    <row r="19" spans="1:5" ht="30" x14ac:dyDescent="0.25">
      <c r="A19" s="123" t="s">
        <v>228</v>
      </c>
      <c r="B19" s="129">
        <v>0.05</v>
      </c>
      <c r="C19" s="129" t="s">
        <v>17</v>
      </c>
      <c r="D19" s="129">
        <f t="shared" ref="D19:D64" si="0">E19/B19</f>
        <v>2821.6</v>
      </c>
      <c r="E19" s="129">
        <v>141.08000000000001</v>
      </c>
    </row>
    <row r="20" spans="1:5" ht="30" x14ac:dyDescent="0.25">
      <c r="A20" s="123" t="s">
        <v>229</v>
      </c>
      <c r="B20" s="129" t="s">
        <v>207</v>
      </c>
      <c r="C20" s="129" t="s">
        <v>12</v>
      </c>
      <c r="D20" s="129">
        <f>E20</f>
        <v>80597.05</v>
      </c>
      <c r="E20" s="129">
        <v>80597.05</v>
      </c>
    </row>
    <row r="21" spans="1:5" x14ac:dyDescent="0.25">
      <c r="A21" s="123" t="s">
        <v>230</v>
      </c>
      <c r="B21" s="129" t="s">
        <v>207</v>
      </c>
      <c r="C21" s="129" t="s">
        <v>12</v>
      </c>
      <c r="D21" s="129">
        <f t="shared" ref="D21:D22" si="1">E21</f>
        <v>847.56</v>
      </c>
      <c r="E21" s="129">
        <v>847.56</v>
      </c>
    </row>
    <row r="22" spans="1:5" ht="30" x14ac:dyDescent="0.25">
      <c r="A22" s="123" t="s">
        <v>231</v>
      </c>
      <c r="B22" s="129" t="s">
        <v>22</v>
      </c>
      <c r="C22" s="129" t="s">
        <v>11</v>
      </c>
      <c r="D22" s="129">
        <f t="shared" si="1"/>
        <v>882.81</v>
      </c>
      <c r="E22" s="129">
        <v>882.81</v>
      </c>
    </row>
    <row r="23" spans="1:5" s="83" customFormat="1" ht="28.5" x14ac:dyDescent="0.2">
      <c r="A23" s="124" t="s">
        <v>232</v>
      </c>
      <c r="B23" s="128"/>
      <c r="C23" s="128"/>
      <c r="D23" s="129"/>
      <c r="E23" s="128"/>
    </row>
    <row r="24" spans="1:5" ht="30" x14ac:dyDescent="0.25">
      <c r="A24" s="123" t="s">
        <v>233</v>
      </c>
      <c r="B24" s="129">
        <v>1</v>
      </c>
      <c r="C24" s="129" t="s">
        <v>13</v>
      </c>
      <c r="D24" s="129">
        <f t="shared" si="0"/>
        <v>303.61</v>
      </c>
      <c r="E24" s="129">
        <v>303.61</v>
      </c>
    </row>
    <row r="25" spans="1:5" x14ac:dyDescent="0.25">
      <c r="A25" s="123" t="s">
        <v>167</v>
      </c>
      <c r="B25" s="129">
        <v>1</v>
      </c>
      <c r="C25" s="129" t="s">
        <v>168</v>
      </c>
      <c r="D25" s="129">
        <f t="shared" si="0"/>
        <v>91.38</v>
      </c>
      <c r="E25" s="129">
        <v>91.38</v>
      </c>
    </row>
    <row r="26" spans="1:5" x14ac:dyDescent="0.25">
      <c r="A26" s="123" t="s">
        <v>55</v>
      </c>
      <c r="B26" s="129">
        <v>1</v>
      </c>
      <c r="C26" s="129" t="s">
        <v>14</v>
      </c>
      <c r="D26" s="129">
        <f t="shared" si="0"/>
        <v>907.5</v>
      </c>
      <c r="E26" s="129">
        <v>907.5</v>
      </c>
    </row>
    <row r="27" spans="1:5" ht="30" x14ac:dyDescent="0.25">
      <c r="A27" s="123" t="s">
        <v>234</v>
      </c>
      <c r="B27" s="129">
        <v>1</v>
      </c>
      <c r="C27" s="129" t="s">
        <v>13</v>
      </c>
      <c r="D27" s="129">
        <f t="shared" si="0"/>
        <v>150.94</v>
      </c>
      <c r="E27" s="129">
        <v>150.94</v>
      </c>
    </row>
    <row r="28" spans="1:5" ht="30" x14ac:dyDescent="0.25">
      <c r="A28" s="123" t="s">
        <v>96</v>
      </c>
      <c r="B28" s="129">
        <v>0.1</v>
      </c>
      <c r="C28" s="129" t="s">
        <v>16</v>
      </c>
      <c r="D28" s="129">
        <f t="shared" si="0"/>
        <v>1791.3</v>
      </c>
      <c r="E28" s="129">
        <v>179.13</v>
      </c>
    </row>
    <row r="29" spans="1:5" x14ac:dyDescent="0.25">
      <c r="A29" s="123" t="s">
        <v>73</v>
      </c>
      <c r="B29" s="129">
        <v>0.01</v>
      </c>
      <c r="C29" s="129" t="s">
        <v>74</v>
      </c>
      <c r="D29" s="129">
        <f t="shared" si="0"/>
        <v>27452.999999999996</v>
      </c>
      <c r="E29" s="129">
        <v>274.52999999999997</v>
      </c>
    </row>
    <row r="30" spans="1:5" ht="30" x14ac:dyDescent="0.25">
      <c r="A30" s="123" t="s">
        <v>57</v>
      </c>
      <c r="B30" s="129">
        <v>1.96</v>
      </c>
      <c r="C30" s="129" t="s">
        <v>16</v>
      </c>
      <c r="D30" s="129">
        <f t="shared" si="0"/>
        <v>1804.4642857142858</v>
      </c>
      <c r="E30" s="129">
        <v>3536.75</v>
      </c>
    </row>
    <row r="31" spans="1:5" ht="30" x14ac:dyDescent="0.25">
      <c r="A31" s="123" t="s">
        <v>59</v>
      </c>
      <c r="B31" s="129">
        <v>1</v>
      </c>
      <c r="C31" s="129" t="s">
        <v>14</v>
      </c>
      <c r="D31" s="129">
        <f t="shared" si="0"/>
        <v>549.39</v>
      </c>
      <c r="E31" s="129">
        <v>549.39</v>
      </c>
    </row>
    <row r="32" spans="1:5" ht="30" x14ac:dyDescent="0.25">
      <c r="A32" s="123" t="s">
        <v>60</v>
      </c>
      <c r="B32" s="129">
        <v>5</v>
      </c>
      <c r="C32" s="129" t="s">
        <v>18</v>
      </c>
      <c r="D32" s="129">
        <f t="shared" si="0"/>
        <v>225.64400000000001</v>
      </c>
      <c r="E32" s="129">
        <v>1128.22</v>
      </c>
    </row>
    <row r="33" spans="1:5" x14ac:dyDescent="0.25">
      <c r="A33" s="123" t="s">
        <v>170</v>
      </c>
      <c r="B33" s="129">
        <v>1</v>
      </c>
      <c r="C33" s="129" t="s">
        <v>168</v>
      </c>
      <c r="D33" s="129">
        <f t="shared" si="0"/>
        <v>73.400000000000006</v>
      </c>
      <c r="E33" s="129">
        <v>73.400000000000006</v>
      </c>
    </row>
    <row r="34" spans="1:5" x14ac:dyDescent="0.25">
      <c r="A34" s="123" t="s">
        <v>235</v>
      </c>
      <c r="B34" s="129">
        <v>1</v>
      </c>
      <c r="C34" s="129" t="s">
        <v>13</v>
      </c>
      <c r="D34" s="129">
        <f t="shared" si="0"/>
        <v>4440.0600000000004</v>
      </c>
      <c r="E34" s="129">
        <v>4440.0600000000004</v>
      </c>
    </row>
    <row r="35" spans="1:5" x14ac:dyDescent="0.25">
      <c r="A35" s="123" t="s">
        <v>85</v>
      </c>
      <c r="B35" s="129">
        <v>1</v>
      </c>
      <c r="C35" s="129" t="s">
        <v>14</v>
      </c>
      <c r="D35" s="129">
        <f t="shared" si="0"/>
        <v>6080.7</v>
      </c>
      <c r="E35" s="129">
        <v>6080.7</v>
      </c>
    </row>
    <row r="36" spans="1:5" x14ac:dyDescent="0.25">
      <c r="A36" s="123" t="s">
        <v>236</v>
      </c>
      <c r="B36" s="129">
        <v>1</v>
      </c>
      <c r="C36" s="129" t="s">
        <v>13</v>
      </c>
      <c r="D36" s="129">
        <f t="shared" si="0"/>
        <v>1343.46</v>
      </c>
      <c r="E36" s="129">
        <v>1343.46</v>
      </c>
    </row>
    <row r="37" spans="1:5" ht="30" x14ac:dyDescent="0.25">
      <c r="A37" s="123" t="s">
        <v>171</v>
      </c>
      <c r="B37" s="129">
        <v>1</v>
      </c>
      <c r="C37" s="129" t="s">
        <v>19</v>
      </c>
      <c r="D37" s="129">
        <f t="shared" si="0"/>
        <v>1174.1099999999999</v>
      </c>
      <c r="E37" s="129">
        <v>1174.1099999999999</v>
      </c>
    </row>
    <row r="38" spans="1:5" ht="30" x14ac:dyDescent="0.25">
      <c r="A38" s="123" t="s">
        <v>237</v>
      </c>
      <c r="B38" s="129">
        <v>1</v>
      </c>
      <c r="C38" s="129" t="s">
        <v>19</v>
      </c>
      <c r="D38" s="129">
        <f t="shared" si="0"/>
        <v>604.44000000000005</v>
      </c>
      <c r="E38" s="129">
        <v>604.44000000000005</v>
      </c>
    </row>
    <row r="39" spans="1:5" x14ac:dyDescent="0.25">
      <c r="A39" s="123" t="s">
        <v>64</v>
      </c>
      <c r="B39" s="129">
        <v>29</v>
      </c>
      <c r="C39" s="129" t="s">
        <v>19</v>
      </c>
      <c r="D39" s="129">
        <f t="shared" si="0"/>
        <v>271.28172413793106</v>
      </c>
      <c r="E39" s="129">
        <v>7867.17</v>
      </c>
    </row>
    <row r="40" spans="1:5" s="83" customFormat="1" ht="28.5" x14ac:dyDescent="0.2">
      <c r="A40" s="124" t="s">
        <v>238</v>
      </c>
      <c r="B40" s="128"/>
      <c r="C40" s="128"/>
      <c r="D40" s="129"/>
      <c r="E40" s="128"/>
    </row>
    <row r="41" spans="1:5" ht="30" x14ac:dyDescent="0.25">
      <c r="A41" s="123" t="s">
        <v>239</v>
      </c>
      <c r="B41" s="129">
        <v>1E-3</v>
      </c>
      <c r="C41" s="129" t="s">
        <v>72</v>
      </c>
      <c r="D41" s="129">
        <f t="shared" si="0"/>
        <v>38600</v>
      </c>
      <c r="E41" s="129">
        <v>38.6</v>
      </c>
    </row>
    <row r="42" spans="1:5" ht="30" x14ac:dyDescent="0.25">
      <c r="A42" s="123" t="s">
        <v>240</v>
      </c>
      <c r="B42" s="129">
        <v>1E-3</v>
      </c>
      <c r="C42" s="129" t="s">
        <v>72</v>
      </c>
      <c r="D42" s="129">
        <f t="shared" si="0"/>
        <v>631549.99999999988</v>
      </c>
      <c r="E42" s="129">
        <v>631.54999999999995</v>
      </c>
    </row>
    <row r="43" spans="1:5" x14ac:dyDescent="0.25">
      <c r="A43" s="123" t="s">
        <v>91</v>
      </c>
      <c r="B43" s="129">
        <v>0.24</v>
      </c>
      <c r="C43" s="129" t="s">
        <v>17</v>
      </c>
      <c r="D43" s="129">
        <f t="shared" si="0"/>
        <v>4281.458333333333</v>
      </c>
      <c r="E43" s="129">
        <v>1027.55</v>
      </c>
    </row>
    <row r="44" spans="1:5" ht="30" x14ac:dyDescent="0.25">
      <c r="A44" s="123" t="s">
        <v>241</v>
      </c>
      <c r="B44" s="129">
        <v>1</v>
      </c>
      <c r="C44" s="129" t="s">
        <v>13</v>
      </c>
      <c r="D44" s="129">
        <f t="shared" si="0"/>
        <v>296.66000000000003</v>
      </c>
      <c r="E44" s="129">
        <v>296.66000000000003</v>
      </c>
    </row>
    <row r="45" spans="1:5" ht="30" x14ac:dyDescent="0.25">
      <c r="A45" s="123" t="s">
        <v>201</v>
      </c>
      <c r="B45" s="129">
        <v>0.03</v>
      </c>
      <c r="C45" s="129" t="s">
        <v>17</v>
      </c>
      <c r="D45" s="129">
        <f t="shared" si="0"/>
        <v>45433.333333333336</v>
      </c>
      <c r="E45" s="129">
        <v>1363</v>
      </c>
    </row>
    <row r="46" spans="1:5" ht="30" x14ac:dyDescent="0.25">
      <c r="A46" s="123" t="s">
        <v>202</v>
      </c>
      <c r="B46" s="129">
        <v>1.0999999999999999E-2</v>
      </c>
      <c r="C46" s="129" t="s">
        <v>15</v>
      </c>
      <c r="D46" s="129">
        <f t="shared" si="0"/>
        <v>17034.545454545456</v>
      </c>
      <c r="E46" s="129">
        <v>187.38</v>
      </c>
    </row>
    <row r="47" spans="1:5" x14ac:dyDescent="0.25">
      <c r="A47" s="123" t="s">
        <v>203</v>
      </c>
      <c r="B47" s="129">
        <v>0.02</v>
      </c>
      <c r="C47" s="129" t="s">
        <v>17</v>
      </c>
      <c r="D47" s="129">
        <f t="shared" si="0"/>
        <v>29570.999999999996</v>
      </c>
      <c r="E47" s="129">
        <v>591.41999999999996</v>
      </c>
    </row>
    <row r="48" spans="1:5" ht="30" x14ac:dyDescent="0.25">
      <c r="A48" s="123" t="s">
        <v>175</v>
      </c>
      <c r="B48" s="129">
        <v>0.2</v>
      </c>
      <c r="C48" s="129" t="s">
        <v>88</v>
      </c>
      <c r="D48" s="129">
        <f t="shared" si="0"/>
        <v>2107.35</v>
      </c>
      <c r="E48" s="129">
        <v>421.47</v>
      </c>
    </row>
    <row r="49" spans="1:5" ht="30" x14ac:dyDescent="0.25">
      <c r="A49" s="123" t="s">
        <v>178</v>
      </c>
      <c r="B49" s="129">
        <v>0.98799999999999999</v>
      </c>
      <c r="C49" s="129" t="s">
        <v>16</v>
      </c>
      <c r="D49" s="129">
        <f t="shared" si="0"/>
        <v>1872.2165991902834</v>
      </c>
      <c r="E49" s="129">
        <v>1849.75</v>
      </c>
    </row>
    <row r="50" spans="1:5" ht="30" x14ac:dyDescent="0.25">
      <c r="A50" s="123" t="s">
        <v>242</v>
      </c>
      <c r="B50" s="129">
        <v>24</v>
      </c>
      <c r="C50" s="129" t="s">
        <v>181</v>
      </c>
      <c r="D50" s="129">
        <f t="shared" si="0"/>
        <v>73.861249999999998</v>
      </c>
      <c r="E50" s="129">
        <v>1772.67</v>
      </c>
    </row>
    <row r="51" spans="1:5" ht="30" x14ac:dyDescent="0.25">
      <c r="A51" s="123" t="s">
        <v>243</v>
      </c>
      <c r="B51" s="129">
        <v>12</v>
      </c>
      <c r="C51" s="129" t="s">
        <v>200</v>
      </c>
      <c r="D51" s="129">
        <f t="shared" si="0"/>
        <v>52.4925</v>
      </c>
      <c r="E51" s="129">
        <v>629.91</v>
      </c>
    </row>
    <row r="52" spans="1:5" ht="30" x14ac:dyDescent="0.25">
      <c r="A52" s="123" t="s">
        <v>186</v>
      </c>
      <c r="B52" s="129" t="s">
        <v>255</v>
      </c>
      <c r="C52" s="129" t="s">
        <v>16</v>
      </c>
      <c r="D52" s="129">
        <f>E52</f>
        <v>1647.05</v>
      </c>
      <c r="E52" s="129">
        <v>1647.05</v>
      </c>
    </row>
    <row r="53" spans="1:5" x14ac:dyDescent="0.25">
      <c r="A53" s="123" t="s">
        <v>244</v>
      </c>
      <c r="B53" s="129">
        <v>6</v>
      </c>
      <c r="C53" s="129" t="s">
        <v>245</v>
      </c>
      <c r="D53" s="129">
        <f t="shared" si="0"/>
        <v>228.33333333333334</v>
      </c>
      <c r="E53" s="129">
        <v>1370</v>
      </c>
    </row>
    <row r="54" spans="1:5" x14ac:dyDescent="0.25">
      <c r="A54" s="123" t="s">
        <v>187</v>
      </c>
      <c r="B54" s="129">
        <v>0.01</v>
      </c>
      <c r="C54" s="129" t="s">
        <v>188</v>
      </c>
      <c r="D54" s="129">
        <f t="shared" si="0"/>
        <v>29554</v>
      </c>
      <c r="E54" s="129">
        <v>295.54000000000002</v>
      </c>
    </row>
    <row r="55" spans="1:5" x14ac:dyDescent="0.25">
      <c r="A55" s="123" t="s">
        <v>189</v>
      </c>
      <c r="B55" s="129">
        <v>0.02</v>
      </c>
      <c r="C55" s="129" t="s">
        <v>188</v>
      </c>
      <c r="D55" s="129">
        <f t="shared" si="0"/>
        <v>36405</v>
      </c>
      <c r="E55" s="129">
        <v>728.1</v>
      </c>
    </row>
    <row r="56" spans="1:5" x14ac:dyDescent="0.25">
      <c r="A56" s="123" t="s">
        <v>246</v>
      </c>
      <c r="B56" s="129">
        <v>0.01</v>
      </c>
      <c r="C56" s="129" t="s">
        <v>188</v>
      </c>
      <c r="D56" s="129">
        <f t="shared" si="0"/>
        <v>26411</v>
      </c>
      <c r="E56" s="129">
        <v>264.11</v>
      </c>
    </row>
    <row r="57" spans="1:5" ht="30" x14ac:dyDescent="0.25">
      <c r="A57" s="123" t="s">
        <v>94</v>
      </c>
      <c r="B57" s="129">
        <v>0.01</v>
      </c>
      <c r="C57" s="129" t="s">
        <v>17</v>
      </c>
      <c r="D57" s="129">
        <f t="shared" si="0"/>
        <v>17505</v>
      </c>
      <c r="E57" s="129">
        <v>175.05</v>
      </c>
    </row>
    <row r="58" spans="1:5" ht="30" x14ac:dyDescent="0.25">
      <c r="A58" s="123" t="s">
        <v>193</v>
      </c>
      <c r="B58" s="129">
        <v>0.02</v>
      </c>
      <c r="C58" s="129" t="s">
        <v>17</v>
      </c>
      <c r="D58" s="129">
        <f t="shared" si="0"/>
        <v>47028.5</v>
      </c>
      <c r="E58" s="129">
        <v>940.57</v>
      </c>
    </row>
    <row r="59" spans="1:5" s="83" customFormat="1" ht="28.5" x14ac:dyDescent="0.2">
      <c r="A59" s="124" t="s">
        <v>79</v>
      </c>
      <c r="B59" s="128"/>
      <c r="C59" s="128"/>
      <c r="D59" s="129"/>
      <c r="E59" s="128"/>
    </row>
    <row r="60" spans="1:5" ht="30" x14ac:dyDescent="0.25">
      <c r="A60" s="123" t="s">
        <v>81</v>
      </c>
      <c r="B60" s="129" t="s">
        <v>256</v>
      </c>
      <c r="C60" s="129" t="s">
        <v>11</v>
      </c>
      <c r="D60" s="129">
        <f>E60</f>
        <v>3905.36</v>
      </c>
      <c r="E60" s="129">
        <v>3905.36</v>
      </c>
    </row>
    <row r="61" spans="1:5" s="83" customFormat="1" ht="28.5" x14ac:dyDescent="0.2">
      <c r="A61" s="124" t="s">
        <v>76</v>
      </c>
      <c r="B61" s="128"/>
      <c r="C61" s="128"/>
      <c r="D61" s="129"/>
      <c r="E61" s="128"/>
    </row>
    <row r="62" spans="1:5" x14ac:dyDescent="0.25">
      <c r="A62" s="123" t="s">
        <v>77</v>
      </c>
      <c r="B62" s="129" t="s">
        <v>22</v>
      </c>
      <c r="C62" s="129" t="s">
        <v>11</v>
      </c>
      <c r="D62" s="129">
        <f>E62</f>
        <v>639.53</v>
      </c>
      <c r="E62" s="129">
        <v>639.53</v>
      </c>
    </row>
    <row r="63" spans="1:5" s="83" customFormat="1" x14ac:dyDescent="0.2">
      <c r="A63" s="124" t="s">
        <v>247</v>
      </c>
      <c r="B63" s="128"/>
      <c r="C63" s="128"/>
      <c r="D63" s="129"/>
      <c r="E63" s="128"/>
    </row>
    <row r="64" spans="1:5" x14ac:dyDescent="0.25">
      <c r="A64" s="123" t="s">
        <v>248</v>
      </c>
      <c r="B64" s="129">
        <v>1</v>
      </c>
      <c r="C64" s="129" t="s">
        <v>249</v>
      </c>
      <c r="D64" s="129">
        <f t="shared" si="0"/>
        <v>1751.17</v>
      </c>
      <c r="E64" s="129">
        <v>1751.17</v>
      </c>
    </row>
    <row r="65" spans="1:5" s="33" customFormat="1" ht="14.25" x14ac:dyDescent="0.25">
      <c r="A65" s="87" t="s">
        <v>10</v>
      </c>
      <c r="B65" s="42"/>
      <c r="C65" s="36"/>
      <c r="D65" s="40"/>
      <c r="E65" s="42"/>
    </row>
    <row r="66" spans="1:5" s="34" customFormat="1" x14ac:dyDescent="0.25">
      <c r="A66" s="88" t="s">
        <v>69</v>
      </c>
      <c r="B66" s="41" t="s">
        <v>21</v>
      </c>
      <c r="C66" s="35" t="s">
        <v>11</v>
      </c>
      <c r="D66" s="35">
        <f>E66</f>
        <v>13466.593000000006</v>
      </c>
      <c r="E66" s="41">
        <f>SUM(E16:E64)*10%</f>
        <v>13466.593000000006</v>
      </c>
    </row>
    <row r="67" spans="1:5" s="83" customFormat="1" ht="14.25" x14ac:dyDescent="0.2">
      <c r="A67" s="125" t="s">
        <v>24</v>
      </c>
      <c r="B67" s="130"/>
      <c r="C67" s="130"/>
      <c r="D67" s="131"/>
      <c r="E67" s="130">
        <f>SUM(E15:E66)</f>
        <v>148132.52300000004</v>
      </c>
    </row>
    <row r="69" spans="1:5" ht="39.75" customHeight="1" x14ac:dyDescent="0.25">
      <c r="A69" s="224" t="s">
        <v>257</v>
      </c>
      <c r="B69" s="224"/>
      <c r="C69" s="224"/>
      <c r="D69" s="224"/>
      <c r="E69" s="224"/>
    </row>
    <row r="70" spans="1:5" ht="27.75" customHeight="1" x14ac:dyDescent="0.25">
      <c r="A70" s="224" t="s">
        <v>250</v>
      </c>
      <c r="B70" s="224"/>
      <c r="C70" s="224"/>
      <c r="D70" s="224"/>
      <c r="E70" s="224"/>
    </row>
    <row r="71" spans="1:5" ht="24" customHeight="1" x14ac:dyDescent="0.25">
      <c r="A71" s="224" t="s">
        <v>251</v>
      </c>
      <c r="B71" s="224"/>
      <c r="C71" s="224"/>
      <c r="D71" s="224"/>
      <c r="E71" s="224"/>
    </row>
    <row r="72" spans="1:5" ht="30.75" customHeight="1" x14ac:dyDescent="0.25">
      <c r="A72" s="224" t="s">
        <v>252</v>
      </c>
      <c r="B72" s="224"/>
      <c r="C72" s="224"/>
      <c r="D72" s="224"/>
      <c r="E72" s="224"/>
    </row>
    <row r="73" spans="1:5" ht="15" customHeight="1" x14ac:dyDescent="0.25"/>
    <row r="74" spans="1:5" ht="18.75" customHeight="1" x14ac:dyDescent="0.25">
      <c r="A74" s="119" t="s">
        <v>253</v>
      </c>
    </row>
    <row r="75" spans="1:5" ht="15.75" customHeight="1" x14ac:dyDescent="0.25">
      <c r="A75" s="120" t="s">
        <v>260</v>
      </c>
    </row>
    <row r="76" spans="1:5" ht="10.5" customHeight="1" x14ac:dyDescent="0.25">
      <c r="B76" s="118"/>
      <c r="D76" s="118" t="s">
        <v>26</v>
      </c>
    </row>
    <row r="78" spans="1:5" x14ac:dyDescent="0.25">
      <c r="A78" s="119" t="s">
        <v>254</v>
      </c>
    </row>
    <row r="79" spans="1:5" ht="10.5" customHeight="1" x14ac:dyDescent="0.25">
      <c r="B79" s="118"/>
      <c r="D79" s="118" t="s">
        <v>26</v>
      </c>
    </row>
    <row r="80" spans="1:5" ht="11.25" customHeight="1" x14ac:dyDescent="0.25"/>
  </sheetData>
  <mergeCells count="10">
    <mergeCell ref="A69:E69"/>
    <mergeCell ref="A70:E70"/>
    <mergeCell ref="A71:E71"/>
    <mergeCell ref="A72:E72"/>
    <mergeCell ref="A8:E8"/>
    <mergeCell ref="A9:E9"/>
    <mergeCell ref="A10:E10"/>
    <mergeCell ref="A11:E11"/>
    <mergeCell ref="A12:E12"/>
    <mergeCell ref="A13:E1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topLeftCell="A10" zoomScaleNormal="100" workbookViewId="0">
      <selection activeCell="A10" sqref="A1:XFD1048576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95" t="s">
        <v>269</v>
      </c>
      <c r="B1" s="195"/>
      <c r="C1" s="195"/>
      <c r="D1" s="195"/>
      <c r="E1" s="195"/>
      <c r="F1" s="195"/>
    </row>
    <row r="2" spans="1:19" s="2" customFormat="1" x14ac:dyDescent="0.25">
      <c r="A2" s="52"/>
      <c r="B2" s="52"/>
      <c r="C2" s="52"/>
      <c r="D2" s="52"/>
      <c r="E2" s="52"/>
      <c r="F2" s="52"/>
    </row>
    <row r="3" spans="1:19" s="2" customFormat="1" ht="19.5" customHeight="1" x14ac:dyDescent="0.25">
      <c r="A3" s="53" t="s">
        <v>270</v>
      </c>
      <c r="B3" s="53"/>
      <c r="C3" s="53"/>
      <c r="D3" s="53"/>
      <c r="E3" s="53"/>
      <c r="F3" s="54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</row>
    <row r="4" spans="1:19" s="2" customFormat="1" ht="19.5" customHeight="1" x14ac:dyDescent="0.25">
      <c r="A4" s="53"/>
      <c r="B4" s="53"/>
      <c r="C4" s="53"/>
      <c r="D4" s="53"/>
      <c r="E4" s="53"/>
      <c r="F4" s="54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</row>
    <row r="5" spans="1:19" s="2" customFormat="1" ht="36.75" customHeight="1" x14ac:dyDescent="0.25">
      <c r="A5" s="203" t="s">
        <v>122</v>
      </c>
      <c r="B5" s="203"/>
      <c r="C5" s="203"/>
      <c r="D5" s="203"/>
      <c r="E5" s="203"/>
      <c r="F5" s="203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</row>
    <row r="6" spans="1:19" s="101" customFormat="1" ht="27.75" customHeight="1" x14ac:dyDescent="0.25">
      <c r="A6" s="100" t="s">
        <v>123</v>
      </c>
      <c r="B6" s="133" t="s">
        <v>263</v>
      </c>
      <c r="C6" s="100" t="s">
        <v>124</v>
      </c>
      <c r="D6" s="132">
        <v>1245.3</v>
      </c>
      <c r="E6" s="100" t="s">
        <v>125</v>
      </c>
      <c r="F6" s="105">
        <v>748.9</v>
      </c>
      <c r="G6" s="106"/>
      <c r="H6" s="100"/>
      <c r="I6" s="100"/>
      <c r="J6" s="103"/>
      <c r="K6" s="100"/>
      <c r="L6" s="106"/>
      <c r="M6" s="106"/>
      <c r="N6" s="106"/>
      <c r="O6" s="106"/>
      <c r="P6" s="106"/>
      <c r="Q6" s="204"/>
      <c r="R6" s="204"/>
      <c r="S6" s="107"/>
    </row>
    <row r="7" spans="1:19" s="102" customFormat="1" ht="32.25" customHeight="1" x14ac:dyDescent="0.25">
      <c r="A7" s="100" t="s">
        <v>126</v>
      </c>
      <c r="B7" s="103">
        <v>2</v>
      </c>
      <c r="C7" s="100" t="s">
        <v>127</v>
      </c>
      <c r="D7" s="132">
        <v>167.6</v>
      </c>
      <c r="E7" s="100" t="s">
        <v>128</v>
      </c>
      <c r="F7" s="105">
        <v>483.2</v>
      </c>
      <c r="G7" s="106"/>
      <c r="H7" s="100"/>
      <c r="I7" s="100"/>
      <c r="J7" s="103"/>
      <c r="K7" s="100"/>
      <c r="L7" s="106"/>
      <c r="M7" s="106"/>
      <c r="N7" s="106"/>
      <c r="O7" s="106"/>
      <c r="P7" s="106"/>
      <c r="Q7" s="204"/>
      <c r="R7" s="204"/>
      <c r="S7" s="108"/>
    </row>
    <row r="8" spans="1:19" s="102" customFormat="1" ht="45" customHeight="1" x14ac:dyDescent="0.25">
      <c r="A8" s="140" t="s">
        <v>129</v>
      </c>
      <c r="B8" s="103">
        <v>18</v>
      </c>
      <c r="C8" s="100" t="s">
        <v>130</v>
      </c>
      <c r="D8" s="105">
        <v>124.1</v>
      </c>
      <c r="E8" s="100" t="s">
        <v>131</v>
      </c>
      <c r="F8" s="105">
        <v>380.6</v>
      </c>
      <c r="G8" s="106"/>
      <c r="H8" s="100"/>
      <c r="I8" s="100"/>
      <c r="J8" s="103"/>
      <c r="K8" s="140"/>
      <c r="L8" s="106"/>
      <c r="M8" s="106"/>
      <c r="N8" s="106"/>
      <c r="O8" s="106"/>
      <c r="P8" s="106"/>
      <c r="Q8" s="204"/>
      <c r="R8" s="204"/>
      <c r="S8" s="108"/>
    </row>
    <row r="9" spans="1:19" s="62" customFormat="1" ht="33.75" customHeight="1" x14ac:dyDescent="0.25">
      <c r="A9" s="63"/>
      <c r="B9" s="60"/>
      <c r="C9" s="57"/>
      <c r="D9" s="65"/>
      <c r="E9" s="66"/>
      <c r="F9" s="67"/>
      <c r="G9" s="56"/>
      <c r="H9" s="58"/>
      <c r="I9" s="59"/>
      <c r="J9" s="60"/>
      <c r="K9" s="64"/>
      <c r="L9" s="61"/>
      <c r="M9" s="61"/>
      <c r="N9" s="61"/>
      <c r="O9" s="61"/>
      <c r="P9" s="56"/>
      <c r="Q9" s="64"/>
      <c r="R9" s="140"/>
      <c r="S9" s="69"/>
    </row>
    <row r="10" spans="1:19" s="72" customFormat="1" ht="15" customHeight="1" thickBot="1" x14ac:dyDescent="0.3">
      <c r="A10" s="70"/>
      <c r="B10" s="70"/>
      <c r="C10" s="70"/>
      <c r="D10" s="70"/>
      <c r="E10" s="70"/>
      <c r="F10" s="14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2" customFormat="1" ht="30" customHeight="1" x14ac:dyDescent="0.25">
      <c r="A11" s="205" t="s">
        <v>132</v>
      </c>
      <c r="B11" s="206"/>
      <c r="C11" s="206"/>
      <c r="D11" s="206"/>
      <c r="E11" s="207"/>
      <c r="F11" s="73" t="s">
        <v>133</v>
      </c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</row>
    <row r="12" spans="1:19" s="110" customFormat="1" ht="30" customHeight="1" x14ac:dyDescent="0.25">
      <c r="A12" s="208" t="s">
        <v>267</v>
      </c>
      <c r="B12" s="209"/>
      <c r="C12" s="209"/>
      <c r="D12" s="209"/>
      <c r="E12" s="210"/>
      <c r="F12" s="142">
        <v>52881.649000000019</v>
      </c>
    </row>
    <row r="13" spans="1:19" s="110" customFormat="1" ht="30" customHeight="1" x14ac:dyDescent="0.25">
      <c r="A13" s="208" t="s">
        <v>134</v>
      </c>
      <c r="B13" s="209"/>
      <c r="C13" s="209"/>
      <c r="D13" s="209"/>
      <c r="E13" s="210"/>
      <c r="F13" s="142">
        <v>68331.81</v>
      </c>
    </row>
    <row r="14" spans="1:19" s="110" customFormat="1" ht="30" customHeight="1" x14ac:dyDescent="0.25">
      <c r="A14" s="208" t="s">
        <v>135</v>
      </c>
      <c r="B14" s="209"/>
      <c r="C14" s="209"/>
      <c r="D14" s="209"/>
      <c r="E14" s="210"/>
      <c r="F14" s="137">
        <f>SUM(F15:F17)</f>
        <v>234339.92</v>
      </c>
    </row>
    <row r="15" spans="1:19" s="72" customFormat="1" ht="28.5" customHeight="1" x14ac:dyDescent="0.25">
      <c r="A15" s="200" t="s">
        <v>136</v>
      </c>
      <c r="B15" s="201"/>
      <c r="C15" s="201"/>
      <c r="D15" s="201"/>
      <c r="E15" s="202"/>
      <c r="F15" s="134">
        <v>218299.2</v>
      </c>
    </row>
    <row r="16" spans="1:19" s="72" customFormat="1" ht="24.75" customHeight="1" x14ac:dyDescent="0.25">
      <c r="A16" s="200" t="s">
        <v>137</v>
      </c>
      <c r="B16" s="201"/>
      <c r="C16" s="201"/>
      <c r="D16" s="201"/>
      <c r="E16" s="202"/>
      <c r="F16" s="134">
        <v>16040.72</v>
      </c>
    </row>
    <row r="17" spans="1:19" s="72" customFormat="1" ht="30" hidden="1" customHeight="1" x14ac:dyDescent="0.25">
      <c r="A17" s="200" t="s">
        <v>138</v>
      </c>
      <c r="B17" s="201"/>
      <c r="C17" s="201"/>
      <c r="D17" s="201"/>
      <c r="E17" s="202"/>
      <c r="F17" s="134"/>
    </row>
    <row r="18" spans="1:19" s="110" customFormat="1" ht="30" customHeight="1" x14ac:dyDescent="0.25">
      <c r="A18" s="208" t="s">
        <v>139</v>
      </c>
      <c r="B18" s="209"/>
      <c r="C18" s="209"/>
      <c r="D18" s="209"/>
      <c r="E18" s="210"/>
      <c r="F18" s="137">
        <f>SUM(F19:F22)</f>
        <v>285042.35000000003</v>
      </c>
    </row>
    <row r="19" spans="1:19" s="72" customFormat="1" ht="30" customHeight="1" x14ac:dyDescent="0.25">
      <c r="A19" s="200" t="s">
        <v>136</v>
      </c>
      <c r="B19" s="201"/>
      <c r="C19" s="201"/>
      <c r="D19" s="201"/>
      <c r="E19" s="202"/>
      <c r="F19" s="134">
        <v>217792.14</v>
      </c>
    </row>
    <row r="20" spans="1:19" s="72" customFormat="1" ht="29.25" customHeight="1" x14ac:dyDescent="0.25">
      <c r="A20" s="200" t="s">
        <v>137</v>
      </c>
      <c r="B20" s="201"/>
      <c r="C20" s="201"/>
      <c r="D20" s="201"/>
      <c r="E20" s="202"/>
      <c r="F20" s="134">
        <v>67250.210000000006</v>
      </c>
    </row>
    <row r="21" spans="1:19" s="76" customFormat="1" ht="29.25" hidden="1" customHeight="1" x14ac:dyDescent="0.2">
      <c r="A21" s="200" t="s">
        <v>138</v>
      </c>
      <c r="B21" s="201"/>
      <c r="C21" s="201"/>
      <c r="D21" s="201"/>
      <c r="E21" s="202"/>
      <c r="F21" s="134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</row>
    <row r="22" spans="1:19" s="136" customFormat="1" ht="30" hidden="1" customHeight="1" x14ac:dyDescent="0.2">
      <c r="A22" s="218" t="s">
        <v>264</v>
      </c>
      <c r="B22" s="219"/>
      <c r="C22" s="219"/>
      <c r="D22" s="219"/>
      <c r="E22" s="220"/>
      <c r="F22" s="134"/>
      <c r="G22" s="135"/>
      <c r="H22" s="135"/>
      <c r="I22" s="135"/>
      <c r="J22" s="135"/>
      <c r="K22" s="135"/>
      <c r="L22" s="135"/>
      <c r="M22" s="135"/>
      <c r="N22" s="135"/>
      <c r="O22" s="135"/>
      <c r="P22" s="135"/>
      <c r="Q22" s="135"/>
      <c r="R22" s="135"/>
      <c r="S22" s="135"/>
    </row>
    <row r="23" spans="1:19" s="113" customFormat="1" ht="30" customHeight="1" x14ac:dyDescent="0.25">
      <c r="A23" s="208" t="s">
        <v>140</v>
      </c>
      <c r="B23" s="209"/>
      <c r="C23" s="209"/>
      <c r="D23" s="209"/>
      <c r="E23" s="210"/>
      <c r="F23" s="137">
        <f>F12+F18</f>
        <v>337923.99900000007</v>
      </c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</row>
    <row r="24" spans="1:19" s="113" customFormat="1" ht="30" customHeight="1" x14ac:dyDescent="0.25">
      <c r="A24" s="208" t="s">
        <v>141</v>
      </c>
      <c r="B24" s="209"/>
      <c r="C24" s="209"/>
      <c r="D24" s="209"/>
      <c r="E24" s="210"/>
      <c r="F24" s="137">
        <f>Акт20!E67</f>
        <v>229757.14300000001</v>
      </c>
      <c r="G24" s="110"/>
      <c r="H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</row>
    <row r="25" spans="1:19" s="113" customFormat="1" ht="30" customHeight="1" x14ac:dyDescent="0.25">
      <c r="A25" s="208" t="s">
        <v>268</v>
      </c>
      <c r="B25" s="209"/>
      <c r="C25" s="209"/>
      <c r="D25" s="209"/>
      <c r="E25" s="210"/>
      <c r="F25" s="137">
        <f>F23-F24</f>
        <v>108166.85600000006</v>
      </c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0"/>
    </row>
    <row r="26" spans="1:19" s="113" customFormat="1" ht="30" customHeight="1" x14ac:dyDescent="0.25">
      <c r="A26" s="208" t="s">
        <v>142</v>
      </c>
      <c r="B26" s="209"/>
      <c r="C26" s="209"/>
      <c r="D26" s="209"/>
      <c r="E26" s="210"/>
      <c r="F26" s="142">
        <f>F13+F14-F18+F22</f>
        <v>17629.379999999946</v>
      </c>
      <c r="G26" s="110"/>
      <c r="H26" s="110">
        <f>12066.73+5562.65</f>
        <v>17629.379999999997</v>
      </c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</row>
    <row r="27" spans="1:19" s="76" customFormat="1" ht="11.45" customHeight="1" x14ac:dyDescent="0.25">
      <c r="A27" s="77"/>
      <c r="B27" s="77"/>
      <c r="C27" s="77"/>
      <c r="D27" s="77"/>
      <c r="E27" s="77"/>
      <c r="F27" s="77"/>
    </row>
    <row r="28" spans="1:19" s="78" customFormat="1" ht="27.75" customHeight="1" x14ac:dyDescent="0.2">
      <c r="A28" s="211" t="s">
        <v>143</v>
      </c>
      <c r="B28" s="211"/>
      <c r="C28" s="211"/>
      <c r="D28" s="211"/>
    </row>
    <row r="29" spans="1:19" s="2" customFormat="1" ht="21.75" customHeight="1" x14ac:dyDescent="0.25">
      <c r="A29" s="212" t="s">
        <v>144</v>
      </c>
      <c r="B29" s="212"/>
      <c r="C29" s="212"/>
      <c r="D29" s="212"/>
    </row>
    <row r="30" spans="1:19" s="2" customFormat="1" ht="22.5" customHeight="1" x14ac:dyDescent="0.25">
      <c r="A30" s="211" t="s">
        <v>42</v>
      </c>
      <c r="B30" s="211"/>
      <c r="C30" s="211"/>
      <c r="D30" s="211"/>
    </row>
    <row r="31" spans="1:19" s="2" customFormat="1" ht="22.5" customHeight="1" x14ac:dyDescent="0.25">
      <c r="A31" s="211" t="s">
        <v>43</v>
      </c>
      <c r="B31" s="211"/>
      <c r="C31" s="211"/>
      <c r="D31" s="52"/>
    </row>
  </sheetData>
  <mergeCells count="25">
    <mergeCell ref="A11:E11"/>
    <mergeCell ref="A1:F1"/>
    <mergeCell ref="A5:F5"/>
    <mergeCell ref="Q6:R6"/>
    <mergeCell ref="Q7:R7"/>
    <mergeCell ref="Q8:R8"/>
    <mergeCell ref="A23:E23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22:E22"/>
    <mergeCell ref="A29:D29"/>
    <mergeCell ref="A30:D30"/>
    <mergeCell ref="A31:C31"/>
    <mergeCell ref="A24:E24"/>
    <mergeCell ref="A25:E25"/>
    <mergeCell ref="A26:E26"/>
    <mergeCell ref="A28:D28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82"/>
  <sheetViews>
    <sheetView view="pageBreakPreview" topLeftCell="A15" zoomScaleNormal="100" zoomScaleSheetLayoutView="100" workbookViewId="0">
      <selection activeCell="A20" sqref="A20:E20"/>
    </sheetView>
  </sheetViews>
  <sheetFormatPr defaultRowHeight="15" x14ac:dyDescent="0.25"/>
  <cols>
    <col min="1" max="1" width="56" style="143" customWidth="1"/>
    <col min="2" max="2" width="13.85546875" style="143" customWidth="1"/>
    <col min="3" max="3" width="11.85546875" style="143" customWidth="1"/>
    <col min="4" max="4" width="15.7109375" style="143" customWidth="1"/>
    <col min="5" max="5" width="14.7109375" style="143" customWidth="1"/>
    <col min="6" max="255" width="8.140625" style="143" customWidth="1"/>
    <col min="256" max="256" width="8.7109375" style="11" customWidth="1"/>
    <col min="257" max="257" width="31.5703125" style="11" customWidth="1"/>
    <col min="258" max="258" width="13.85546875" style="11" customWidth="1"/>
    <col min="259" max="259" width="19.140625" style="11" customWidth="1"/>
    <col min="260" max="260" width="17.5703125" style="11" customWidth="1"/>
    <col min="261" max="261" width="14.7109375" style="11" customWidth="1"/>
    <col min="262" max="511" width="8.140625" style="11" customWidth="1"/>
    <col min="512" max="512" width="8.7109375" style="11" customWidth="1"/>
    <col min="513" max="513" width="31.5703125" style="11" customWidth="1"/>
    <col min="514" max="514" width="13.85546875" style="11" customWidth="1"/>
    <col min="515" max="515" width="19.140625" style="11" customWidth="1"/>
    <col min="516" max="516" width="17.5703125" style="11" customWidth="1"/>
    <col min="517" max="517" width="14.7109375" style="11" customWidth="1"/>
    <col min="518" max="767" width="8.140625" style="11" customWidth="1"/>
    <col min="768" max="768" width="8.7109375" style="11" customWidth="1"/>
    <col min="769" max="769" width="31.5703125" style="11" customWidth="1"/>
    <col min="770" max="770" width="13.85546875" style="11" customWidth="1"/>
    <col min="771" max="771" width="19.140625" style="11" customWidth="1"/>
    <col min="772" max="772" width="17.5703125" style="11" customWidth="1"/>
    <col min="773" max="773" width="14.7109375" style="11" customWidth="1"/>
    <col min="774" max="1023" width="8.140625" style="11" customWidth="1"/>
    <col min="1024" max="1024" width="8.7109375" style="11" customWidth="1"/>
    <col min="1025" max="1025" width="31.5703125" style="11" customWidth="1"/>
    <col min="1026" max="1026" width="13.85546875" style="11" customWidth="1"/>
    <col min="1027" max="1027" width="19.140625" style="11" customWidth="1"/>
    <col min="1028" max="1028" width="17.5703125" style="11" customWidth="1"/>
    <col min="1029" max="1029" width="14.7109375" style="11" customWidth="1"/>
    <col min="1030" max="1279" width="8.140625" style="11" customWidth="1"/>
    <col min="1280" max="1280" width="8.7109375" style="11" customWidth="1"/>
    <col min="1281" max="1281" width="31.5703125" style="11" customWidth="1"/>
    <col min="1282" max="1282" width="13.85546875" style="11" customWidth="1"/>
    <col min="1283" max="1283" width="19.140625" style="11" customWidth="1"/>
    <col min="1284" max="1284" width="17.5703125" style="11" customWidth="1"/>
    <col min="1285" max="1285" width="14.7109375" style="11" customWidth="1"/>
    <col min="1286" max="1535" width="8.140625" style="11" customWidth="1"/>
    <col min="1536" max="1536" width="8.7109375" style="11" customWidth="1"/>
    <col min="1537" max="1537" width="31.5703125" style="11" customWidth="1"/>
    <col min="1538" max="1538" width="13.85546875" style="11" customWidth="1"/>
    <col min="1539" max="1539" width="19.140625" style="11" customWidth="1"/>
    <col min="1540" max="1540" width="17.5703125" style="11" customWidth="1"/>
    <col min="1541" max="1541" width="14.7109375" style="11" customWidth="1"/>
    <col min="1542" max="1791" width="8.140625" style="11" customWidth="1"/>
    <col min="1792" max="1792" width="8.7109375" style="11" customWidth="1"/>
    <col min="1793" max="1793" width="31.5703125" style="11" customWidth="1"/>
    <col min="1794" max="1794" width="13.85546875" style="11" customWidth="1"/>
    <col min="1795" max="1795" width="19.140625" style="11" customWidth="1"/>
    <col min="1796" max="1796" width="17.5703125" style="11" customWidth="1"/>
    <col min="1797" max="1797" width="14.7109375" style="11" customWidth="1"/>
    <col min="1798" max="2047" width="8.140625" style="11" customWidth="1"/>
    <col min="2048" max="2048" width="8.7109375" style="11" customWidth="1"/>
    <col min="2049" max="2049" width="31.5703125" style="11" customWidth="1"/>
    <col min="2050" max="2050" width="13.85546875" style="11" customWidth="1"/>
    <col min="2051" max="2051" width="19.140625" style="11" customWidth="1"/>
    <col min="2052" max="2052" width="17.5703125" style="11" customWidth="1"/>
    <col min="2053" max="2053" width="14.7109375" style="11" customWidth="1"/>
    <col min="2054" max="2303" width="8.140625" style="11" customWidth="1"/>
    <col min="2304" max="2304" width="8.7109375" style="11" customWidth="1"/>
    <col min="2305" max="2305" width="31.5703125" style="11" customWidth="1"/>
    <col min="2306" max="2306" width="13.85546875" style="11" customWidth="1"/>
    <col min="2307" max="2307" width="19.140625" style="11" customWidth="1"/>
    <col min="2308" max="2308" width="17.5703125" style="11" customWidth="1"/>
    <col min="2309" max="2309" width="14.7109375" style="11" customWidth="1"/>
    <col min="2310" max="2559" width="8.140625" style="11" customWidth="1"/>
    <col min="2560" max="2560" width="8.7109375" style="11" customWidth="1"/>
    <col min="2561" max="2561" width="31.5703125" style="11" customWidth="1"/>
    <col min="2562" max="2562" width="13.85546875" style="11" customWidth="1"/>
    <col min="2563" max="2563" width="19.140625" style="11" customWidth="1"/>
    <col min="2564" max="2564" width="17.5703125" style="11" customWidth="1"/>
    <col min="2565" max="2565" width="14.7109375" style="11" customWidth="1"/>
    <col min="2566" max="2815" width="8.140625" style="11" customWidth="1"/>
    <col min="2816" max="2816" width="8.7109375" style="11" customWidth="1"/>
    <col min="2817" max="2817" width="31.5703125" style="11" customWidth="1"/>
    <col min="2818" max="2818" width="13.85546875" style="11" customWidth="1"/>
    <col min="2819" max="2819" width="19.140625" style="11" customWidth="1"/>
    <col min="2820" max="2820" width="17.5703125" style="11" customWidth="1"/>
    <col min="2821" max="2821" width="14.7109375" style="11" customWidth="1"/>
    <col min="2822" max="3071" width="8.140625" style="11" customWidth="1"/>
    <col min="3072" max="3072" width="8.7109375" style="11" customWidth="1"/>
    <col min="3073" max="3073" width="31.5703125" style="11" customWidth="1"/>
    <col min="3074" max="3074" width="13.85546875" style="11" customWidth="1"/>
    <col min="3075" max="3075" width="19.140625" style="11" customWidth="1"/>
    <col min="3076" max="3076" width="17.5703125" style="11" customWidth="1"/>
    <col min="3077" max="3077" width="14.7109375" style="11" customWidth="1"/>
    <col min="3078" max="3327" width="8.140625" style="11" customWidth="1"/>
    <col min="3328" max="3328" width="8.7109375" style="11" customWidth="1"/>
    <col min="3329" max="3329" width="31.5703125" style="11" customWidth="1"/>
    <col min="3330" max="3330" width="13.85546875" style="11" customWidth="1"/>
    <col min="3331" max="3331" width="19.140625" style="11" customWidth="1"/>
    <col min="3332" max="3332" width="17.5703125" style="11" customWidth="1"/>
    <col min="3333" max="3333" width="14.7109375" style="11" customWidth="1"/>
    <col min="3334" max="3583" width="8.140625" style="11" customWidth="1"/>
    <col min="3584" max="3584" width="8.7109375" style="11" customWidth="1"/>
    <col min="3585" max="3585" width="31.5703125" style="11" customWidth="1"/>
    <col min="3586" max="3586" width="13.85546875" style="11" customWidth="1"/>
    <col min="3587" max="3587" width="19.140625" style="11" customWidth="1"/>
    <col min="3588" max="3588" width="17.5703125" style="11" customWidth="1"/>
    <col min="3589" max="3589" width="14.7109375" style="11" customWidth="1"/>
    <col min="3590" max="3839" width="8.140625" style="11" customWidth="1"/>
    <col min="3840" max="3840" width="8.7109375" style="11" customWidth="1"/>
    <col min="3841" max="3841" width="31.5703125" style="11" customWidth="1"/>
    <col min="3842" max="3842" width="13.85546875" style="11" customWidth="1"/>
    <col min="3843" max="3843" width="19.140625" style="11" customWidth="1"/>
    <col min="3844" max="3844" width="17.5703125" style="11" customWidth="1"/>
    <col min="3845" max="3845" width="14.7109375" style="11" customWidth="1"/>
    <col min="3846" max="4095" width="8.140625" style="11" customWidth="1"/>
    <col min="4096" max="4096" width="8.7109375" style="11" customWidth="1"/>
    <col min="4097" max="4097" width="31.5703125" style="11" customWidth="1"/>
    <col min="4098" max="4098" width="13.85546875" style="11" customWidth="1"/>
    <col min="4099" max="4099" width="19.140625" style="11" customWidth="1"/>
    <col min="4100" max="4100" width="17.5703125" style="11" customWidth="1"/>
    <col min="4101" max="4101" width="14.7109375" style="11" customWidth="1"/>
    <col min="4102" max="4351" width="8.140625" style="11" customWidth="1"/>
    <col min="4352" max="4352" width="8.7109375" style="11" customWidth="1"/>
    <col min="4353" max="4353" width="31.5703125" style="11" customWidth="1"/>
    <col min="4354" max="4354" width="13.85546875" style="11" customWidth="1"/>
    <col min="4355" max="4355" width="19.140625" style="11" customWidth="1"/>
    <col min="4356" max="4356" width="17.5703125" style="11" customWidth="1"/>
    <col min="4357" max="4357" width="14.7109375" style="11" customWidth="1"/>
    <col min="4358" max="4607" width="8.140625" style="11" customWidth="1"/>
    <col min="4608" max="4608" width="8.7109375" style="11" customWidth="1"/>
    <col min="4609" max="4609" width="31.5703125" style="11" customWidth="1"/>
    <col min="4610" max="4610" width="13.85546875" style="11" customWidth="1"/>
    <col min="4611" max="4611" width="19.140625" style="11" customWidth="1"/>
    <col min="4612" max="4612" width="17.5703125" style="11" customWidth="1"/>
    <col min="4613" max="4613" width="14.7109375" style="11" customWidth="1"/>
    <col min="4614" max="4863" width="8.140625" style="11" customWidth="1"/>
    <col min="4864" max="4864" width="8.7109375" style="11" customWidth="1"/>
    <col min="4865" max="4865" width="31.5703125" style="11" customWidth="1"/>
    <col min="4866" max="4866" width="13.85546875" style="11" customWidth="1"/>
    <col min="4867" max="4867" width="19.140625" style="11" customWidth="1"/>
    <col min="4868" max="4868" width="17.5703125" style="11" customWidth="1"/>
    <col min="4869" max="4869" width="14.7109375" style="11" customWidth="1"/>
    <col min="4870" max="5119" width="8.140625" style="11" customWidth="1"/>
    <col min="5120" max="5120" width="8.7109375" style="11" customWidth="1"/>
    <col min="5121" max="5121" width="31.5703125" style="11" customWidth="1"/>
    <col min="5122" max="5122" width="13.85546875" style="11" customWidth="1"/>
    <col min="5123" max="5123" width="19.140625" style="11" customWidth="1"/>
    <col min="5124" max="5124" width="17.5703125" style="11" customWidth="1"/>
    <col min="5125" max="5125" width="14.7109375" style="11" customWidth="1"/>
    <col min="5126" max="5375" width="8.140625" style="11" customWidth="1"/>
    <col min="5376" max="5376" width="8.7109375" style="11" customWidth="1"/>
    <col min="5377" max="5377" width="31.5703125" style="11" customWidth="1"/>
    <col min="5378" max="5378" width="13.85546875" style="11" customWidth="1"/>
    <col min="5379" max="5379" width="19.140625" style="11" customWidth="1"/>
    <col min="5380" max="5380" width="17.5703125" style="11" customWidth="1"/>
    <col min="5381" max="5381" width="14.7109375" style="11" customWidth="1"/>
    <col min="5382" max="5631" width="8.140625" style="11" customWidth="1"/>
    <col min="5632" max="5632" width="8.7109375" style="11" customWidth="1"/>
    <col min="5633" max="5633" width="31.5703125" style="11" customWidth="1"/>
    <col min="5634" max="5634" width="13.85546875" style="11" customWidth="1"/>
    <col min="5635" max="5635" width="19.140625" style="11" customWidth="1"/>
    <col min="5636" max="5636" width="17.5703125" style="11" customWidth="1"/>
    <col min="5637" max="5637" width="14.7109375" style="11" customWidth="1"/>
    <col min="5638" max="5887" width="8.140625" style="11" customWidth="1"/>
    <col min="5888" max="5888" width="8.7109375" style="11" customWidth="1"/>
    <col min="5889" max="5889" width="31.5703125" style="11" customWidth="1"/>
    <col min="5890" max="5890" width="13.85546875" style="11" customWidth="1"/>
    <col min="5891" max="5891" width="19.140625" style="11" customWidth="1"/>
    <col min="5892" max="5892" width="17.5703125" style="11" customWidth="1"/>
    <col min="5893" max="5893" width="14.7109375" style="11" customWidth="1"/>
    <col min="5894" max="6143" width="8.140625" style="11" customWidth="1"/>
    <col min="6144" max="6144" width="8.7109375" style="11" customWidth="1"/>
    <col min="6145" max="6145" width="31.5703125" style="11" customWidth="1"/>
    <col min="6146" max="6146" width="13.85546875" style="11" customWidth="1"/>
    <col min="6147" max="6147" width="19.140625" style="11" customWidth="1"/>
    <col min="6148" max="6148" width="17.5703125" style="11" customWidth="1"/>
    <col min="6149" max="6149" width="14.7109375" style="11" customWidth="1"/>
    <col min="6150" max="6399" width="8.140625" style="11" customWidth="1"/>
    <col min="6400" max="6400" width="8.7109375" style="11" customWidth="1"/>
    <col min="6401" max="6401" width="31.5703125" style="11" customWidth="1"/>
    <col min="6402" max="6402" width="13.85546875" style="11" customWidth="1"/>
    <col min="6403" max="6403" width="19.140625" style="11" customWidth="1"/>
    <col min="6404" max="6404" width="17.5703125" style="11" customWidth="1"/>
    <col min="6405" max="6405" width="14.7109375" style="11" customWidth="1"/>
    <col min="6406" max="6655" width="8.140625" style="11" customWidth="1"/>
    <col min="6656" max="6656" width="8.7109375" style="11" customWidth="1"/>
    <col min="6657" max="6657" width="31.5703125" style="11" customWidth="1"/>
    <col min="6658" max="6658" width="13.85546875" style="11" customWidth="1"/>
    <col min="6659" max="6659" width="19.140625" style="11" customWidth="1"/>
    <col min="6660" max="6660" width="17.5703125" style="11" customWidth="1"/>
    <col min="6661" max="6661" width="14.7109375" style="11" customWidth="1"/>
    <col min="6662" max="6911" width="8.140625" style="11" customWidth="1"/>
    <col min="6912" max="6912" width="8.7109375" style="11" customWidth="1"/>
    <col min="6913" max="6913" width="31.5703125" style="11" customWidth="1"/>
    <col min="6914" max="6914" width="13.85546875" style="11" customWidth="1"/>
    <col min="6915" max="6915" width="19.140625" style="11" customWidth="1"/>
    <col min="6916" max="6916" width="17.5703125" style="11" customWidth="1"/>
    <col min="6917" max="6917" width="14.7109375" style="11" customWidth="1"/>
    <col min="6918" max="7167" width="8.140625" style="11" customWidth="1"/>
    <col min="7168" max="7168" width="8.7109375" style="11" customWidth="1"/>
    <col min="7169" max="7169" width="31.5703125" style="11" customWidth="1"/>
    <col min="7170" max="7170" width="13.85546875" style="11" customWidth="1"/>
    <col min="7171" max="7171" width="19.140625" style="11" customWidth="1"/>
    <col min="7172" max="7172" width="17.5703125" style="11" customWidth="1"/>
    <col min="7173" max="7173" width="14.7109375" style="11" customWidth="1"/>
    <col min="7174" max="7423" width="8.140625" style="11" customWidth="1"/>
    <col min="7424" max="7424" width="8.7109375" style="11" customWidth="1"/>
    <col min="7425" max="7425" width="31.5703125" style="11" customWidth="1"/>
    <col min="7426" max="7426" width="13.85546875" style="11" customWidth="1"/>
    <col min="7427" max="7427" width="19.140625" style="11" customWidth="1"/>
    <col min="7428" max="7428" width="17.5703125" style="11" customWidth="1"/>
    <col min="7429" max="7429" width="14.7109375" style="11" customWidth="1"/>
    <col min="7430" max="7679" width="8.140625" style="11" customWidth="1"/>
    <col min="7680" max="7680" width="8.7109375" style="11" customWidth="1"/>
    <col min="7681" max="7681" width="31.5703125" style="11" customWidth="1"/>
    <col min="7682" max="7682" width="13.85546875" style="11" customWidth="1"/>
    <col min="7683" max="7683" width="19.140625" style="11" customWidth="1"/>
    <col min="7684" max="7684" width="17.5703125" style="11" customWidth="1"/>
    <col min="7685" max="7685" width="14.7109375" style="11" customWidth="1"/>
    <col min="7686" max="7935" width="8.140625" style="11" customWidth="1"/>
    <col min="7936" max="7936" width="8.7109375" style="11" customWidth="1"/>
    <col min="7937" max="7937" width="31.5703125" style="11" customWidth="1"/>
    <col min="7938" max="7938" width="13.85546875" style="11" customWidth="1"/>
    <col min="7939" max="7939" width="19.140625" style="11" customWidth="1"/>
    <col min="7940" max="7940" width="17.5703125" style="11" customWidth="1"/>
    <col min="7941" max="7941" width="14.7109375" style="11" customWidth="1"/>
    <col min="7942" max="8191" width="8.140625" style="11" customWidth="1"/>
    <col min="8192" max="8192" width="8.7109375" style="11" customWidth="1"/>
    <col min="8193" max="8193" width="31.5703125" style="11" customWidth="1"/>
    <col min="8194" max="8194" width="13.85546875" style="11" customWidth="1"/>
    <col min="8195" max="8195" width="19.140625" style="11" customWidth="1"/>
    <col min="8196" max="8196" width="17.5703125" style="11" customWidth="1"/>
    <col min="8197" max="8197" width="14.7109375" style="11" customWidth="1"/>
    <col min="8198" max="8447" width="8.140625" style="11" customWidth="1"/>
    <col min="8448" max="8448" width="8.7109375" style="11" customWidth="1"/>
    <col min="8449" max="8449" width="31.5703125" style="11" customWidth="1"/>
    <col min="8450" max="8450" width="13.85546875" style="11" customWidth="1"/>
    <col min="8451" max="8451" width="19.140625" style="11" customWidth="1"/>
    <col min="8452" max="8452" width="17.5703125" style="11" customWidth="1"/>
    <col min="8453" max="8453" width="14.7109375" style="11" customWidth="1"/>
    <col min="8454" max="8703" width="8.140625" style="11" customWidth="1"/>
    <col min="8704" max="8704" width="8.7109375" style="11" customWidth="1"/>
    <col min="8705" max="8705" width="31.5703125" style="11" customWidth="1"/>
    <col min="8706" max="8706" width="13.85546875" style="11" customWidth="1"/>
    <col min="8707" max="8707" width="19.140625" style="11" customWidth="1"/>
    <col min="8708" max="8708" width="17.5703125" style="11" customWidth="1"/>
    <col min="8709" max="8709" width="14.7109375" style="11" customWidth="1"/>
    <col min="8710" max="8959" width="8.140625" style="11" customWidth="1"/>
    <col min="8960" max="8960" width="8.7109375" style="11" customWidth="1"/>
    <col min="8961" max="8961" width="31.5703125" style="11" customWidth="1"/>
    <col min="8962" max="8962" width="13.85546875" style="11" customWidth="1"/>
    <col min="8963" max="8963" width="19.140625" style="11" customWidth="1"/>
    <col min="8964" max="8964" width="17.5703125" style="11" customWidth="1"/>
    <col min="8965" max="8965" width="14.7109375" style="11" customWidth="1"/>
    <col min="8966" max="9215" width="8.140625" style="11" customWidth="1"/>
    <col min="9216" max="9216" width="8.7109375" style="11" customWidth="1"/>
    <col min="9217" max="9217" width="31.5703125" style="11" customWidth="1"/>
    <col min="9218" max="9218" width="13.85546875" style="11" customWidth="1"/>
    <col min="9219" max="9219" width="19.140625" style="11" customWidth="1"/>
    <col min="9220" max="9220" width="17.5703125" style="11" customWidth="1"/>
    <col min="9221" max="9221" width="14.7109375" style="11" customWidth="1"/>
    <col min="9222" max="9471" width="8.140625" style="11" customWidth="1"/>
    <col min="9472" max="9472" width="8.7109375" style="11" customWidth="1"/>
    <col min="9473" max="9473" width="31.5703125" style="11" customWidth="1"/>
    <col min="9474" max="9474" width="13.85546875" style="11" customWidth="1"/>
    <col min="9475" max="9475" width="19.140625" style="11" customWidth="1"/>
    <col min="9476" max="9476" width="17.5703125" style="11" customWidth="1"/>
    <col min="9477" max="9477" width="14.7109375" style="11" customWidth="1"/>
    <col min="9478" max="9727" width="8.140625" style="11" customWidth="1"/>
    <col min="9728" max="9728" width="8.7109375" style="11" customWidth="1"/>
    <col min="9729" max="9729" width="31.5703125" style="11" customWidth="1"/>
    <col min="9730" max="9730" width="13.85546875" style="11" customWidth="1"/>
    <col min="9731" max="9731" width="19.140625" style="11" customWidth="1"/>
    <col min="9732" max="9732" width="17.5703125" style="11" customWidth="1"/>
    <col min="9733" max="9733" width="14.7109375" style="11" customWidth="1"/>
    <col min="9734" max="9983" width="8.140625" style="11" customWidth="1"/>
    <col min="9984" max="9984" width="8.7109375" style="11" customWidth="1"/>
    <col min="9985" max="9985" width="31.5703125" style="11" customWidth="1"/>
    <col min="9986" max="9986" width="13.85546875" style="11" customWidth="1"/>
    <col min="9987" max="9987" width="19.140625" style="11" customWidth="1"/>
    <col min="9988" max="9988" width="17.5703125" style="11" customWidth="1"/>
    <col min="9989" max="9989" width="14.7109375" style="11" customWidth="1"/>
    <col min="9990" max="10239" width="8.140625" style="11" customWidth="1"/>
    <col min="10240" max="10240" width="8.7109375" style="11" customWidth="1"/>
    <col min="10241" max="10241" width="31.5703125" style="11" customWidth="1"/>
    <col min="10242" max="10242" width="13.85546875" style="11" customWidth="1"/>
    <col min="10243" max="10243" width="19.140625" style="11" customWidth="1"/>
    <col min="10244" max="10244" width="17.5703125" style="11" customWidth="1"/>
    <col min="10245" max="10245" width="14.7109375" style="11" customWidth="1"/>
    <col min="10246" max="10495" width="8.140625" style="11" customWidth="1"/>
    <col min="10496" max="10496" width="8.7109375" style="11" customWidth="1"/>
    <col min="10497" max="10497" width="31.5703125" style="11" customWidth="1"/>
    <col min="10498" max="10498" width="13.85546875" style="11" customWidth="1"/>
    <col min="10499" max="10499" width="19.140625" style="11" customWidth="1"/>
    <col min="10500" max="10500" width="17.5703125" style="11" customWidth="1"/>
    <col min="10501" max="10501" width="14.7109375" style="11" customWidth="1"/>
    <col min="10502" max="10751" width="8.140625" style="11" customWidth="1"/>
    <col min="10752" max="10752" width="8.7109375" style="11" customWidth="1"/>
    <col min="10753" max="10753" width="31.5703125" style="11" customWidth="1"/>
    <col min="10754" max="10754" width="13.85546875" style="11" customWidth="1"/>
    <col min="10755" max="10755" width="19.140625" style="11" customWidth="1"/>
    <col min="10756" max="10756" width="17.5703125" style="11" customWidth="1"/>
    <col min="10757" max="10757" width="14.7109375" style="11" customWidth="1"/>
    <col min="10758" max="11007" width="8.140625" style="11" customWidth="1"/>
    <col min="11008" max="11008" width="8.7109375" style="11" customWidth="1"/>
    <col min="11009" max="11009" width="31.5703125" style="11" customWidth="1"/>
    <col min="11010" max="11010" width="13.85546875" style="11" customWidth="1"/>
    <col min="11011" max="11011" width="19.140625" style="11" customWidth="1"/>
    <col min="11012" max="11012" width="17.5703125" style="11" customWidth="1"/>
    <col min="11013" max="11013" width="14.7109375" style="11" customWidth="1"/>
    <col min="11014" max="11263" width="8.140625" style="11" customWidth="1"/>
    <col min="11264" max="11264" width="8.7109375" style="11" customWidth="1"/>
    <col min="11265" max="11265" width="31.5703125" style="11" customWidth="1"/>
    <col min="11266" max="11266" width="13.85546875" style="11" customWidth="1"/>
    <col min="11267" max="11267" width="19.140625" style="11" customWidth="1"/>
    <col min="11268" max="11268" width="17.5703125" style="11" customWidth="1"/>
    <col min="11269" max="11269" width="14.7109375" style="11" customWidth="1"/>
    <col min="11270" max="11519" width="8.140625" style="11" customWidth="1"/>
    <col min="11520" max="11520" width="8.7109375" style="11" customWidth="1"/>
    <col min="11521" max="11521" width="31.5703125" style="11" customWidth="1"/>
    <col min="11522" max="11522" width="13.85546875" style="11" customWidth="1"/>
    <col min="11523" max="11523" width="19.140625" style="11" customWidth="1"/>
    <col min="11524" max="11524" width="17.5703125" style="11" customWidth="1"/>
    <col min="11525" max="11525" width="14.7109375" style="11" customWidth="1"/>
    <col min="11526" max="11775" width="8.140625" style="11" customWidth="1"/>
    <col min="11776" max="11776" width="8.7109375" style="11" customWidth="1"/>
    <col min="11777" max="11777" width="31.5703125" style="11" customWidth="1"/>
    <col min="11778" max="11778" width="13.85546875" style="11" customWidth="1"/>
    <col min="11779" max="11779" width="19.140625" style="11" customWidth="1"/>
    <col min="11780" max="11780" width="17.5703125" style="11" customWidth="1"/>
    <col min="11781" max="11781" width="14.7109375" style="11" customWidth="1"/>
    <col min="11782" max="12031" width="8.140625" style="11" customWidth="1"/>
    <col min="12032" max="12032" width="8.7109375" style="11" customWidth="1"/>
    <col min="12033" max="12033" width="31.5703125" style="11" customWidth="1"/>
    <col min="12034" max="12034" width="13.85546875" style="11" customWidth="1"/>
    <col min="12035" max="12035" width="19.140625" style="11" customWidth="1"/>
    <col min="12036" max="12036" width="17.5703125" style="11" customWidth="1"/>
    <col min="12037" max="12037" width="14.7109375" style="11" customWidth="1"/>
    <col min="12038" max="12287" width="8.140625" style="11" customWidth="1"/>
    <col min="12288" max="12288" width="8.7109375" style="11" customWidth="1"/>
    <col min="12289" max="12289" width="31.5703125" style="11" customWidth="1"/>
    <col min="12290" max="12290" width="13.85546875" style="11" customWidth="1"/>
    <col min="12291" max="12291" width="19.140625" style="11" customWidth="1"/>
    <col min="12292" max="12292" width="17.5703125" style="11" customWidth="1"/>
    <col min="12293" max="12293" width="14.7109375" style="11" customWidth="1"/>
    <col min="12294" max="12543" width="8.140625" style="11" customWidth="1"/>
    <col min="12544" max="12544" width="8.7109375" style="11" customWidth="1"/>
    <col min="12545" max="12545" width="31.5703125" style="11" customWidth="1"/>
    <col min="12546" max="12546" width="13.85546875" style="11" customWidth="1"/>
    <col min="12547" max="12547" width="19.140625" style="11" customWidth="1"/>
    <col min="12548" max="12548" width="17.5703125" style="11" customWidth="1"/>
    <col min="12549" max="12549" width="14.7109375" style="11" customWidth="1"/>
    <col min="12550" max="12799" width="8.140625" style="11" customWidth="1"/>
    <col min="12800" max="12800" width="8.7109375" style="11" customWidth="1"/>
    <col min="12801" max="12801" width="31.5703125" style="11" customWidth="1"/>
    <col min="12802" max="12802" width="13.85546875" style="11" customWidth="1"/>
    <col min="12803" max="12803" width="19.140625" style="11" customWidth="1"/>
    <col min="12804" max="12804" width="17.5703125" style="11" customWidth="1"/>
    <col min="12805" max="12805" width="14.7109375" style="11" customWidth="1"/>
    <col min="12806" max="13055" width="8.140625" style="11" customWidth="1"/>
    <col min="13056" max="13056" width="8.7109375" style="11" customWidth="1"/>
    <col min="13057" max="13057" width="31.5703125" style="11" customWidth="1"/>
    <col min="13058" max="13058" width="13.85546875" style="11" customWidth="1"/>
    <col min="13059" max="13059" width="19.140625" style="11" customWidth="1"/>
    <col min="13060" max="13060" width="17.5703125" style="11" customWidth="1"/>
    <col min="13061" max="13061" width="14.7109375" style="11" customWidth="1"/>
    <col min="13062" max="13311" width="8.140625" style="11" customWidth="1"/>
    <col min="13312" max="13312" width="8.7109375" style="11" customWidth="1"/>
    <col min="13313" max="13313" width="31.5703125" style="11" customWidth="1"/>
    <col min="13314" max="13314" width="13.85546875" style="11" customWidth="1"/>
    <col min="13315" max="13315" width="19.140625" style="11" customWidth="1"/>
    <col min="13316" max="13316" width="17.5703125" style="11" customWidth="1"/>
    <col min="13317" max="13317" width="14.7109375" style="11" customWidth="1"/>
    <col min="13318" max="13567" width="8.140625" style="11" customWidth="1"/>
    <col min="13568" max="13568" width="8.7109375" style="11" customWidth="1"/>
    <col min="13569" max="13569" width="31.5703125" style="11" customWidth="1"/>
    <col min="13570" max="13570" width="13.85546875" style="11" customWidth="1"/>
    <col min="13571" max="13571" width="19.140625" style="11" customWidth="1"/>
    <col min="13572" max="13572" width="17.5703125" style="11" customWidth="1"/>
    <col min="13573" max="13573" width="14.7109375" style="11" customWidth="1"/>
    <col min="13574" max="13823" width="8.140625" style="11" customWidth="1"/>
    <col min="13824" max="13824" width="8.7109375" style="11" customWidth="1"/>
    <col min="13825" max="13825" width="31.5703125" style="11" customWidth="1"/>
    <col min="13826" max="13826" width="13.85546875" style="11" customWidth="1"/>
    <col min="13827" max="13827" width="19.140625" style="11" customWidth="1"/>
    <col min="13828" max="13828" width="17.5703125" style="11" customWidth="1"/>
    <col min="13829" max="13829" width="14.7109375" style="11" customWidth="1"/>
    <col min="13830" max="14079" width="8.140625" style="11" customWidth="1"/>
    <col min="14080" max="14080" width="8.7109375" style="11" customWidth="1"/>
    <col min="14081" max="14081" width="31.5703125" style="11" customWidth="1"/>
    <col min="14082" max="14082" width="13.85546875" style="11" customWidth="1"/>
    <col min="14083" max="14083" width="19.140625" style="11" customWidth="1"/>
    <col min="14084" max="14084" width="17.5703125" style="11" customWidth="1"/>
    <col min="14085" max="14085" width="14.7109375" style="11" customWidth="1"/>
    <col min="14086" max="14335" width="8.140625" style="11" customWidth="1"/>
    <col min="14336" max="14336" width="8.7109375" style="11" customWidth="1"/>
    <col min="14337" max="14337" width="31.5703125" style="11" customWidth="1"/>
    <col min="14338" max="14338" width="13.85546875" style="11" customWidth="1"/>
    <col min="14339" max="14339" width="19.140625" style="11" customWidth="1"/>
    <col min="14340" max="14340" width="17.5703125" style="11" customWidth="1"/>
    <col min="14341" max="14341" width="14.7109375" style="11" customWidth="1"/>
    <col min="14342" max="14591" width="8.140625" style="11" customWidth="1"/>
    <col min="14592" max="14592" width="8.7109375" style="11" customWidth="1"/>
    <col min="14593" max="14593" width="31.5703125" style="11" customWidth="1"/>
    <col min="14594" max="14594" width="13.85546875" style="11" customWidth="1"/>
    <col min="14595" max="14595" width="19.140625" style="11" customWidth="1"/>
    <col min="14596" max="14596" width="17.5703125" style="11" customWidth="1"/>
    <col min="14597" max="14597" width="14.7109375" style="11" customWidth="1"/>
    <col min="14598" max="14847" width="8.140625" style="11" customWidth="1"/>
    <col min="14848" max="14848" width="8.7109375" style="11" customWidth="1"/>
    <col min="14849" max="14849" width="31.5703125" style="11" customWidth="1"/>
    <col min="14850" max="14850" width="13.85546875" style="11" customWidth="1"/>
    <col min="14851" max="14851" width="19.140625" style="11" customWidth="1"/>
    <col min="14852" max="14852" width="17.5703125" style="11" customWidth="1"/>
    <col min="14853" max="14853" width="14.7109375" style="11" customWidth="1"/>
    <col min="14854" max="15103" width="8.140625" style="11" customWidth="1"/>
    <col min="15104" max="15104" width="8.7109375" style="11" customWidth="1"/>
    <col min="15105" max="15105" width="31.5703125" style="11" customWidth="1"/>
    <col min="15106" max="15106" width="13.85546875" style="11" customWidth="1"/>
    <col min="15107" max="15107" width="19.140625" style="11" customWidth="1"/>
    <col min="15108" max="15108" width="17.5703125" style="11" customWidth="1"/>
    <col min="15109" max="15109" width="14.7109375" style="11" customWidth="1"/>
    <col min="15110" max="15359" width="8.140625" style="11" customWidth="1"/>
    <col min="15360" max="15360" width="8.7109375" style="11" customWidth="1"/>
    <col min="15361" max="15361" width="31.5703125" style="11" customWidth="1"/>
    <col min="15362" max="15362" width="13.85546875" style="11" customWidth="1"/>
    <col min="15363" max="15363" width="19.140625" style="11" customWidth="1"/>
    <col min="15364" max="15364" width="17.5703125" style="11" customWidth="1"/>
    <col min="15365" max="15365" width="14.7109375" style="11" customWidth="1"/>
    <col min="15366" max="15615" width="8.140625" style="11" customWidth="1"/>
    <col min="15616" max="15616" width="8.7109375" style="11" customWidth="1"/>
    <col min="15617" max="15617" width="31.5703125" style="11" customWidth="1"/>
    <col min="15618" max="15618" width="13.85546875" style="11" customWidth="1"/>
    <col min="15619" max="15619" width="19.140625" style="11" customWidth="1"/>
    <col min="15620" max="15620" width="17.5703125" style="11" customWidth="1"/>
    <col min="15621" max="15621" width="14.7109375" style="11" customWidth="1"/>
    <col min="15622" max="15871" width="8.140625" style="11" customWidth="1"/>
    <col min="15872" max="15872" width="8.7109375" style="11" customWidth="1"/>
    <col min="15873" max="15873" width="31.5703125" style="11" customWidth="1"/>
    <col min="15874" max="15874" width="13.85546875" style="11" customWidth="1"/>
    <col min="15875" max="15875" width="19.140625" style="11" customWidth="1"/>
    <col min="15876" max="15876" width="17.5703125" style="11" customWidth="1"/>
    <col min="15877" max="15877" width="14.7109375" style="11" customWidth="1"/>
    <col min="15878" max="16127" width="8.140625" style="11" customWidth="1"/>
    <col min="16128" max="16128" width="8.7109375" style="11" customWidth="1"/>
    <col min="16129" max="16129" width="31.5703125" style="11" customWidth="1"/>
    <col min="16130" max="16130" width="13.85546875" style="11" customWidth="1"/>
    <col min="16131" max="16131" width="19.140625" style="11" customWidth="1"/>
    <col min="16132" max="16132" width="17.5703125" style="11" customWidth="1"/>
    <col min="16133" max="16133" width="14.7109375" style="11" customWidth="1"/>
    <col min="16134" max="16384" width="8.140625" style="11" customWidth="1"/>
  </cols>
  <sheetData>
    <row r="1" spans="1:5" s="143" customFormat="1" ht="23.25" customHeight="1" x14ac:dyDescent="0.25">
      <c r="A1" s="225"/>
      <c r="B1" s="225"/>
      <c r="C1" s="225"/>
      <c r="D1" s="225"/>
      <c r="E1" s="225"/>
    </row>
    <row r="2" spans="1:5" s="143" customFormat="1" x14ac:dyDescent="0.25">
      <c r="A2" s="225" t="s">
        <v>214</v>
      </c>
      <c r="B2" s="225"/>
      <c r="C2" s="225"/>
      <c r="D2" s="225"/>
      <c r="E2" s="225"/>
    </row>
    <row r="3" spans="1:5" s="143" customFormat="1" ht="15.75" customHeight="1" x14ac:dyDescent="0.25">
      <c r="B3" s="225" t="s">
        <v>258</v>
      </c>
      <c r="C3" s="225"/>
      <c r="D3" s="225"/>
      <c r="E3" s="225"/>
    </row>
    <row r="4" spans="1:5" s="143" customFormat="1" x14ac:dyDescent="0.25">
      <c r="A4" s="227" t="s">
        <v>215</v>
      </c>
      <c r="B4" s="227"/>
      <c r="C4" s="227"/>
      <c r="D4" s="227"/>
      <c r="E4" s="227"/>
    </row>
    <row r="5" spans="1:5" s="143" customFormat="1" x14ac:dyDescent="0.25">
      <c r="A5" s="227" t="s">
        <v>216</v>
      </c>
      <c r="B5" s="227"/>
      <c r="C5" s="227"/>
      <c r="D5" s="227"/>
      <c r="E5" s="227"/>
    </row>
    <row r="6" spans="1:5" s="143" customFormat="1" ht="26.25" customHeight="1" x14ac:dyDescent="0.25">
      <c r="A6" s="225" t="s">
        <v>217</v>
      </c>
      <c r="B6" s="225"/>
      <c r="C6" s="225"/>
      <c r="D6" s="225"/>
      <c r="E6" s="143" t="s">
        <v>271</v>
      </c>
    </row>
    <row r="7" spans="1:5" s="143" customFormat="1" x14ac:dyDescent="0.25">
      <c r="A7" s="225"/>
      <c r="B7" s="225"/>
      <c r="C7" s="225"/>
      <c r="D7" s="225"/>
      <c r="E7" s="225"/>
    </row>
    <row r="8" spans="1:5" s="143" customFormat="1" ht="28.5" customHeight="1" x14ac:dyDescent="0.25">
      <c r="A8" s="226" t="s">
        <v>259</v>
      </c>
      <c r="B8" s="226"/>
      <c r="C8" s="226"/>
      <c r="D8" s="226"/>
      <c r="E8" s="226"/>
    </row>
    <row r="9" spans="1:5" s="143" customFormat="1" ht="29.25" customHeight="1" x14ac:dyDescent="0.25">
      <c r="A9" s="226" t="s">
        <v>219</v>
      </c>
      <c r="B9" s="226"/>
      <c r="C9" s="226"/>
      <c r="D9" s="226"/>
      <c r="E9" s="226"/>
    </row>
    <row r="10" spans="1:5" s="143" customFormat="1" ht="30" customHeight="1" x14ac:dyDescent="0.25">
      <c r="A10" s="226" t="s">
        <v>220</v>
      </c>
      <c r="B10" s="226"/>
      <c r="C10" s="226"/>
      <c r="D10" s="226"/>
      <c r="E10" s="226"/>
    </row>
    <row r="11" spans="1:5" s="143" customFormat="1" ht="30" customHeight="1" x14ac:dyDescent="0.25">
      <c r="A11" s="226" t="s">
        <v>221</v>
      </c>
      <c r="B11" s="226"/>
      <c r="C11" s="226"/>
      <c r="D11" s="226"/>
      <c r="E11" s="226"/>
    </row>
    <row r="12" spans="1:5" s="143" customFormat="1" ht="29.25" customHeight="1" x14ac:dyDescent="0.25">
      <c r="A12" s="226" t="s">
        <v>222</v>
      </c>
      <c r="B12" s="226"/>
      <c r="C12" s="226"/>
      <c r="D12" s="226"/>
      <c r="E12" s="226"/>
    </row>
    <row r="13" spans="1:5" s="143" customFormat="1" ht="28.5" customHeight="1" x14ac:dyDescent="0.25">
      <c r="A13" s="226" t="s">
        <v>223</v>
      </c>
      <c r="B13" s="226"/>
      <c r="C13" s="226"/>
      <c r="D13" s="226"/>
      <c r="E13" s="226"/>
    </row>
    <row r="14" spans="1:5" s="143" customFormat="1" ht="15.75" customHeight="1" thickBot="1" x14ac:dyDescent="0.3">
      <c r="A14" s="225"/>
      <c r="B14" s="225"/>
      <c r="C14" s="225"/>
      <c r="D14" s="225"/>
      <c r="E14" s="225"/>
    </row>
    <row r="15" spans="1:5" s="143" customFormat="1" ht="135" x14ac:dyDescent="0.25">
      <c r="A15" s="144" t="s">
        <v>2</v>
      </c>
      <c r="B15" s="145" t="s">
        <v>225</v>
      </c>
      <c r="C15" s="145" t="s">
        <v>0</v>
      </c>
      <c r="D15" s="145" t="s">
        <v>224</v>
      </c>
      <c r="E15" s="145" t="s">
        <v>1</v>
      </c>
    </row>
    <row r="16" spans="1:5" s="143" customFormat="1" x14ac:dyDescent="0.25">
      <c r="A16" s="148" t="s">
        <v>8</v>
      </c>
      <c r="B16" s="147"/>
      <c r="C16" s="147"/>
      <c r="D16" s="147"/>
      <c r="E16" s="147"/>
    </row>
    <row r="17" spans="1:5" s="143" customFormat="1" x14ac:dyDescent="0.25">
      <c r="A17" s="146" t="s">
        <v>52</v>
      </c>
      <c r="B17" s="129" t="s">
        <v>21</v>
      </c>
      <c r="C17" s="129" t="s">
        <v>11</v>
      </c>
      <c r="D17" s="129">
        <v>0.13</v>
      </c>
      <c r="E17" s="129">
        <v>2204.2800000000002</v>
      </c>
    </row>
    <row r="18" spans="1:5" s="143" customFormat="1" ht="28.5" x14ac:dyDescent="0.25">
      <c r="A18" s="148" t="s">
        <v>226</v>
      </c>
      <c r="B18" s="147"/>
      <c r="C18" s="147"/>
      <c r="D18" s="147"/>
      <c r="E18" s="147"/>
    </row>
    <row r="19" spans="1:5" s="143" customFormat="1" x14ac:dyDescent="0.25">
      <c r="A19" s="146" t="s">
        <v>272</v>
      </c>
      <c r="B19" s="129" t="s">
        <v>22</v>
      </c>
      <c r="C19" s="129" t="s">
        <v>11</v>
      </c>
      <c r="D19" s="129">
        <f>E19</f>
        <v>4467.6000000000004</v>
      </c>
      <c r="E19" s="129">
        <v>4467.6000000000004</v>
      </c>
    </row>
    <row r="20" spans="1:5" s="143" customFormat="1" ht="30" x14ac:dyDescent="0.25">
      <c r="A20" s="146" t="s">
        <v>155</v>
      </c>
      <c r="B20" s="129" t="s">
        <v>22</v>
      </c>
      <c r="C20" s="129" t="s">
        <v>11</v>
      </c>
      <c r="D20" s="129">
        <f t="shared" ref="D20:D23" si="0">E20</f>
        <v>2422.88</v>
      </c>
      <c r="E20" s="129">
        <v>2422.88</v>
      </c>
    </row>
    <row r="21" spans="1:5" s="143" customFormat="1" x14ac:dyDescent="0.25">
      <c r="A21" s="146" t="s">
        <v>273</v>
      </c>
      <c r="B21" s="129">
        <v>0.25</v>
      </c>
      <c r="C21" s="129" t="s">
        <v>13</v>
      </c>
      <c r="D21" s="129">
        <f>E21/B21</f>
        <v>4652.88</v>
      </c>
      <c r="E21" s="129">
        <v>1163.22</v>
      </c>
    </row>
    <row r="22" spans="1:5" s="143" customFormat="1" x14ac:dyDescent="0.25">
      <c r="A22" s="146" t="s">
        <v>229</v>
      </c>
      <c r="B22" s="129" t="s">
        <v>207</v>
      </c>
      <c r="C22" s="129" t="s">
        <v>11</v>
      </c>
      <c r="D22" s="129">
        <f t="shared" si="0"/>
        <v>83253.960000000006</v>
      </c>
      <c r="E22" s="129">
        <v>83253.960000000006</v>
      </c>
    </row>
    <row r="23" spans="1:5" s="143" customFormat="1" x14ac:dyDescent="0.25">
      <c r="A23" s="146" t="s">
        <v>230</v>
      </c>
      <c r="B23" s="129" t="s">
        <v>207</v>
      </c>
      <c r="C23" s="129" t="s">
        <v>11</v>
      </c>
      <c r="D23" s="129">
        <f t="shared" si="0"/>
        <v>3869.89</v>
      </c>
      <c r="E23" s="129">
        <v>3869.89</v>
      </c>
    </row>
    <row r="24" spans="1:5" s="143" customFormat="1" ht="28.5" x14ac:dyDescent="0.25">
      <c r="A24" s="148" t="s">
        <v>232</v>
      </c>
      <c r="B24" s="147"/>
      <c r="C24" s="147"/>
      <c r="D24" s="147"/>
      <c r="E24" s="147"/>
    </row>
    <row r="25" spans="1:5" s="143" customFormat="1" ht="30" x14ac:dyDescent="0.25">
      <c r="A25" s="146" t="s">
        <v>274</v>
      </c>
      <c r="B25" s="129">
        <v>0.01</v>
      </c>
      <c r="C25" s="129" t="s">
        <v>17</v>
      </c>
      <c r="D25" s="129">
        <f>E25/B25</f>
        <v>175726</v>
      </c>
      <c r="E25" s="129">
        <v>1757.26</v>
      </c>
    </row>
    <row r="26" spans="1:5" s="143" customFormat="1" x14ac:dyDescent="0.25">
      <c r="A26" s="146" t="s">
        <v>275</v>
      </c>
      <c r="B26" s="129">
        <v>1</v>
      </c>
      <c r="C26" s="129" t="s">
        <v>13</v>
      </c>
      <c r="D26" s="129">
        <f t="shared" ref="D26:D57" si="1">E26/B26</f>
        <v>2055.79</v>
      </c>
      <c r="E26" s="129">
        <v>2055.79</v>
      </c>
    </row>
    <row r="27" spans="1:5" s="143" customFormat="1" ht="30" x14ac:dyDescent="0.25">
      <c r="A27" s="146" t="s">
        <v>276</v>
      </c>
      <c r="B27" s="129">
        <v>0.01</v>
      </c>
      <c r="C27" s="129" t="s">
        <v>149</v>
      </c>
      <c r="D27" s="129">
        <f t="shared" si="1"/>
        <v>22397</v>
      </c>
      <c r="E27" s="129">
        <v>223.97</v>
      </c>
    </row>
    <row r="28" spans="1:5" s="143" customFormat="1" x14ac:dyDescent="0.25">
      <c r="A28" s="146" t="s">
        <v>277</v>
      </c>
      <c r="B28" s="129">
        <v>1</v>
      </c>
      <c r="C28" s="129" t="s">
        <v>15</v>
      </c>
      <c r="D28" s="129">
        <f t="shared" si="1"/>
        <v>724.61</v>
      </c>
      <c r="E28" s="129">
        <v>724.61</v>
      </c>
    </row>
    <row r="29" spans="1:5" s="143" customFormat="1" ht="30" x14ac:dyDescent="0.25">
      <c r="A29" s="146" t="s">
        <v>278</v>
      </c>
      <c r="B29" s="129" t="s">
        <v>22</v>
      </c>
      <c r="C29" s="129" t="s">
        <v>16</v>
      </c>
      <c r="D29" s="129">
        <f>E29</f>
        <v>1965.42</v>
      </c>
      <c r="E29" s="129">
        <v>1965.42</v>
      </c>
    </row>
    <row r="30" spans="1:5" s="143" customFormat="1" ht="30" x14ac:dyDescent="0.25">
      <c r="A30" s="146" t="s">
        <v>279</v>
      </c>
      <c r="B30" s="129">
        <v>0.02</v>
      </c>
      <c r="C30" s="129" t="s">
        <v>17</v>
      </c>
      <c r="D30" s="129">
        <f t="shared" si="1"/>
        <v>30442.5</v>
      </c>
      <c r="E30" s="129">
        <v>608.85</v>
      </c>
    </row>
    <row r="31" spans="1:5" s="143" customFormat="1" x14ac:dyDescent="0.25">
      <c r="A31" s="146" t="s">
        <v>233</v>
      </c>
      <c r="B31" s="129">
        <v>1</v>
      </c>
      <c r="C31" s="129" t="s">
        <v>13</v>
      </c>
      <c r="D31" s="129">
        <f t="shared" si="1"/>
        <v>380.89</v>
      </c>
      <c r="E31" s="129">
        <v>380.89</v>
      </c>
    </row>
    <row r="32" spans="1:5" s="143" customFormat="1" ht="30" x14ac:dyDescent="0.25">
      <c r="A32" s="146" t="s">
        <v>280</v>
      </c>
      <c r="B32" s="129">
        <v>1</v>
      </c>
      <c r="C32" s="129" t="s">
        <v>281</v>
      </c>
      <c r="D32" s="129">
        <f t="shared" si="1"/>
        <v>1194.4000000000001</v>
      </c>
      <c r="E32" s="129">
        <v>1194.4000000000001</v>
      </c>
    </row>
    <row r="33" spans="1:5" s="143" customFormat="1" x14ac:dyDescent="0.25">
      <c r="A33" s="146" t="s">
        <v>282</v>
      </c>
      <c r="B33" s="129">
        <v>4</v>
      </c>
      <c r="C33" s="129" t="s">
        <v>168</v>
      </c>
      <c r="D33" s="129">
        <f t="shared" si="1"/>
        <v>101.02249999999999</v>
      </c>
      <c r="E33" s="129">
        <v>404.09</v>
      </c>
    </row>
    <row r="34" spans="1:5" s="143" customFormat="1" x14ac:dyDescent="0.25">
      <c r="A34" s="146" t="s">
        <v>55</v>
      </c>
      <c r="B34" s="129">
        <v>1</v>
      </c>
      <c r="C34" s="129" t="s">
        <v>14</v>
      </c>
      <c r="D34" s="129">
        <f t="shared" si="1"/>
        <v>1012.36</v>
      </c>
      <c r="E34" s="129">
        <v>1012.36</v>
      </c>
    </row>
    <row r="35" spans="1:5" s="143" customFormat="1" ht="30" x14ac:dyDescent="0.25">
      <c r="A35" s="146" t="s">
        <v>283</v>
      </c>
      <c r="B35" s="129">
        <v>1</v>
      </c>
      <c r="C35" s="129" t="s">
        <v>184</v>
      </c>
      <c r="D35" s="129">
        <f t="shared" si="1"/>
        <v>664.4</v>
      </c>
      <c r="E35" s="129">
        <v>664.4</v>
      </c>
    </row>
    <row r="36" spans="1:5" s="143" customFormat="1" x14ac:dyDescent="0.25">
      <c r="A36" s="146" t="s">
        <v>284</v>
      </c>
      <c r="B36" s="129">
        <v>0.17</v>
      </c>
      <c r="C36" s="129" t="s">
        <v>16</v>
      </c>
      <c r="D36" s="129">
        <f t="shared" si="1"/>
        <v>1813.705882352941</v>
      </c>
      <c r="E36" s="129">
        <v>308.33</v>
      </c>
    </row>
    <row r="37" spans="1:5" s="143" customFormat="1" x14ac:dyDescent="0.25">
      <c r="A37" s="146" t="s">
        <v>285</v>
      </c>
      <c r="B37" s="129">
        <v>1</v>
      </c>
      <c r="C37" s="129" t="s">
        <v>286</v>
      </c>
      <c r="D37" s="129">
        <f t="shared" si="1"/>
        <v>1107.17</v>
      </c>
      <c r="E37" s="129">
        <v>1107.17</v>
      </c>
    </row>
    <row r="38" spans="1:5" s="143" customFormat="1" ht="30" x14ac:dyDescent="0.25">
      <c r="A38" s="146" t="s">
        <v>96</v>
      </c>
      <c r="B38" s="129">
        <v>0.38</v>
      </c>
      <c r="C38" s="129" t="s">
        <v>16</v>
      </c>
      <c r="D38" s="129">
        <f t="shared" si="1"/>
        <v>2009.2105263157894</v>
      </c>
      <c r="E38" s="129">
        <v>763.5</v>
      </c>
    </row>
    <row r="39" spans="1:5" s="143" customFormat="1" x14ac:dyDescent="0.25">
      <c r="A39" s="146" t="s">
        <v>73</v>
      </c>
      <c r="B39" s="129">
        <v>0.06</v>
      </c>
      <c r="C39" s="129" t="s">
        <v>74</v>
      </c>
      <c r="D39" s="129">
        <f t="shared" si="1"/>
        <v>29714.166666666668</v>
      </c>
      <c r="E39" s="129">
        <v>1782.85</v>
      </c>
    </row>
    <row r="40" spans="1:5" s="143" customFormat="1" ht="30" x14ac:dyDescent="0.25">
      <c r="A40" s="146" t="s">
        <v>57</v>
      </c>
      <c r="B40" s="129">
        <v>1.9670000000000001</v>
      </c>
      <c r="C40" s="129" t="s">
        <v>16</v>
      </c>
      <c r="D40" s="129">
        <f t="shared" si="1"/>
        <v>1919.4712760549057</v>
      </c>
      <c r="E40" s="129">
        <v>3775.6</v>
      </c>
    </row>
    <row r="41" spans="1:5" s="143" customFormat="1" ht="30" x14ac:dyDescent="0.25">
      <c r="A41" s="146" t="s">
        <v>60</v>
      </c>
      <c r="B41" s="129">
        <v>4</v>
      </c>
      <c r="C41" s="129" t="s">
        <v>18</v>
      </c>
      <c r="D41" s="129">
        <f t="shared" si="1"/>
        <v>252.17250000000001</v>
      </c>
      <c r="E41" s="129">
        <v>1008.69</v>
      </c>
    </row>
    <row r="42" spans="1:5" s="143" customFormat="1" x14ac:dyDescent="0.25">
      <c r="A42" s="146" t="s">
        <v>287</v>
      </c>
      <c r="B42" s="129">
        <v>5</v>
      </c>
      <c r="C42" s="129" t="s">
        <v>168</v>
      </c>
      <c r="D42" s="129">
        <f t="shared" si="1"/>
        <v>81.158000000000001</v>
      </c>
      <c r="E42" s="129">
        <v>405.79</v>
      </c>
    </row>
    <row r="43" spans="1:5" s="143" customFormat="1" x14ac:dyDescent="0.25">
      <c r="A43" s="146" t="s">
        <v>235</v>
      </c>
      <c r="B43" s="129">
        <v>1</v>
      </c>
      <c r="C43" s="129" t="s">
        <v>13</v>
      </c>
      <c r="D43" s="129">
        <f t="shared" si="1"/>
        <v>4397.99</v>
      </c>
      <c r="E43" s="129">
        <v>4397.99</v>
      </c>
    </row>
    <row r="44" spans="1:5" s="143" customFormat="1" x14ac:dyDescent="0.25">
      <c r="A44" s="146" t="s">
        <v>85</v>
      </c>
      <c r="B44" s="129">
        <v>1</v>
      </c>
      <c r="C44" s="129" t="s">
        <v>14</v>
      </c>
      <c r="D44" s="129">
        <f>E44</f>
        <v>8045.48</v>
      </c>
      <c r="E44" s="129">
        <v>8045.48</v>
      </c>
    </row>
    <row r="45" spans="1:5" s="143" customFormat="1" ht="30" x14ac:dyDescent="0.25">
      <c r="A45" s="146" t="s">
        <v>171</v>
      </c>
      <c r="B45" s="129">
        <v>1</v>
      </c>
      <c r="C45" s="129" t="s">
        <v>19</v>
      </c>
      <c r="D45" s="129">
        <f t="shared" si="1"/>
        <v>868.12</v>
      </c>
      <c r="E45" s="129">
        <v>868.12</v>
      </c>
    </row>
    <row r="46" spans="1:5" s="143" customFormat="1" ht="30" x14ac:dyDescent="0.25">
      <c r="A46" s="146" t="s">
        <v>237</v>
      </c>
      <c r="B46" s="129">
        <v>0.01</v>
      </c>
      <c r="C46" s="129" t="s">
        <v>19</v>
      </c>
      <c r="D46" s="129">
        <f t="shared" si="1"/>
        <v>30424</v>
      </c>
      <c r="E46" s="129">
        <v>304.24</v>
      </c>
    </row>
    <row r="47" spans="1:5" s="143" customFormat="1" x14ac:dyDescent="0.25">
      <c r="A47" s="146" t="s">
        <v>64</v>
      </c>
      <c r="B47" s="129">
        <v>34</v>
      </c>
      <c r="C47" s="129" t="s">
        <v>19</v>
      </c>
      <c r="D47" s="129">
        <f t="shared" si="1"/>
        <v>298.91000000000003</v>
      </c>
      <c r="E47" s="129">
        <v>10162.94</v>
      </c>
    </row>
    <row r="48" spans="1:5" s="143" customFormat="1" ht="28.5" x14ac:dyDescent="0.25">
      <c r="A48" s="148" t="s">
        <v>238</v>
      </c>
      <c r="B48" s="147"/>
      <c r="C48" s="147"/>
      <c r="D48" s="129"/>
      <c r="E48" s="147"/>
    </row>
    <row r="49" spans="1:5" s="143" customFormat="1" x14ac:dyDescent="0.25">
      <c r="A49" s="146" t="s">
        <v>288</v>
      </c>
      <c r="B49" s="129">
        <v>8.9999999999999993E-3</v>
      </c>
      <c r="C49" s="129" t="s">
        <v>72</v>
      </c>
      <c r="D49" s="129">
        <f t="shared" si="1"/>
        <v>21674.444444444445</v>
      </c>
      <c r="E49" s="129">
        <v>195.07</v>
      </c>
    </row>
    <row r="50" spans="1:5" s="143" customFormat="1" ht="30" x14ac:dyDescent="0.25">
      <c r="A50" s="146" t="s">
        <v>278</v>
      </c>
      <c r="B50" s="129" t="s">
        <v>22</v>
      </c>
      <c r="C50" s="129" t="s">
        <v>16</v>
      </c>
      <c r="D50" s="129">
        <f>E50</f>
        <v>6629.19</v>
      </c>
      <c r="E50" s="129">
        <v>6629.19</v>
      </c>
    </row>
    <row r="51" spans="1:5" s="143" customFormat="1" x14ac:dyDescent="0.25">
      <c r="A51" s="146" t="s">
        <v>289</v>
      </c>
      <c r="B51" s="129">
        <v>0.09</v>
      </c>
      <c r="C51" s="129" t="s">
        <v>93</v>
      </c>
      <c r="D51" s="129">
        <f t="shared" si="1"/>
        <v>2331.5555555555557</v>
      </c>
      <c r="E51" s="129">
        <v>209.84</v>
      </c>
    </row>
    <row r="52" spans="1:5" s="143" customFormat="1" ht="30" x14ac:dyDescent="0.25">
      <c r="A52" s="146" t="s">
        <v>65</v>
      </c>
      <c r="B52" s="129">
        <v>0.98799999999999999</v>
      </c>
      <c r="C52" s="129" t="s">
        <v>16</v>
      </c>
      <c r="D52" s="129">
        <f t="shared" si="1"/>
        <v>2022.0040485829959</v>
      </c>
      <c r="E52" s="129">
        <v>1997.74</v>
      </c>
    </row>
    <row r="53" spans="1:5" s="143" customFormat="1" ht="30" x14ac:dyDescent="0.25">
      <c r="A53" s="146" t="s">
        <v>178</v>
      </c>
      <c r="B53" s="129">
        <v>0.98799999999999999</v>
      </c>
      <c r="C53" s="129" t="s">
        <v>16</v>
      </c>
      <c r="D53" s="129">
        <f t="shared" si="1"/>
        <v>2008.168016194332</v>
      </c>
      <c r="E53" s="129">
        <v>1984.07</v>
      </c>
    </row>
    <row r="54" spans="1:5" s="143" customFormat="1" ht="30" x14ac:dyDescent="0.25">
      <c r="A54" s="146" t="s">
        <v>186</v>
      </c>
      <c r="B54" s="129" t="s">
        <v>83</v>
      </c>
      <c r="C54" s="129" t="s">
        <v>16</v>
      </c>
      <c r="D54" s="129">
        <f>E54</f>
        <v>2652</v>
      </c>
      <c r="E54" s="129">
        <v>2652</v>
      </c>
    </row>
    <row r="55" spans="1:5" s="143" customFormat="1" x14ac:dyDescent="0.25">
      <c r="A55" s="146" t="s">
        <v>246</v>
      </c>
      <c r="B55" s="129">
        <v>0.02</v>
      </c>
      <c r="C55" s="129" t="s">
        <v>188</v>
      </c>
      <c r="D55" s="129">
        <f t="shared" si="1"/>
        <v>41658.5</v>
      </c>
      <c r="E55" s="129">
        <v>833.17</v>
      </c>
    </row>
    <row r="56" spans="1:5" s="143" customFormat="1" ht="30" x14ac:dyDescent="0.25">
      <c r="A56" s="146" t="s">
        <v>193</v>
      </c>
      <c r="B56" s="129">
        <v>0.03</v>
      </c>
      <c r="C56" s="129" t="s">
        <v>17</v>
      </c>
      <c r="D56" s="129">
        <f t="shared" si="1"/>
        <v>52627</v>
      </c>
      <c r="E56" s="129">
        <v>1578.81</v>
      </c>
    </row>
    <row r="57" spans="1:5" s="143" customFormat="1" x14ac:dyDescent="0.25">
      <c r="A57" s="146" t="s">
        <v>290</v>
      </c>
      <c r="B57" s="129">
        <v>2.5000000000000001E-2</v>
      </c>
      <c r="C57" s="129" t="s">
        <v>151</v>
      </c>
      <c r="D57" s="129">
        <f t="shared" si="1"/>
        <v>74309.2</v>
      </c>
      <c r="E57" s="129">
        <v>1857.73</v>
      </c>
    </row>
    <row r="58" spans="1:5" s="143" customFormat="1" ht="28.5" x14ac:dyDescent="0.25">
      <c r="A58" s="148" t="s">
        <v>79</v>
      </c>
      <c r="B58" s="147"/>
      <c r="C58" s="147"/>
      <c r="D58" s="147"/>
      <c r="E58" s="147"/>
    </row>
    <row r="59" spans="1:5" s="143" customFormat="1" ht="30" x14ac:dyDescent="0.25">
      <c r="A59" s="146" t="s">
        <v>81</v>
      </c>
      <c r="B59" s="129" t="s">
        <v>256</v>
      </c>
      <c r="C59" s="129" t="s">
        <v>11</v>
      </c>
      <c r="D59" s="129">
        <f>E59</f>
        <v>4162.32</v>
      </c>
      <c r="E59" s="129">
        <v>4162.32</v>
      </c>
    </row>
    <row r="60" spans="1:5" s="143" customFormat="1" ht="42.75" x14ac:dyDescent="0.25">
      <c r="A60" s="148" t="s">
        <v>291</v>
      </c>
      <c r="B60" s="147"/>
      <c r="C60" s="147"/>
      <c r="D60" s="147"/>
      <c r="E60" s="147"/>
    </row>
    <row r="61" spans="1:5" s="143" customFormat="1" x14ac:dyDescent="0.25">
      <c r="A61" s="146" t="s">
        <v>77</v>
      </c>
      <c r="B61" s="129" t="s">
        <v>22</v>
      </c>
      <c r="C61" s="129" t="s">
        <v>11</v>
      </c>
      <c r="D61" s="129">
        <f>E61</f>
        <v>689.34</v>
      </c>
      <c r="E61" s="129">
        <v>689.34</v>
      </c>
    </row>
    <row r="62" spans="1:5" s="143" customFormat="1" ht="30" x14ac:dyDescent="0.25">
      <c r="A62" s="146" t="s">
        <v>292</v>
      </c>
      <c r="B62" s="129" t="s">
        <v>22</v>
      </c>
      <c r="C62" s="129" t="s">
        <v>11</v>
      </c>
      <c r="D62" s="129">
        <f>E62</f>
        <v>339.12</v>
      </c>
      <c r="E62" s="129">
        <v>339.12</v>
      </c>
    </row>
    <row r="63" spans="1:5" s="143" customFormat="1" x14ac:dyDescent="0.25">
      <c r="A63" s="148" t="s">
        <v>247</v>
      </c>
      <c r="B63" s="147"/>
      <c r="C63" s="147"/>
      <c r="D63" s="147"/>
      <c r="E63" s="147"/>
    </row>
    <row r="64" spans="1:5" s="143" customFormat="1" x14ac:dyDescent="0.25">
      <c r="A64" s="146" t="s">
        <v>293</v>
      </c>
      <c r="B64" s="129" t="s">
        <v>83</v>
      </c>
      <c r="C64" s="129" t="s">
        <v>13</v>
      </c>
      <c r="D64" s="129">
        <f>E64</f>
        <v>44437.16</v>
      </c>
      <c r="E64" s="129">
        <v>44437.16</v>
      </c>
    </row>
    <row r="65" spans="1:5" s="33" customFormat="1" ht="14.25" x14ac:dyDescent="0.25">
      <c r="A65" s="87" t="s">
        <v>10</v>
      </c>
      <c r="B65" s="42"/>
      <c r="C65" s="36"/>
      <c r="D65" s="40"/>
      <c r="E65" s="42"/>
    </row>
    <row r="66" spans="1:5" s="34" customFormat="1" x14ac:dyDescent="0.25">
      <c r="A66" s="88" t="s">
        <v>69</v>
      </c>
      <c r="B66" s="41" t="s">
        <v>21</v>
      </c>
      <c r="C66" s="35" t="s">
        <v>11</v>
      </c>
      <c r="D66" s="35">
        <f>E66</f>
        <v>20887.013000000003</v>
      </c>
      <c r="E66" s="41">
        <f>SUM(E16:E64)*10%</f>
        <v>20887.013000000003</v>
      </c>
    </row>
    <row r="67" spans="1:5" s="143" customFormat="1" x14ac:dyDescent="0.25">
      <c r="A67" s="149" t="s">
        <v>24</v>
      </c>
      <c r="B67" s="129"/>
      <c r="C67" s="129"/>
      <c r="D67" s="129"/>
      <c r="E67" s="130">
        <f>SUM(E16:E66)</f>
        <v>229757.14300000001</v>
      </c>
    </row>
    <row r="68" spans="1:5" s="143" customFormat="1" x14ac:dyDescent="0.25">
      <c r="A68" s="225"/>
      <c r="B68" s="225"/>
      <c r="C68" s="225"/>
      <c r="D68" s="225"/>
      <c r="E68" s="225"/>
    </row>
    <row r="69" spans="1:5" s="143" customFormat="1" x14ac:dyDescent="0.25">
      <c r="A69" s="225"/>
      <c r="B69" s="225"/>
      <c r="C69" s="225"/>
      <c r="D69" s="225"/>
      <c r="E69" s="225"/>
    </row>
    <row r="70" spans="1:5" s="143" customFormat="1" ht="39.75" customHeight="1" x14ac:dyDescent="0.25">
      <c r="A70" s="226" t="s">
        <v>294</v>
      </c>
      <c r="B70" s="226"/>
      <c r="C70" s="226"/>
      <c r="D70" s="226"/>
      <c r="E70" s="226"/>
    </row>
    <row r="71" spans="1:5" s="143" customFormat="1" ht="27.75" customHeight="1" x14ac:dyDescent="0.25">
      <c r="A71" s="226" t="s">
        <v>250</v>
      </c>
      <c r="B71" s="226"/>
      <c r="C71" s="226"/>
      <c r="D71" s="226"/>
      <c r="E71" s="226"/>
    </row>
    <row r="72" spans="1:5" s="143" customFormat="1" ht="24" customHeight="1" x14ac:dyDescent="0.25">
      <c r="A72" s="226" t="s">
        <v>251</v>
      </c>
      <c r="B72" s="226"/>
      <c r="C72" s="226"/>
      <c r="D72" s="226"/>
      <c r="E72" s="226"/>
    </row>
    <row r="73" spans="1:5" s="143" customFormat="1" ht="30.75" customHeight="1" x14ac:dyDescent="0.25">
      <c r="A73" s="226" t="s">
        <v>252</v>
      </c>
      <c r="B73" s="226"/>
      <c r="C73" s="226"/>
      <c r="D73" s="226"/>
      <c r="E73" s="226"/>
    </row>
    <row r="74" spans="1:5" s="143" customFormat="1" x14ac:dyDescent="0.25">
      <c r="A74" s="225"/>
      <c r="B74" s="225"/>
      <c r="C74" s="225"/>
      <c r="D74" s="225"/>
      <c r="E74" s="225"/>
    </row>
    <row r="75" spans="1:5" s="143" customFormat="1" ht="24.75" customHeight="1" x14ac:dyDescent="0.25">
      <c r="B75" s="226"/>
      <c r="C75" s="226"/>
      <c r="D75" s="226"/>
      <c r="E75" s="226"/>
    </row>
    <row r="76" spans="1:5" s="143" customFormat="1" ht="18.75" customHeight="1" x14ac:dyDescent="0.25">
      <c r="A76" s="225" t="s">
        <v>253</v>
      </c>
      <c r="B76" s="225"/>
      <c r="C76" s="225"/>
      <c r="D76" s="225"/>
      <c r="E76" s="225"/>
    </row>
    <row r="77" spans="1:5" s="143" customFormat="1" ht="15.75" customHeight="1" x14ac:dyDescent="0.25">
      <c r="A77" s="225" t="s">
        <v>295</v>
      </c>
      <c r="B77" s="225"/>
      <c r="C77" s="225"/>
      <c r="D77" s="225"/>
      <c r="E77" s="225"/>
    </row>
    <row r="78" spans="1:5" s="143" customFormat="1" ht="10.5" customHeight="1" x14ac:dyDescent="0.25">
      <c r="B78" s="225"/>
      <c r="C78" s="225"/>
      <c r="D78" s="225" t="s">
        <v>26</v>
      </c>
      <c r="E78" s="225"/>
    </row>
    <row r="79" spans="1:5" s="143" customFormat="1" x14ac:dyDescent="0.25">
      <c r="A79" s="225"/>
      <c r="B79" s="225"/>
      <c r="C79" s="225"/>
      <c r="D79" s="225"/>
      <c r="E79" s="225"/>
    </row>
    <row r="80" spans="1:5" s="143" customFormat="1" x14ac:dyDescent="0.25">
      <c r="A80" s="225" t="s">
        <v>254</v>
      </c>
      <c r="B80" s="225"/>
      <c r="C80" s="225"/>
      <c r="D80" s="225"/>
      <c r="E80" s="225"/>
    </row>
    <row r="81" spans="1:5" s="143" customFormat="1" ht="10.5" customHeight="1" x14ac:dyDescent="0.25">
      <c r="B81" s="225"/>
      <c r="C81" s="225"/>
      <c r="D81" s="225" t="s">
        <v>26</v>
      </c>
      <c r="E81" s="225"/>
    </row>
    <row r="82" spans="1:5" s="143" customFormat="1" ht="11.25" customHeight="1" x14ac:dyDescent="0.25">
      <c r="A82" s="225"/>
      <c r="B82" s="225"/>
      <c r="C82" s="225"/>
      <c r="D82" s="225"/>
      <c r="E82" s="225"/>
    </row>
  </sheetData>
  <mergeCells count="31">
    <mergeCell ref="B81:C81"/>
    <mergeCell ref="D81:E81"/>
    <mergeCell ref="A82:E82"/>
    <mergeCell ref="A5:E5"/>
    <mergeCell ref="A4:E4"/>
    <mergeCell ref="A76:E76"/>
    <mergeCell ref="A77:E77"/>
    <mergeCell ref="B78:C78"/>
    <mergeCell ref="D78:E78"/>
    <mergeCell ref="A79:E79"/>
    <mergeCell ref="A80:E80"/>
    <mergeCell ref="A70:E70"/>
    <mergeCell ref="A71:E71"/>
    <mergeCell ref="A72:E72"/>
    <mergeCell ref="A73:E73"/>
    <mergeCell ref="A74:E74"/>
    <mergeCell ref="B75:E75"/>
    <mergeCell ref="A68:E68"/>
    <mergeCell ref="A69:E69"/>
    <mergeCell ref="A10:E10"/>
    <mergeCell ref="A11:E11"/>
    <mergeCell ref="A12:E12"/>
    <mergeCell ref="A13:E13"/>
    <mergeCell ref="A14:E14"/>
    <mergeCell ref="A6:D6"/>
    <mergeCell ref="A7:E7"/>
    <mergeCell ref="A8:E8"/>
    <mergeCell ref="A9:E9"/>
    <mergeCell ref="A1:E1"/>
    <mergeCell ref="A2:E2"/>
    <mergeCell ref="B3:E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abSelected="1" topLeftCell="A10" workbookViewId="0">
      <selection activeCell="F23" sqref="F23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95" t="s">
        <v>296</v>
      </c>
      <c r="B1" s="195"/>
      <c r="C1" s="195"/>
      <c r="D1" s="195"/>
      <c r="E1" s="195"/>
      <c r="F1" s="195"/>
    </row>
    <row r="2" spans="1:19" s="2" customFormat="1" x14ac:dyDescent="0.25">
      <c r="A2" s="52"/>
      <c r="B2" s="52"/>
      <c r="C2" s="52"/>
      <c r="D2" s="52"/>
      <c r="E2" s="52"/>
      <c r="F2" s="52"/>
    </row>
    <row r="3" spans="1:19" s="2" customFormat="1" ht="19.5" customHeight="1" x14ac:dyDescent="0.25">
      <c r="A3" s="53" t="s">
        <v>297</v>
      </c>
      <c r="B3" s="53"/>
      <c r="C3" s="53"/>
      <c r="D3" s="53"/>
      <c r="E3" s="53"/>
      <c r="F3" s="54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</row>
    <row r="4" spans="1:19" s="2" customFormat="1" ht="19.5" customHeight="1" x14ac:dyDescent="0.25">
      <c r="A4" s="53"/>
      <c r="B4" s="53"/>
      <c r="C4" s="53"/>
      <c r="D4" s="53"/>
      <c r="E4" s="53"/>
      <c r="F4" s="54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</row>
    <row r="5" spans="1:19" s="2" customFormat="1" ht="36.75" customHeight="1" x14ac:dyDescent="0.25">
      <c r="A5" s="203" t="s">
        <v>122</v>
      </c>
      <c r="B5" s="203"/>
      <c r="C5" s="203"/>
      <c r="D5" s="203"/>
      <c r="E5" s="203"/>
      <c r="F5" s="203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</row>
    <row r="6" spans="1:19" s="101" customFormat="1" ht="27.75" customHeight="1" x14ac:dyDescent="0.25">
      <c r="A6" s="100" t="s">
        <v>123</v>
      </c>
      <c r="B6" s="133" t="s">
        <v>263</v>
      </c>
      <c r="C6" s="100" t="s">
        <v>124</v>
      </c>
      <c r="D6" s="132">
        <v>1245.3</v>
      </c>
      <c r="E6" s="100" t="s">
        <v>125</v>
      </c>
      <c r="F6" s="105">
        <v>748.9</v>
      </c>
      <c r="G6" s="106"/>
      <c r="H6" s="100"/>
      <c r="I6" s="100"/>
      <c r="J6" s="103"/>
      <c r="K6" s="100"/>
      <c r="L6" s="106"/>
      <c r="M6" s="106"/>
      <c r="N6" s="106"/>
      <c r="O6" s="106"/>
      <c r="P6" s="106"/>
      <c r="Q6" s="204"/>
      <c r="R6" s="204"/>
      <c r="S6" s="107"/>
    </row>
    <row r="7" spans="1:19" s="102" customFormat="1" ht="32.25" customHeight="1" x14ac:dyDescent="0.25">
      <c r="A7" s="100" t="s">
        <v>126</v>
      </c>
      <c r="B7" s="103">
        <v>2</v>
      </c>
      <c r="C7" s="100" t="s">
        <v>127</v>
      </c>
      <c r="D7" s="132">
        <v>167.6</v>
      </c>
      <c r="E7" s="100" t="s">
        <v>128</v>
      </c>
      <c r="F7" s="105">
        <v>483.2</v>
      </c>
      <c r="G7" s="106"/>
      <c r="H7" s="100"/>
      <c r="I7" s="100"/>
      <c r="J7" s="103"/>
      <c r="K7" s="100"/>
      <c r="L7" s="106"/>
      <c r="M7" s="106"/>
      <c r="N7" s="106"/>
      <c r="O7" s="106"/>
      <c r="P7" s="106"/>
      <c r="Q7" s="204"/>
      <c r="R7" s="204"/>
      <c r="S7" s="108"/>
    </row>
    <row r="8" spans="1:19" s="102" customFormat="1" ht="45" customHeight="1" x14ac:dyDescent="0.25">
      <c r="A8" s="151" t="s">
        <v>129</v>
      </c>
      <c r="B8" s="103">
        <v>18</v>
      </c>
      <c r="C8" s="100" t="s">
        <v>130</v>
      </c>
      <c r="D8" s="105">
        <v>124.1</v>
      </c>
      <c r="E8" s="100" t="s">
        <v>131</v>
      </c>
      <c r="F8" s="105">
        <v>380.6</v>
      </c>
      <c r="G8" s="106"/>
      <c r="H8" s="100"/>
      <c r="I8" s="100"/>
      <c r="J8" s="103"/>
      <c r="K8" s="151"/>
      <c r="L8" s="106"/>
      <c r="M8" s="106"/>
      <c r="N8" s="106"/>
      <c r="O8" s="106"/>
      <c r="P8" s="106"/>
      <c r="Q8" s="204"/>
      <c r="R8" s="204"/>
      <c r="S8" s="108"/>
    </row>
    <row r="9" spans="1:19" s="62" customFormat="1" ht="33.75" customHeight="1" x14ac:dyDescent="0.25">
      <c r="A9" s="63"/>
      <c r="B9" s="60"/>
      <c r="C9" s="57"/>
      <c r="D9" s="65"/>
      <c r="E9" s="66"/>
      <c r="F9" s="67"/>
      <c r="G9" s="56"/>
      <c r="H9" s="58"/>
      <c r="I9" s="59"/>
      <c r="J9" s="60"/>
      <c r="K9" s="64"/>
      <c r="L9" s="61"/>
      <c r="M9" s="61"/>
      <c r="N9" s="61"/>
      <c r="O9" s="61"/>
      <c r="P9" s="56"/>
      <c r="Q9" s="64"/>
      <c r="R9" s="151"/>
      <c r="S9" s="69"/>
    </row>
    <row r="10" spans="1:19" s="72" customFormat="1" ht="15" customHeight="1" thickBot="1" x14ac:dyDescent="0.3">
      <c r="A10" s="70"/>
      <c r="B10" s="70"/>
      <c r="C10" s="70"/>
      <c r="D10" s="70"/>
      <c r="E10" s="70"/>
      <c r="F10" s="150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2" customFormat="1" ht="30" customHeight="1" x14ac:dyDescent="0.25">
      <c r="A11" s="205" t="s">
        <v>132</v>
      </c>
      <c r="B11" s="206"/>
      <c r="C11" s="206"/>
      <c r="D11" s="206"/>
      <c r="E11" s="207"/>
      <c r="F11" s="73" t="s">
        <v>133</v>
      </c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</row>
    <row r="12" spans="1:19" s="110" customFormat="1" ht="30" customHeight="1" x14ac:dyDescent="0.25">
      <c r="A12" s="208" t="s">
        <v>267</v>
      </c>
      <c r="B12" s="209"/>
      <c r="C12" s="209"/>
      <c r="D12" s="209"/>
      <c r="E12" s="210"/>
      <c r="F12" s="142">
        <v>108166.85600000006</v>
      </c>
    </row>
    <row r="13" spans="1:19" s="110" customFormat="1" ht="30" customHeight="1" x14ac:dyDescent="0.25">
      <c r="A13" s="208" t="s">
        <v>134</v>
      </c>
      <c r="B13" s="209"/>
      <c r="C13" s="209"/>
      <c r="D13" s="209"/>
      <c r="E13" s="210"/>
      <c r="F13" s="142">
        <v>17629.379999999946</v>
      </c>
    </row>
    <row r="14" spans="1:19" s="110" customFormat="1" ht="30" customHeight="1" x14ac:dyDescent="0.25">
      <c r="A14" s="208" t="s">
        <v>135</v>
      </c>
      <c r="B14" s="209"/>
      <c r="C14" s="209"/>
      <c r="D14" s="209"/>
      <c r="E14" s="210"/>
      <c r="F14" s="137">
        <f>SUM(F15:F17)</f>
        <v>238556.79999999999</v>
      </c>
    </row>
    <row r="15" spans="1:19" s="72" customFormat="1" ht="28.5" customHeight="1" x14ac:dyDescent="0.25">
      <c r="A15" s="200" t="s">
        <v>136</v>
      </c>
      <c r="B15" s="201"/>
      <c r="C15" s="201"/>
      <c r="D15" s="201"/>
      <c r="E15" s="202"/>
      <c r="F15" s="134">
        <v>209230</v>
      </c>
    </row>
    <row r="16" spans="1:19" s="72" customFormat="1" ht="24.75" customHeight="1" x14ac:dyDescent="0.25">
      <c r="A16" s="200" t="s">
        <v>137</v>
      </c>
      <c r="B16" s="201"/>
      <c r="C16" s="201"/>
      <c r="D16" s="201"/>
      <c r="E16" s="202"/>
      <c r="F16" s="134">
        <v>28156.799999999999</v>
      </c>
    </row>
    <row r="17" spans="1:19" s="72" customFormat="1" ht="30" customHeight="1" x14ac:dyDescent="0.25">
      <c r="A17" s="200" t="s">
        <v>138</v>
      </c>
      <c r="B17" s="201"/>
      <c r="C17" s="201"/>
      <c r="D17" s="201"/>
      <c r="E17" s="202"/>
      <c r="F17" s="134">
        <v>1170</v>
      </c>
    </row>
    <row r="18" spans="1:19" s="110" customFormat="1" ht="30" customHeight="1" x14ac:dyDescent="0.25">
      <c r="A18" s="208" t="s">
        <v>139</v>
      </c>
      <c r="B18" s="209"/>
      <c r="C18" s="209"/>
      <c r="D18" s="209"/>
      <c r="E18" s="210"/>
      <c r="F18" s="137">
        <f>SUM(F19:F21)</f>
        <v>227819.85</v>
      </c>
    </row>
    <row r="19" spans="1:19" s="72" customFormat="1" ht="30" customHeight="1" x14ac:dyDescent="0.25">
      <c r="A19" s="200" t="s">
        <v>136</v>
      </c>
      <c r="B19" s="201"/>
      <c r="C19" s="201"/>
      <c r="D19" s="201"/>
      <c r="E19" s="202"/>
      <c r="F19" s="134">
        <v>209752.85</v>
      </c>
    </row>
    <row r="20" spans="1:19" s="72" customFormat="1" ht="29.25" customHeight="1" x14ac:dyDescent="0.25">
      <c r="A20" s="200" t="s">
        <v>137</v>
      </c>
      <c r="B20" s="201"/>
      <c r="C20" s="201"/>
      <c r="D20" s="201"/>
      <c r="E20" s="202"/>
      <c r="F20" s="134">
        <v>17077</v>
      </c>
    </row>
    <row r="21" spans="1:19" s="76" customFormat="1" ht="29.25" customHeight="1" x14ac:dyDescent="0.2">
      <c r="A21" s="200" t="s">
        <v>138</v>
      </c>
      <c r="B21" s="201"/>
      <c r="C21" s="201"/>
      <c r="D21" s="201"/>
      <c r="E21" s="202"/>
      <c r="F21" s="134">
        <v>990</v>
      </c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</row>
    <row r="22" spans="1:19" s="113" customFormat="1" ht="30" customHeight="1" x14ac:dyDescent="0.25">
      <c r="A22" s="208" t="s">
        <v>140</v>
      </c>
      <c r="B22" s="209"/>
      <c r="C22" s="209"/>
      <c r="D22" s="209"/>
      <c r="E22" s="210"/>
      <c r="F22" s="137">
        <f>F12+F18</f>
        <v>335986.70600000006</v>
      </c>
      <c r="G22" s="110"/>
      <c r="H22" s="110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</row>
    <row r="23" spans="1:19" s="113" customFormat="1" ht="30" customHeight="1" x14ac:dyDescent="0.25">
      <c r="A23" s="208" t="s">
        <v>141</v>
      </c>
      <c r="B23" s="209"/>
      <c r="C23" s="209"/>
      <c r="D23" s="209"/>
      <c r="E23" s="210"/>
      <c r="F23" s="137">
        <f>акт21!E75</f>
        <v>166676.46599999999</v>
      </c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</row>
    <row r="24" spans="1:19" s="113" customFormat="1" ht="30" customHeight="1" x14ac:dyDescent="0.25">
      <c r="A24" s="208" t="s">
        <v>268</v>
      </c>
      <c r="B24" s="209"/>
      <c r="C24" s="209"/>
      <c r="D24" s="209"/>
      <c r="E24" s="210"/>
      <c r="F24" s="137">
        <f>F22-F23</f>
        <v>169310.24000000008</v>
      </c>
      <c r="G24" s="110"/>
      <c r="H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</row>
    <row r="25" spans="1:19" s="113" customFormat="1" ht="30" customHeight="1" x14ac:dyDescent="0.25">
      <c r="A25" s="208" t="s">
        <v>142</v>
      </c>
      <c r="B25" s="209"/>
      <c r="C25" s="209"/>
      <c r="D25" s="209"/>
      <c r="E25" s="210"/>
      <c r="F25" s="142">
        <f>F13+F14-F18</f>
        <v>28366.329999999929</v>
      </c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0"/>
    </row>
    <row r="26" spans="1:19" s="76" customFormat="1" ht="11.45" customHeight="1" x14ac:dyDescent="0.25">
      <c r="A26" s="77"/>
      <c r="B26" s="77"/>
      <c r="C26" s="77"/>
      <c r="D26" s="77"/>
      <c r="E26" s="77"/>
      <c r="F26" s="77"/>
    </row>
    <row r="27" spans="1:19" s="78" customFormat="1" ht="27.75" customHeight="1" x14ac:dyDescent="0.2">
      <c r="A27" s="211" t="s">
        <v>143</v>
      </c>
      <c r="B27" s="211"/>
      <c r="C27" s="211"/>
      <c r="D27" s="211"/>
    </row>
    <row r="28" spans="1:19" s="2" customFormat="1" ht="21.75" hidden="1" customHeight="1" x14ac:dyDescent="0.25">
      <c r="A28" s="212" t="s">
        <v>326</v>
      </c>
      <c r="B28" s="212"/>
      <c r="C28" s="212"/>
      <c r="D28" s="212"/>
    </row>
    <row r="29" spans="1:19" s="2" customFormat="1" ht="22.5" customHeight="1" x14ac:dyDescent="0.25">
      <c r="A29" s="211" t="s">
        <v>42</v>
      </c>
      <c r="B29" s="211"/>
      <c r="C29" s="211"/>
      <c r="D29" s="211"/>
    </row>
    <row r="30" spans="1:19" s="2" customFormat="1" ht="22.5" customHeight="1" x14ac:dyDescent="0.25">
      <c r="A30" s="211" t="s">
        <v>43</v>
      </c>
      <c r="B30" s="211"/>
      <c r="C30" s="211"/>
      <c r="D30" s="52"/>
    </row>
  </sheetData>
  <mergeCells count="24">
    <mergeCell ref="A30:C30"/>
    <mergeCell ref="A23:E23"/>
    <mergeCell ref="A24:E24"/>
    <mergeCell ref="A25:E25"/>
    <mergeCell ref="A27:D27"/>
    <mergeCell ref="A28:D28"/>
    <mergeCell ref="A29:D29"/>
    <mergeCell ref="A18:E18"/>
    <mergeCell ref="A19:E19"/>
    <mergeCell ref="A20:E20"/>
    <mergeCell ref="A21:E21"/>
    <mergeCell ref="A22:E22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" right="0.7" top="0.75" bottom="0.75" header="0.3" footer="0.3"/>
  <pageSetup paperSize="9" scale="9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7"/>
  <sheetViews>
    <sheetView topLeftCell="A69" workbookViewId="0">
      <selection activeCell="A76" sqref="A76:E76"/>
    </sheetView>
  </sheetViews>
  <sheetFormatPr defaultColWidth="8.140625" defaultRowHeight="15" x14ac:dyDescent="0.25"/>
  <cols>
    <col min="1" max="1" width="62.28515625" style="152" customWidth="1"/>
    <col min="2" max="5" width="16.42578125" style="152" customWidth="1"/>
    <col min="6" max="6" width="9.42578125" style="152" bestFit="1" customWidth="1"/>
    <col min="7" max="255" width="8.140625" style="152"/>
    <col min="256" max="256" width="8.7109375" style="152" customWidth="1"/>
    <col min="257" max="257" width="31.5703125" style="152" customWidth="1"/>
    <col min="258" max="258" width="13.85546875" style="152" customWidth="1"/>
    <col min="259" max="259" width="19.140625" style="152" customWidth="1"/>
    <col min="260" max="260" width="17.5703125" style="152" customWidth="1"/>
    <col min="261" max="261" width="14.7109375" style="152" customWidth="1"/>
    <col min="262" max="511" width="8.140625" style="152"/>
    <col min="512" max="512" width="8.7109375" style="152" customWidth="1"/>
    <col min="513" max="513" width="31.5703125" style="152" customWidth="1"/>
    <col min="514" max="514" width="13.85546875" style="152" customWidth="1"/>
    <col min="515" max="515" width="19.140625" style="152" customWidth="1"/>
    <col min="516" max="516" width="17.5703125" style="152" customWidth="1"/>
    <col min="517" max="517" width="14.7109375" style="152" customWidth="1"/>
    <col min="518" max="767" width="8.140625" style="152"/>
    <col min="768" max="768" width="8.7109375" style="152" customWidth="1"/>
    <col min="769" max="769" width="31.5703125" style="152" customWidth="1"/>
    <col min="770" max="770" width="13.85546875" style="152" customWidth="1"/>
    <col min="771" max="771" width="19.140625" style="152" customWidth="1"/>
    <col min="772" max="772" width="17.5703125" style="152" customWidth="1"/>
    <col min="773" max="773" width="14.7109375" style="152" customWidth="1"/>
    <col min="774" max="1023" width="8.140625" style="152"/>
    <col min="1024" max="1024" width="8.7109375" style="152" customWidth="1"/>
    <col min="1025" max="1025" width="31.5703125" style="152" customWidth="1"/>
    <col min="1026" max="1026" width="13.85546875" style="152" customWidth="1"/>
    <col min="1027" max="1027" width="19.140625" style="152" customWidth="1"/>
    <col min="1028" max="1028" width="17.5703125" style="152" customWidth="1"/>
    <col min="1029" max="1029" width="14.7109375" style="152" customWidth="1"/>
    <col min="1030" max="1279" width="8.140625" style="152"/>
    <col min="1280" max="1280" width="8.7109375" style="152" customWidth="1"/>
    <col min="1281" max="1281" width="31.5703125" style="152" customWidth="1"/>
    <col min="1282" max="1282" width="13.85546875" style="152" customWidth="1"/>
    <col min="1283" max="1283" width="19.140625" style="152" customWidth="1"/>
    <col min="1284" max="1284" width="17.5703125" style="152" customWidth="1"/>
    <col min="1285" max="1285" width="14.7109375" style="152" customWidth="1"/>
    <col min="1286" max="1535" width="8.140625" style="152"/>
    <col min="1536" max="1536" width="8.7109375" style="152" customWidth="1"/>
    <col min="1537" max="1537" width="31.5703125" style="152" customWidth="1"/>
    <col min="1538" max="1538" width="13.85546875" style="152" customWidth="1"/>
    <col min="1539" max="1539" width="19.140625" style="152" customWidth="1"/>
    <col min="1540" max="1540" width="17.5703125" style="152" customWidth="1"/>
    <col min="1541" max="1541" width="14.7109375" style="152" customWidth="1"/>
    <col min="1542" max="1791" width="8.140625" style="152"/>
    <col min="1792" max="1792" width="8.7109375" style="152" customWidth="1"/>
    <col min="1793" max="1793" width="31.5703125" style="152" customWidth="1"/>
    <col min="1794" max="1794" width="13.85546875" style="152" customWidth="1"/>
    <col min="1795" max="1795" width="19.140625" style="152" customWidth="1"/>
    <col min="1796" max="1796" width="17.5703125" style="152" customWidth="1"/>
    <col min="1797" max="1797" width="14.7109375" style="152" customWidth="1"/>
    <col min="1798" max="2047" width="8.140625" style="152"/>
    <col min="2048" max="2048" width="8.7109375" style="152" customWidth="1"/>
    <col min="2049" max="2049" width="31.5703125" style="152" customWidth="1"/>
    <col min="2050" max="2050" width="13.85546875" style="152" customWidth="1"/>
    <col min="2051" max="2051" width="19.140625" style="152" customWidth="1"/>
    <col min="2052" max="2052" width="17.5703125" style="152" customWidth="1"/>
    <col min="2053" max="2053" width="14.7109375" style="152" customWidth="1"/>
    <col min="2054" max="2303" width="8.140625" style="152"/>
    <col min="2304" max="2304" width="8.7109375" style="152" customWidth="1"/>
    <col min="2305" max="2305" width="31.5703125" style="152" customWidth="1"/>
    <col min="2306" max="2306" width="13.85546875" style="152" customWidth="1"/>
    <col min="2307" max="2307" width="19.140625" style="152" customWidth="1"/>
    <col min="2308" max="2308" width="17.5703125" style="152" customWidth="1"/>
    <col min="2309" max="2309" width="14.7109375" style="152" customWidth="1"/>
    <col min="2310" max="2559" width="8.140625" style="152"/>
    <col min="2560" max="2560" width="8.7109375" style="152" customWidth="1"/>
    <col min="2561" max="2561" width="31.5703125" style="152" customWidth="1"/>
    <col min="2562" max="2562" width="13.85546875" style="152" customWidth="1"/>
    <col min="2563" max="2563" width="19.140625" style="152" customWidth="1"/>
    <col min="2564" max="2564" width="17.5703125" style="152" customWidth="1"/>
    <col min="2565" max="2565" width="14.7109375" style="152" customWidth="1"/>
    <col min="2566" max="2815" width="8.140625" style="152"/>
    <col min="2816" max="2816" width="8.7109375" style="152" customWidth="1"/>
    <col min="2817" max="2817" width="31.5703125" style="152" customWidth="1"/>
    <col min="2818" max="2818" width="13.85546875" style="152" customWidth="1"/>
    <col min="2819" max="2819" width="19.140625" style="152" customWidth="1"/>
    <col min="2820" max="2820" width="17.5703125" style="152" customWidth="1"/>
    <col min="2821" max="2821" width="14.7109375" style="152" customWidth="1"/>
    <col min="2822" max="3071" width="8.140625" style="152"/>
    <col min="3072" max="3072" width="8.7109375" style="152" customWidth="1"/>
    <col min="3073" max="3073" width="31.5703125" style="152" customWidth="1"/>
    <col min="3074" max="3074" width="13.85546875" style="152" customWidth="1"/>
    <col min="3075" max="3075" width="19.140625" style="152" customWidth="1"/>
    <col min="3076" max="3076" width="17.5703125" style="152" customWidth="1"/>
    <col min="3077" max="3077" width="14.7109375" style="152" customWidth="1"/>
    <col min="3078" max="3327" width="8.140625" style="152"/>
    <col min="3328" max="3328" width="8.7109375" style="152" customWidth="1"/>
    <col min="3329" max="3329" width="31.5703125" style="152" customWidth="1"/>
    <col min="3330" max="3330" width="13.85546875" style="152" customWidth="1"/>
    <col min="3331" max="3331" width="19.140625" style="152" customWidth="1"/>
    <col min="3332" max="3332" width="17.5703125" style="152" customWidth="1"/>
    <col min="3333" max="3333" width="14.7109375" style="152" customWidth="1"/>
    <col min="3334" max="3583" width="8.140625" style="152"/>
    <col min="3584" max="3584" width="8.7109375" style="152" customWidth="1"/>
    <col min="3585" max="3585" width="31.5703125" style="152" customWidth="1"/>
    <col min="3586" max="3586" width="13.85546875" style="152" customWidth="1"/>
    <col min="3587" max="3587" width="19.140625" style="152" customWidth="1"/>
    <col min="3588" max="3588" width="17.5703125" style="152" customWidth="1"/>
    <col min="3589" max="3589" width="14.7109375" style="152" customWidth="1"/>
    <col min="3590" max="3839" width="8.140625" style="152"/>
    <col min="3840" max="3840" width="8.7109375" style="152" customWidth="1"/>
    <col min="3841" max="3841" width="31.5703125" style="152" customWidth="1"/>
    <col min="3842" max="3842" width="13.85546875" style="152" customWidth="1"/>
    <col min="3843" max="3843" width="19.140625" style="152" customWidth="1"/>
    <col min="3844" max="3844" width="17.5703125" style="152" customWidth="1"/>
    <col min="3845" max="3845" width="14.7109375" style="152" customWidth="1"/>
    <col min="3846" max="4095" width="8.140625" style="152"/>
    <col min="4096" max="4096" width="8.7109375" style="152" customWidth="1"/>
    <col min="4097" max="4097" width="31.5703125" style="152" customWidth="1"/>
    <col min="4098" max="4098" width="13.85546875" style="152" customWidth="1"/>
    <col min="4099" max="4099" width="19.140625" style="152" customWidth="1"/>
    <col min="4100" max="4100" width="17.5703125" style="152" customWidth="1"/>
    <col min="4101" max="4101" width="14.7109375" style="152" customWidth="1"/>
    <col min="4102" max="4351" width="8.140625" style="152"/>
    <col min="4352" max="4352" width="8.7109375" style="152" customWidth="1"/>
    <col min="4353" max="4353" width="31.5703125" style="152" customWidth="1"/>
    <col min="4354" max="4354" width="13.85546875" style="152" customWidth="1"/>
    <col min="4355" max="4355" width="19.140625" style="152" customWidth="1"/>
    <col min="4356" max="4356" width="17.5703125" style="152" customWidth="1"/>
    <col min="4357" max="4357" width="14.7109375" style="152" customWidth="1"/>
    <col min="4358" max="4607" width="8.140625" style="152"/>
    <col min="4608" max="4608" width="8.7109375" style="152" customWidth="1"/>
    <col min="4609" max="4609" width="31.5703125" style="152" customWidth="1"/>
    <col min="4610" max="4610" width="13.85546875" style="152" customWidth="1"/>
    <col min="4611" max="4611" width="19.140625" style="152" customWidth="1"/>
    <col min="4612" max="4612" width="17.5703125" style="152" customWidth="1"/>
    <col min="4613" max="4613" width="14.7109375" style="152" customWidth="1"/>
    <col min="4614" max="4863" width="8.140625" style="152"/>
    <col min="4864" max="4864" width="8.7109375" style="152" customWidth="1"/>
    <col min="4865" max="4865" width="31.5703125" style="152" customWidth="1"/>
    <col min="4866" max="4866" width="13.85546875" style="152" customWidth="1"/>
    <col min="4867" max="4867" width="19.140625" style="152" customWidth="1"/>
    <col min="4868" max="4868" width="17.5703125" style="152" customWidth="1"/>
    <col min="4869" max="4869" width="14.7109375" style="152" customWidth="1"/>
    <col min="4870" max="5119" width="8.140625" style="152"/>
    <col min="5120" max="5120" width="8.7109375" style="152" customWidth="1"/>
    <col min="5121" max="5121" width="31.5703125" style="152" customWidth="1"/>
    <col min="5122" max="5122" width="13.85546875" style="152" customWidth="1"/>
    <col min="5123" max="5123" width="19.140625" style="152" customWidth="1"/>
    <col min="5124" max="5124" width="17.5703125" style="152" customWidth="1"/>
    <col min="5125" max="5125" width="14.7109375" style="152" customWidth="1"/>
    <col min="5126" max="5375" width="8.140625" style="152"/>
    <col min="5376" max="5376" width="8.7109375" style="152" customWidth="1"/>
    <col min="5377" max="5377" width="31.5703125" style="152" customWidth="1"/>
    <col min="5378" max="5378" width="13.85546875" style="152" customWidth="1"/>
    <col min="5379" max="5379" width="19.140625" style="152" customWidth="1"/>
    <col min="5380" max="5380" width="17.5703125" style="152" customWidth="1"/>
    <col min="5381" max="5381" width="14.7109375" style="152" customWidth="1"/>
    <col min="5382" max="5631" width="8.140625" style="152"/>
    <col min="5632" max="5632" width="8.7109375" style="152" customWidth="1"/>
    <col min="5633" max="5633" width="31.5703125" style="152" customWidth="1"/>
    <col min="5634" max="5634" width="13.85546875" style="152" customWidth="1"/>
    <col min="5635" max="5635" width="19.140625" style="152" customWidth="1"/>
    <col min="5636" max="5636" width="17.5703125" style="152" customWidth="1"/>
    <col min="5637" max="5637" width="14.7109375" style="152" customWidth="1"/>
    <col min="5638" max="5887" width="8.140625" style="152"/>
    <col min="5888" max="5888" width="8.7109375" style="152" customWidth="1"/>
    <col min="5889" max="5889" width="31.5703125" style="152" customWidth="1"/>
    <col min="5890" max="5890" width="13.85546875" style="152" customWidth="1"/>
    <col min="5891" max="5891" width="19.140625" style="152" customWidth="1"/>
    <col min="5892" max="5892" width="17.5703125" style="152" customWidth="1"/>
    <col min="5893" max="5893" width="14.7109375" style="152" customWidth="1"/>
    <col min="5894" max="6143" width="8.140625" style="152"/>
    <col min="6144" max="6144" width="8.7109375" style="152" customWidth="1"/>
    <col min="6145" max="6145" width="31.5703125" style="152" customWidth="1"/>
    <col min="6146" max="6146" width="13.85546875" style="152" customWidth="1"/>
    <col min="6147" max="6147" width="19.140625" style="152" customWidth="1"/>
    <col min="6148" max="6148" width="17.5703125" style="152" customWidth="1"/>
    <col min="6149" max="6149" width="14.7109375" style="152" customWidth="1"/>
    <col min="6150" max="6399" width="8.140625" style="152"/>
    <col min="6400" max="6400" width="8.7109375" style="152" customWidth="1"/>
    <col min="6401" max="6401" width="31.5703125" style="152" customWidth="1"/>
    <col min="6402" max="6402" width="13.85546875" style="152" customWidth="1"/>
    <col min="6403" max="6403" width="19.140625" style="152" customWidth="1"/>
    <col min="6404" max="6404" width="17.5703125" style="152" customWidth="1"/>
    <col min="6405" max="6405" width="14.7109375" style="152" customWidth="1"/>
    <col min="6406" max="6655" width="8.140625" style="152"/>
    <col min="6656" max="6656" width="8.7109375" style="152" customWidth="1"/>
    <col min="6657" max="6657" width="31.5703125" style="152" customWidth="1"/>
    <col min="6658" max="6658" width="13.85546875" style="152" customWidth="1"/>
    <col min="6659" max="6659" width="19.140625" style="152" customWidth="1"/>
    <col min="6660" max="6660" width="17.5703125" style="152" customWidth="1"/>
    <col min="6661" max="6661" width="14.7109375" style="152" customWidth="1"/>
    <col min="6662" max="6911" width="8.140625" style="152"/>
    <col min="6912" max="6912" width="8.7109375" style="152" customWidth="1"/>
    <col min="6913" max="6913" width="31.5703125" style="152" customWidth="1"/>
    <col min="6914" max="6914" width="13.85546875" style="152" customWidth="1"/>
    <col min="6915" max="6915" width="19.140625" style="152" customWidth="1"/>
    <col min="6916" max="6916" width="17.5703125" style="152" customWidth="1"/>
    <col min="6917" max="6917" width="14.7109375" style="152" customWidth="1"/>
    <col min="6918" max="7167" width="8.140625" style="152"/>
    <col min="7168" max="7168" width="8.7109375" style="152" customWidth="1"/>
    <col min="7169" max="7169" width="31.5703125" style="152" customWidth="1"/>
    <col min="7170" max="7170" width="13.85546875" style="152" customWidth="1"/>
    <col min="7171" max="7171" width="19.140625" style="152" customWidth="1"/>
    <col min="7172" max="7172" width="17.5703125" style="152" customWidth="1"/>
    <col min="7173" max="7173" width="14.7109375" style="152" customWidth="1"/>
    <col min="7174" max="7423" width="8.140625" style="152"/>
    <col min="7424" max="7424" width="8.7109375" style="152" customWidth="1"/>
    <col min="7425" max="7425" width="31.5703125" style="152" customWidth="1"/>
    <col min="7426" max="7426" width="13.85546875" style="152" customWidth="1"/>
    <col min="7427" max="7427" width="19.140625" style="152" customWidth="1"/>
    <col min="7428" max="7428" width="17.5703125" style="152" customWidth="1"/>
    <col min="7429" max="7429" width="14.7109375" style="152" customWidth="1"/>
    <col min="7430" max="7679" width="8.140625" style="152"/>
    <col min="7680" max="7680" width="8.7109375" style="152" customWidth="1"/>
    <col min="7681" max="7681" width="31.5703125" style="152" customWidth="1"/>
    <col min="7682" max="7682" width="13.85546875" style="152" customWidth="1"/>
    <col min="7683" max="7683" width="19.140625" style="152" customWidth="1"/>
    <col min="7684" max="7684" width="17.5703125" style="152" customWidth="1"/>
    <col min="7685" max="7685" width="14.7109375" style="152" customWidth="1"/>
    <col min="7686" max="7935" width="8.140625" style="152"/>
    <col min="7936" max="7936" width="8.7109375" style="152" customWidth="1"/>
    <col min="7937" max="7937" width="31.5703125" style="152" customWidth="1"/>
    <col min="7938" max="7938" width="13.85546875" style="152" customWidth="1"/>
    <col min="7939" max="7939" width="19.140625" style="152" customWidth="1"/>
    <col min="7940" max="7940" width="17.5703125" style="152" customWidth="1"/>
    <col min="7941" max="7941" width="14.7109375" style="152" customWidth="1"/>
    <col min="7942" max="8191" width="8.140625" style="152"/>
    <col min="8192" max="8192" width="8.7109375" style="152" customWidth="1"/>
    <col min="8193" max="8193" width="31.5703125" style="152" customWidth="1"/>
    <col min="8194" max="8194" width="13.85546875" style="152" customWidth="1"/>
    <col min="8195" max="8195" width="19.140625" style="152" customWidth="1"/>
    <col min="8196" max="8196" width="17.5703125" style="152" customWidth="1"/>
    <col min="8197" max="8197" width="14.7109375" style="152" customWidth="1"/>
    <col min="8198" max="8447" width="8.140625" style="152"/>
    <col min="8448" max="8448" width="8.7109375" style="152" customWidth="1"/>
    <col min="8449" max="8449" width="31.5703125" style="152" customWidth="1"/>
    <col min="8450" max="8450" width="13.85546875" style="152" customWidth="1"/>
    <col min="8451" max="8451" width="19.140625" style="152" customWidth="1"/>
    <col min="8452" max="8452" width="17.5703125" style="152" customWidth="1"/>
    <col min="8453" max="8453" width="14.7109375" style="152" customWidth="1"/>
    <col min="8454" max="8703" width="8.140625" style="152"/>
    <col min="8704" max="8704" width="8.7109375" style="152" customWidth="1"/>
    <col min="8705" max="8705" width="31.5703125" style="152" customWidth="1"/>
    <col min="8706" max="8706" width="13.85546875" style="152" customWidth="1"/>
    <col min="8707" max="8707" width="19.140625" style="152" customWidth="1"/>
    <col min="8708" max="8708" width="17.5703125" style="152" customWidth="1"/>
    <col min="8709" max="8709" width="14.7109375" style="152" customWidth="1"/>
    <col min="8710" max="8959" width="8.140625" style="152"/>
    <col min="8960" max="8960" width="8.7109375" style="152" customWidth="1"/>
    <col min="8961" max="8961" width="31.5703125" style="152" customWidth="1"/>
    <col min="8962" max="8962" width="13.85546875" style="152" customWidth="1"/>
    <col min="8963" max="8963" width="19.140625" style="152" customWidth="1"/>
    <col min="8964" max="8964" width="17.5703125" style="152" customWidth="1"/>
    <col min="8965" max="8965" width="14.7109375" style="152" customWidth="1"/>
    <col min="8966" max="9215" width="8.140625" style="152"/>
    <col min="9216" max="9216" width="8.7109375" style="152" customWidth="1"/>
    <col min="9217" max="9217" width="31.5703125" style="152" customWidth="1"/>
    <col min="9218" max="9218" width="13.85546875" style="152" customWidth="1"/>
    <col min="9219" max="9219" width="19.140625" style="152" customWidth="1"/>
    <col min="9220" max="9220" width="17.5703125" style="152" customWidth="1"/>
    <col min="9221" max="9221" width="14.7109375" style="152" customWidth="1"/>
    <col min="9222" max="9471" width="8.140625" style="152"/>
    <col min="9472" max="9472" width="8.7109375" style="152" customWidth="1"/>
    <col min="9473" max="9473" width="31.5703125" style="152" customWidth="1"/>
    <col min="9474" max="9474" width="13.85546875" style="152" customWidth="1"/>
    <col min="9475" max="9475" width="19.140625" style="152" customWidth="1"/>
    <col min="9476" max="9476" width="17.5703125" style="152" customWidth="1"/>
    <col min="9477" max="9477" width="14.7109375" style="152" customWidth="1"/>
    <col min="9478" max="9727" width="8.140625" style="152"/>
    <col min="9728" max="9728" width="8.7109375" style="152" customWidth="1"/>
    <col min="9729" max="9729" width="31.5703125" style="152" customWidth="1"/>
    <col min="9730" max="9730" width="13.85546875" style="152" customWidth="1"/>
    <col min="9731" max="9731" width="19.140625" style="152" customWidth="1"/>
    <col min="9732" max="9732" width="17.5703125" style="152" customWidth="1"/>
    <col min="9733" max="9733" width="14.7109375" style="152" customWidth="1"/>
    <col min="9734" max="9983" width="8.140625" style="152"/>
    <col min="9984" max="9984" width="8.7109375" style="152" customWidth="1"/>
    <col min="9985" max="9985" width="31.5703125" style="152" customWidth="1"/>
    <col min="9986" max="9986" width="13.85546875" style="152" customWidth="1"/>
    <col min="9987" max="9987" width="19.140625" style="152" customWidth="1"/>
    <col min="9988" max="9988" width="17.5703125" style="152" customWidth="1"/>
    <col min="9989" max="9989" width="14.7109375" style="152" customWidth="1"/>
    <col min="9990" max="10239" width="8.140625" style="152"/>
    <col min="10240" max="10240" width="8.7109375" style="152" customWidth="1"/>
    <col min="10241" max="10241" width="31.5703125" style="152" customWidth="1"/>
    <col min="10242" max="10242" width="13.85546875" style="152" customWidth="1"/>
    <col min="10243" max="10243" width="19.140625" style="152" customWidth="1"/>
    <col min="10244" max="10244" width="17.5703125" style="152" customWidth="1"/>
    <col min="10245" max="10245" width="14.7109375" style="152" customWidth="1"/>
    <col min="10246" max="10495" width="8.140625" style="152"/>
    <col min="10496" max="10496" width="8.7109375" style="152" customWidth="1"/>
    <col min="10497" max="10497" width="31.5703125" style="152" customWidth="1"/>
    <col min="10498" max="10498" width="13.85546875" style="152" customWidth="1"/>
    <col min="10499" max="10499" width="19.140625" style="152" customWidth="1"/>
    <col min="10500" max="10500" width="17.5703125" style="152" customWidth="1"/>
    <col min="10501" max="10501" width="14.7109375" style="152" customWidth="1"/>
    <col min="10502" max="10751" width="8.140625" style="152"/>
    <col min="10752" max="10752" width="8.7109375" style="152" customWidth="1"/>
    <col min="10753" max="10753" width="31.5703125" style="152" customWidth="1"/>
    <col min="10754" max="10754" width="13.85546875" style="152" customWidth="1"/>
    <col min="10755" max="10755" width="19.140625" style="152" customWidth="1"/>
    <col min="10756" max="10756" width="17.5703125" style="152" customWidth="1"/>
    <col min="10757" max="10757" width="14.7109375" style="152" customWidth="1"/>
    <col min="10758" max="11007" width="8.140625" style="152"/>
    <col min="11008" max="11008" width="8.7109375" style="152" customWidth="1"/>
    <col min="11009" max="11009" width="31.5703125" style="152" customWidth="1"/>
    <col min="11010" max="11010" width="13.85546875" style="152" customWidth="1"/>
    <col min="11011" max="11011" width="19.140625" style="152" customWidth="1"/>
    <col min="11012" max="11012" width="17.5703125" style="152" customWidth="1"/>
    <col min="11013" max="11013" width="14.7109375" style="152" customWidth="1"/>
    <col min="11014" max="11263" width="8.140625" style="152"/>
    <col min="11264" max="11264" width="8.7109375" style="152" customWidth="1"/>
    <col min="11265" max="11265" width="31.5703125" style="152" customWidth="1"/>
    <col min="11266" max="11266" width="13.85546875" style="152" customWidth="1"/>
    <col min="11267" max="11267" width="19.140625" style="152" customWidth="1"/>
    <col min="11268" max="11268" width="17.5703125" style="152" customWidth="1"/>
    <col min="11269" max="11269" width="14.7109375" style="152" customWidth="1"/>
    <col min="11270" max="11519" width="8.140625" style="152"/>
    <col min="11520" max="11520" width="8.7109375" style="152" customWidth="1"/>
    <col min="11521" max="11521" width="31.5703125" style="152" customWidth="1"/>
    <col min="11522" max="11522" width="13.85546875" style="152" customWidth="1"/>
    <col min="11523" max="11523" width="19.140625" style="152" customWidth="1"/>
    <col min="11524" max="11524" width="17.5703125" style="152" customWidth="1"/>
    <col min="11525" max="11525" width="14.7109375" style="152" customWidth="1"/>
    <col min="11526" max="11775" width="8.140625" style="152"/>
    <col min="11776" max="11776" width="8.7109375" style="152" customWidth="1"/>
    <col min="11777" max="11777" width="31.5703125" style="152" customWidth="1"/>
    <col min="11778" max="11778" width="13.85546875" style="152" customWidth="1"/>
    <col min="11779" max="11779" width="19.140625" style="152" customWidth="1"/>
    <col min="11780" max="11780" width="17.5703125" style="152" customWidth="1"/>
    <col min="11781" max="11781" width="14.7109375" style="152" customWidth="1"/>
    <col min="11782" max="12031" width="8.140625" style="152"/>
    <col min="12032" max="12032" width="8.7109375" style="152" customWidth="1"/>
    <col min="12033" max="12033" width="31.5703125" style="152" customWidth="1"/>
    <col min="12034" max="12034" width="13.85546875" style="152" customWidth="1"/>
    <col min="12035" max="12035" width="19.140625" style="152" customWidth="1"/>
    <col min="12036" max="12036" width="17.5703125" style="152" customWidth="1"/>
    <col min="12037" max="12037" width="14.7109375" style="152" customWidth="1"/>
    <col min="12038" max="12287" width="8.140625" style="152"/>
    <col min="12288" max="12288" width="8.7109375" style="152" customWidth="1"/>
    <col min="12289" max="12289" width="31.5703125" style="152" customWidth="1"/>
    <col min="12290" max="12290" width="13.85546875" style="152" customWidth="1"/>
    <col min="12291" max="12291" width="19.140625" style="152" customWidth="1"/>
    <col min="12292" max="12292" width="17.5703125" style="152" customWidth="1"/>
    <col min="12293" max="12293" width="14.7109375" style="152" customWidth="1"/>
    <col min="12294" max="12543" width="8.140625" style="152"/>
    <col min="12544" max="12544" width="8.7109375" style="152" customWidth="1"/>
    <col min="12545" max="12545" width="31.5703125" style="152" customWidth="1"/>
    <col min="12546" max="12546" width="13.85546875" style="152" customWidth="1"/>
    <col min="12547" max="12547" width="19.140625" style="152" customWidth="1"/>
    <col min="12548" max="12548" width="17.5703125" style="152" customWidth="1"/>
    <col min="12549" max="12549" width="14.7109375" style="152" customWidth="1"/>
    <col min="12550" max="12799" width="8.140625" style="152"/>
    <col min="12800" max="12800" width="8.7109375" style="152" customWidth="1"/>
    <col min="12801" max="12801" width="31.5703125" style="152" customWidth="1"/>
    <col min="12802" max="12802" width="13.85546875" style="152" customWidth="1"/>
    <col min="12803" max="12803" width="19.140625" style="152" customWidth="1"/>
    <col min="12804" max="12804" width="17.5703125" style="152" customWidth="1"/>
    <col min="12805" max="12805" width="14.7109375" style="152" customWidth="1"/>
    <col min="12806" max="13055" width="8.140625" style="152"/>
    <col min="13056" max="13056" width="8.7109375" style="152" customWidth="1"/>
    <col min="13057" max="13057" width="31.5703125" style="152" customWidth="1"/>
    <col min="13058" max="13058" width="13.85546875" style="152" customWidth="1"/>
    <col min="13059" max="13059" width="19.140625" style="152" customWidth="1"/>
    <col min="13060" max="13060" width="17.5703125" style="152" customWidth="1"/>
    <col min="13061" max="13061" width="14.7109375" style="152" customWidth="1"/>
    <col min="13062" max="13311" width="8.140625" style="152"/>
    <col min="13312" max="13312" width="8.7109375" style="152" customWidth="1"/>
    <col min="13313" max="13313" width="31.5703125" style="152" customWidth="1"/>
    <col min="13314" max="13314" width="13.85546875" style="152" customWidth="1"/>
    <col min="13315" max="13315" width="19.140625" style="152" customWidth="1"/>
    <col min="13316" max="13316" width="17.5703125" style="152" customWidth="1"/>
    <col min="13317" max="13317" width="14.7109375" style="152" customWidth="1"/>
    <col min="13318" max="13567" width="8.140625" style="152"/>
    <col min="13568" max="13568" width="8.7109375" style="152" customWidth="1"/>
    <col min="13569" max="13569" width="31.5703125" style="152" customWidth="1"/>
    <col min="13570" max="13570" width="13.85546875" style="152" customWidth="1"/>
    <col min="13571" max="13571" width="19.140625" style="152" customWidth="1"/>
    <col min="13572" max="13572" width="17.5703125" style="152" customWidth="1"/>
    <col min="13573" max="13573" width="14.7109375" style="152" customWidth="1"/>
    <col min="13574" max="13823" width="8.140625" style="152"/>
    <col min="13824" max="13824" width="8.7109375" style="152" customWidth="1"/>
    <col min="13825" max="13825" width="31.5703125" style="152" customWidth="1"/>
    <col min="13826" max="13826" width="13.85546875" style="152" customWidth="1"/>
    <col min="13827" max="13827" width="19.140625" style="152" customWidth="1"/>
    <col min="13828" max="13828" width="17.5703125" style="152" customWidth="1"/>
    <col min="13829" max="13829" width="14.7109375" style="152" customWidth="1"/>
    <col min="13830" max="14079" width="8.140625" style="152"/>
    <col min="14080" max="14080" width="8.7109375" style="152" customWidth="1"/>
    <col min="14081" max="14081" width="31.5703125" style="152" customWidth="1"/>
    <col min="14082" max="14082" width="13.85546875" style="152" customWidth="1"/>
    <col min="14083" max="14083" width="19.140625" style="152" customWidth="1"/>
    <col min="14084" max="14084" width="17.5703125" style="152" customWidth="1"/>
    <col min="14085" max="14085" width="14.7109375" style="152" customWidth="1"/>
    <col min="14086" max="14335" width="8.140625" style="152"/>
    <col min="14336" max="14336" width="8.7109375" style="152" customWidth="1"/>
    <col min="14337" max="14337" width="31.5703125" style="152" customWidth="1"/>
    <col min="14338" max="14338" width="13.85546875" style="152" customWidth="1"/>
    <col min="14339" max="14339" width="19.140625" style="152" customWidth="1"/>
    <col min="14340" max="14340" width="17.5703125" style="152" customWidth="1"/>
    <col min="14341" max="14341" width="14.7109375" style="152" customWidth="1"/>
    <col min="14342" max="14591" width="8.140625" style="152"/>
    <col min="14592" max="14592" width="8.7109375" style="152" customWidth="1"/>
    <col min="14593" max="14593" width="31.5703125" style="152" customWidth="1"/>
    <col min="14594" max="14594" width="13.85546875" style="152" customWidth="1"/>
    <col min="14595" max="14595" width="19.140625" style="152" customWidth="1"/>
    <col min="14596" max="14596" width="17.5703125" style="152" customWidth="1"/>
    <col min="14597" max="14597" width="14.7109375" style="152" customWidth="1"/>
    <col min="14598" max="14847" width="8.140625" style="152"/>
    <col min="14848" max="14848" width="8.7109375" style="152" customWidth="1"/>
    <col min="14849" max="14849" width="31.5703125" style="152" customWidth="1"/>
    <col min="14850" max="14850" width="13.85546875" style="152" customWidth="1"/>
    <col min="14851" max="14851" width="19.140625" style="152" customWidth="1"/>
    <col min="14852" max="14852" width="17.5703125" style="152" customWidth="1"/>
    <col min="14853" max="14853" width="14.7109375" style="152" customWidth="1"/>
    <col min="14854" max="15103" width="8.140625" style="152"/>
    <col min="15104" max="15104" width="8.7109375" style="152" customWidth="1"/>
    <col min="15105" max="15105" width="31.5703125" style="152" customWidth="1"/>
    <col min="15106" max="15106" width="13.85546875" style="152" customWidth="1"/>
    <col min="15107" max="15107" width="19.140625" style="152" customWidth="1"/>
    <col min="15108" max="15108" width="17.5703125" style="152" customWidth="1"/>
    <col min="15109" max="15109" width="14.7109375" style="152" customWidth="1"/>
    <col min="15110" max="15359" width="8.140625" style="152"/>
    <col min="15360" max="15360" width="8.7109375" style="152" customWidth="1"/>
    <col min="15361" max="15361" width="31.5703125" style="152" customWidth="1"/>
    <col min="15362" max="15362" width="13.85546875" style="152" customWidth="1"/>
    <col min="15363" max="15363" width="19.140625" style="152" customWidth="1"/>
    <col min="15364" max="15364" width="17.5703125" style="152" customWidth="1"/>
    <col min="15365" max="15365" width="14.7109375" style="152" customWidth="1"/>
    <col min="15366" max="15615" width="8.140625" style="152"/>
    <col min="15616" max="15616" width="8.7109375" style="152" customWidth="1"/>
    <col min="15617" max="15617" width="31.5703125" style="152" customWidth="1"/>
    <col min="15618" max="15618" width="13.85546875" style="152" customWidth="1"/>
    <col min="15619" max="15619" width="19.140625" style="152" customWidth="1"/>
    <col min="15620" max="15620" width="17.5703125" style="152" customWidth="1"/>
    <col min="15621" max="15621" width="14.7109375" style="152" customWidth="1"/>
    <col min="15622" max="15871" width="8.140625" style="152"/>
    <col min="15872" max="15872" width="8.7109375" style="152" customWidth="1"/>
    <col min="15873" max="15873" width="31.5703125" style="152" customWidth="1"/>
    <col min="15874" max="15874" width="13.85546875" style="152" customWidth="1"/>
    <col min="15875" max="15875" width="19.140625" style="152" customWidth="1"/>
    <col min="15876" max="15876" width="17.5703125" style="152" customWidth="1"/>
    <col min="15877" max="15877" width="14.7109375" style="152" customWidth="1"/>
    <col min="15878" max="16127" width="8.140625" style="152"/>
    <col min="16128" max="16128" width="8.7109375" style="152" customWidth="1"/>
    <col min="16129" max="16129" width="31.5703125" style="152" customWidth="1"/>
    <col min="16130" max="16130" width="13.85546875" style="152" customWidth="1"/>
    <col min="16131" max="16131" width="19.140625" style="152" customWidth="1"/>
    <col min="16132" max="16132" width="17.5703125" style="152" customWidth="1"/>
    <col min="16133" max="16133" width="14.7109375" style="152" customWidth="1"/>
    <col min="16134" max="16384" width="8.140625" style="152"/>
  </cols>
  <sheetData>
    <row r="1" spans="1:5" ht="23.25" hidden="1" customHeight="1" x14ac:dyDescent="0.25">
      <c r="A1" s="225"/>
      <c r="B1" s="225"/>
      <c r="C1" s="225"/>
      <c r="D1" s="225"/>
      <c r="E1" s="225"/>
    </row>
    <row r="2" spans="1:5" hidden="1" x14ac:dyDescent="0.25">
      <c r="A2" s="225" t="s">
        <v>214</v>
      </c>
      <c r="B2" s="225"/>
      <c r="C2" s="225"/>
      <c r="D2" s="225"/>
      <c r="E2" s="225"/>
    </row>
    <row r="3" spans="1:5" ht="15.75" customHeight="1" x14ac:dyDescent="0.25">
      <c r="A3" s="227" t="s">
        <v>258</v>
      </c>
      <c r="B3" s="227"/>
      <c r="C3" s="227"/>
      <c r="D3" s="227"/>
      <c r="E3" s="227"/>
    </row>
    <row r="4" spans="1:5" x14ac:dyDescent="0.25">
      <c r="A4" s="227" t="s">
        <v>215</v>
      </c>
      <c r="B4" s="227"/>
      <c r="C4" s="227"/>
      <c r="D4" s="227"/>
      <c r="E4" s="227"/>
    </row>
    <row r="5" spans="1:5" x14ac:dyDescent="0.25">
      <c r="A5" s="227" t="s">
        <v>216</v>
      </c>
      <c r="B5" s="227"/>
      <c r="C5" s="227"/>
      <c r="D5" s="227"/>
      <c r="E5" s="227"/>
    </row>
    <row r="6" spans="1:5" ht="26.25" customHeight="1" x14ac:dyDescent="0.25">
      <c r="A6" s="225" t="s">
        <v>217</v>
      </c>
      <c r="B6" s="225"/>
      <c r="C6" s="225"/>
      <c r="D6" s="225"/>
      <c r="E6" s="152" t="s">
        <v>298</v>
      </c>
    </row>
    <row r="7" spans="1:5" x14ac:dyDescent="0.25">
      <c r="A7" s="225"/>
      <c r="B7" s="225"/>
      <c r="C7" s="225"/>
      <c r="D7" s="225"/>
      <c r="E7" s="225"/>
    </row>
    <row r="8" spans="1:5" ht="28.5" customHeight="1" x14ac:dyDescent="0.25">
      <c r="A8" s="226" t="s">
        <v>259</v>
      </c>
      <c r="B8" s="226"/>
      <c r="C8" s="226"/>
      <c r="D8" s="226"/>
      <c r="E8" s="226"/>
    </row>
    <row r="9" spans="1:5" ht="29.25" customHeight="1" x14ac:dyDescent="0.25">
      <c r="A9" s="226" t="s">
        <v>219</v>
      </c>
      <c r="B9" s="226"/>
      <c r="C9" s="226"/>
      <c r="D9" s="226"/>
      <c r="E9" s="226"/>
    </row>
    <row r="10" spans="1:5" ht="30" customHeight="1" x14ac:dyDescent="0.25">
      <c r="A10" s="226" t="s">
        <v>220</v>
      </c>
      <c r="B10" s="226"/>
      <c r="C10" s="226"/>
      <c r="D10" s="226"/>
      <c r="E10" s="226"/>
    </row>
    <row r="11" spans="1:5" ht="30" customHeight="1" x14ac:dyDescent="0.25">
      <c r="A11" s="226" t="s">
        <v>221</v>
      </c>
      <c r="B11" s="226"/>
      <c r="C11" s="226"/>
      <c r="D11" s="226"/>
      <c r="E11" s="226"/>
    </row>
    <row r="12" spans="1:5" ht="29.25" customHeight="1" x14ac:dyDescent="0.25">
      <c r="A12" s="226" t="s">
        <v>222</v>
      </c>
      <c r="B12" s="226"/>
      <c r="C12" s="226"/>
      <c r="D12" s="226"/>
      <c r="E12" s="226"/>
    </row>
    <row r="13" spans="1:5" ht="28.5" customHeight="1" x14ac:dyDescent="0.25">
      <c r="A13" s="226" t="s">
        <v>223</v>
      </c>
      <c r="B13" s="226"/>
      <c r="C13" s="226"/>
      <c r="D13" s="226"/>
      <c r="E13" s="226"/>
    </row>
    <row r="14" spans="1:5" ht="15.75" customHeight="1" thickBot="1" x14ac:dyDescent="0.3">
      <c r="A14" s="225"/>
      <c r="B14" s="225"/>
      <c r="C14" s="225"/>
      <c r="D14" s="225"/>
      <c r="E14" s="225"/>
    </row>
    <row r="15" spans="1:5" ht="120.75" thickBot="1" x14ac:dyDescent="0.3">
      <c r="A15" s="156" t="s">
        <v>2</v>
      </c>
      <c r="B15" s="154" t="s">
        <v>225</v>
      </c>
      <c r="C15" s="154" t="s">
        <v>0</v>
      </c>
      <c r="D15" s="154" t="s">
        <v>224</v>
      </c>
      <c r="E15" s="154" t="s">
        <v>1</v>
      </c>
    </row>
    <row r="16" spans="1:5" x14ac:dyDescent="0.25">
      <c r="A16" s="229" t="s">
        <v>8</v>
      </c>
      <c r="B16" s="230"/>
      <c r="C16" s="230"/>
      <c r="D16" s="230"/>
      <c r="E16" s="172"/>
    </row>
    <row r="17" spans="1:5" ht="15" customHeight="1" x14ac:dyDescent="0.25">
      <c r="A17" s="173" t="s">
        <v>52</v>
      </c>
      <c r="B17" s="174" t="s">
        <v>21</v>
      </c>
      <c r="C17" s="175" t="s">
        <v>11</v>
      </c>
      <c r="D17" s="176">
        <v>0.14000000000000001</v>
      </c>
      <c r="E17" s="177">
        <v>2092.1</v>
      </c>
    </row>
    <row r="18" spans="1:5" ht="15" customHeight="1" x14ac:dyDescent="0.25">
      <c r="A18" s="231" t="s">
        <v>226</v>
      </c>
      <c r="B18" s="232"/>
      <c r="C18" s="232"/>
      <c r="D18" s="233"/>
      <c r="E18" s="178"/>
    </row>
    <row r="19" spans="1:5" ht="15" customHeight="1" x14ac:dyDescent="0.25">
      <c r="A19" s="173" t="s">
        <v>299</v>
      </c>
      <c r="B19" s="179">
        <v>0.4</v>
      </c>
      <c r="C19" s="175" t="s">
        <v>88</v>
      </c>
      <c r="D19" s="176">
        <f>E19/B19</f>
        <v>2686.4999999999995</v>
      </c>
      <c r="E19" s="177">
        <v>1074.5999999999999</v>
      </c>
    </row>
    <row r="20" spans="1:5" ht="15" customHeight="1" x14ac:dyDescent="0.25">
      <c r="A20" s="173" t="s">
        <v>229</v>
      </c>
      <c r="B20" s="174" t="s">
        <v>207</v>
      </c>
      <c r="C20" s="175" t="s">
        <v>12</v>
      </c>
      <c r="D20" s="176">
        <f>E20</f>
        <v>83248.08</v>
      </c>
      <c r="E20" s="177">
        <v>83248.08</v>
      </c>
    </row>
    <row r="21" spans="1:5" s="153" customFormat="1" ht="31.15" customHeight="1" x14ac:dyDescent="0.25">
      <c r="A21" s="185" t="s">
        <v>155</v>
      </c>
      <c r="B21" s="129" t="s">
        <v>22</v>
      </c>
      <c r="C21" s="129" t="s">
        <v>11</v>
      </c>
      <c r="D21" s="176">
        <f t="shared" ref="D21" si="0">E21</f>
        <v>2422.88</v>
      </c>
      <c r="E21" s="177">
        <v>2422.88</v>
      </c>
    </row>
    <row r="22" spans="1:5" ht="29.45" customHeight="1" x14ac:dyDescent="0.25">
      <c r="A22" s="173" t="s">
        <v>206</v>
      </c>
      <c r="B22" s="174" t="s">
        <v>22</v>
      </c>
      <c r="C22" s="175" t="s">
        <v>11</v>
      </c>
      <c r="D22" s="183">
        <f t="shared" ref="D22:D23" si="1">E22</f>
        <v>1353.81</v>
      </c>
      <c r="E22" s="184">
        <f>1353.81</f>
        <v>1353.81</v>
      </c>
    </row>
    <row r="23" spans="1:5" ht="30" x14ac:dyDescent="0.25">
      <c r="A23" s="173" t="s">
        <v>231</v>
      </c>
      <c r="B23" s="174" t="s">
        <v>22</v>
      </c>
      <c r="C23" s="175" t="s">
        <v>11</v>
      </c>
      <c r="D23" s="183">
        <f t="shared" si="1"/>
        <v>1541.56</v>
      </c>
      <c r="E23" s="184">
        <f>1541.56</f>
        <v>1541.56</v>
      </c>
    </row>
    <row r="24" spans="1:5" x14ac:dyDescent="0.25">
      <c r="A24" s="231" t="s">
        <v>232</v>
      </c>
      <c r="B24" s="232"/>
      <c r="C24" s="232"/>
      <c r="D24" s="233"/>
      <c r="E24" s="178"/>
    </row>
    <row r="25" spans="1:5" x14ac:dyDescent="0.25">
      <c r="A25" s="173" t="s">
        <v>300</v>
      </c>
      <c r="B25" s="180">
        <v>1</v>
      </c>
      <c r="C25" s="175" t="s">
        <v>13</v>
      </c>
      <c r="D25" s="176">
        <f t="shared" ref="D25:D51" si="2">E25/B25</f>
        <v>709.88</v>
      </c>
      <c r="E25" s="177">
        <v>709.88</v>
      </c>
    </row>
    <row r="26" spans="1:5" x14ac:dyDescent="0.25">
      <c r="A26" s="173" t="s">
        <v>301</v>
      </c>
      <c r="B26" s="180">
        <v>2</v>
      </c>
      <c r="C26" s="175" t="s">
        <v>13</v>
      </c>
      <c r="D26" s="176">
        <f t="shared" si="2"/>
        <v>502.82</v>
      </c>
      <c r="E26" s="177">
        <v>1005.64</v>
      </c>
    </row>
    <row r="27" spans="1:5" x14ac:dyDescent="0.25">
      <c r="A27" s="173" t="s">
        <v>302</v>
      </c>
      <c r="B27" s="180">
        <v>1</v>
      </c>
      <c r="C27" s="175" t="s">
        <v>13</v>
      </c>
      <c r="D27" s="176">
        <f t="shared" si="2"/>
        <v>472.78</v>
      </c>
      <c r="E27" s="177">
        <v>472.78</v>
      </c>
    </row>
    <row r="28" spans="1:5" x14ac:dyDescent="0.25">
      <c r="A28" s="173" t="s">
        <v>303</v>
      </c>
      <c r="B28" s="180">
        <v>2</v>
      </c>
      <c r="C28" s="175" t="s">
        <v>13</v>
      </c>
      <c r="D28" s="176">
        <f t="shared" si="2"/>
        <v>1194.855</v>
      </c>
      <c r="E28" s="177">
        <v>2389.71</v>
      </c>
    </row>
    <row r="29" spans="1:5" x14ac:dyDescent="0.25">
      <c r="A29" s="173" t="s">
        <v>194</v>
      </c>
      <c r="B29" s="180">
        <v>1</v>
      </c>
      <c r="C29" s="175" t="s">
        <v>13</v>
      </c>
      <c r="D29" s="176">
        <f t="shared" si="2"/>
        <v>747.52</v>
      </c>
      <c r="E29" s="177">
        <v>747.52</v>
      </c>
    </row>
    <row r="30" spans="1:5" ht="30" x14ac:dyDescent="0.25">
      <c r="A30" s="173" t="s">
        <v>304</v>
      </c>
      <c r="B30" s="180">
        <v>1</v>
      </c>
      <c r="C30" s="175" t="s">
        <v>305</v>
      </c>
      <c r="D30" s="176">
        <f t="shared" si="2"/>
        <v>257.94</v>
      </c>
      <c r="E30" s="177">
        <v>257.94</v>
      </c>
    </row>
    <row r="31" spans="1:5" x14ac:dyDescent="0.25">
      <c r="A31" s="173" t="s">
        <v>282</v>
      </c>
      <c r="B31" s="180">
        <v>3</v>
      </c>
      <c r="C31" s="175" t="s">
        <v>168</v>
      </c>
      <c r="D31" s="176">
        <f t="shared" si="2"/>
        <v>98.493333333333339</v>
      </c>
      <c r="E31" s="177">
        <v>295.48</v>
      </c>
    </row>
    <row r="32" spans="1:5" x14ac:dyDescent="0.25">
      <c r="A32" s="173" t="s">
        <v>55</v>
      </c>
      <c r="B32" s="180">
        <v>1</v>
      </c>
      <c r="C32" s="175" t="s">
        <v>14</v>
      </c>
      <c r="D32" s="176">
        <f t="shared" si="2"/>
        <v>1005.22</v>
      </c>
      <c r="E32" s="177">
        <v>1005.22</v>
      </c>
    </row>
    <row r="33" spans="1:5" x14ac:dyDescent="0.25">
      <c r="A33" s="173" t="s">
        <v>283</v>
      </c>
      <c r="B33" s="180">
        <v>1</v>
      </c>
      <c r="C33" s="175" t="s">
        <v>184</v>
      </c>
      <c r="D33" s="176">
        <f t="shared" si="2"/>
        <v>736.44</v>
      </c>
      <c r="E33" s="177">
        <v>736.44</v>
      </c>
    </row>
    <row r="34" spans="1:5" x14ac:dyDescent="0.25">
      <c r="A34" s="173" t="s">
        <v>56</v>
      </c>
      <c r="B34" s="180">
        <v>1</v>
      </c>
      <c r="C34" s="175" t="s">
        <v>15</v>
      </c>
      <c r="D34" s="176">
        <f t="shared" si="2"/>
        <v>828.19</v>
      </c>
      <c r="E34" s="177">
        <v>828.19</v>
      </c>
    </row>
    <row r="35" spans="1:5" x14ac:dyDescent="0.25">
      <c r="A35" s="173" t="s">
        <v>234</v>
      </c>
      <c r="B35" s="180">
        <v>1</v>
      </c>
      <c r="C35" s="175" t="s">
        <v>13</v>
      </c>
      <c r="D35" s="176">
        <f t="shared" si="2"/>
        <v>129.97999999999999</v>
      </c>
      <c r="E35" s="177">
        <v>129.97999999999999</v>
      </c>
    </row>
    <row r="36" spans="1:5" ht="30" x14ac:dyDescent="0.25">
      <c r="A36" s="173" t="s">
        <v>306</v>
      </c>
      <c r="B36" s="179">
        <v>0.1</v>
      </c>
      <c r="C36" s="175" t="s">
        <v>16</v>
      </c>
      <c r="D36" s="176">
        <f t="shared" si="2"/>
        <v>4020.4</v>
      </c>
      <c r="E36" s="177">
        <v>402.04</v>
      </c>
    </row>
    <row r="37" spans="1:5" x14ac:dyDescent="0.25">
      <c r="A37" s="173" t="s">
        <v>73</v>
      </c>
      <c r="B37" s="181">
        <v>0.03</v>
      </c>
      <c r="C37" s="175" t="s">
        <v>74</v>
      </c>
      <c r="D37" s="176">
        <f t="shared" si="2"/>
        <v>30197</v>
      </c>
      <c r="E37" s="177">
        <v>905.91</v>
      </c>
    </row>
    <row r="38" spans="1:5" x14ac:dyDescent="0.25">
      <c r="A38" s="173" t="s">
        <v>307</v>
      </c>
      <c r="B38" s="181">
        <v>0.01</v>
      </c>
      <c r="C38" s="175" t="s">
        <v>17</v>
      </c>
      <c r="D38" s="176">
        <f t="shared" si="2"/>
        <v>30269</v>
      </c>
      <c r="E38" s="177">
        <v>302.69</v>
      </c>
    </row>
    <row r="39" spans="1:5" x14ac:dyDescent="0.25">
      <c r="A39" s="173" t="s">
        <v>308</v>
      </c>
      <c r="B39" s="182">
        <v>0.98699999999999999</v>
      </c>
      <c r="C39" s="175" t="s">
        <v>16</v>
      </c>
      <c r="D39" s="176">
        <f t="shared" si="2"/>
        <v>1914.9949341438703</v>
      </c>
      <c r="E39" s="177">
        <v>1890.1</v>
      </c>
    </row>
    <row r="40" spans="1:5" ht="30" x14ac:dyDescent="0.25">
      <c r="A40" s="173" t="s">
        <v>57</v>
      </c>
      <c r="B40" s="181">
        <f>2*0.98</f>
        <v>1.96</v>
      </c>
      <c r="C40" s="175" t="s">
        <v>16</v>
      </c>
      <c r="D40" s="176">
        <f>E40/B40</f>
        <v>1811.7244897959183</v>
      </c>
      <c r="E40" s="177">
        <f>2*1775.49</f>
        <v>3550.98</v>
      </c>
    </row>
    <row r="41" spans="1:5" x14ac:dyDescent="0.25">
      <c r="A41" s="173" t="s">
        <v>309</v>
      </c>
      <c r="B41" s="181">
        <v>0.01</v>
      </c>
      <c r="C41" s="175" t="s">
        <v>13</v>
      </c>
      <c r="D41" s="176">
        <f t="shared" si="2"/>
        <v>30081</v>
      </c>
      <c r="E41" s="177">
        <v>300.81</v>
      </c>
    </row>
    <row r="42" spans="1:5" ht="18" customHeight="1" x14ac:dyDescent="0.25">
      <c r="A42" s="173" t="s">
        <v>310</v>
      </c>
      <c r="B42" s="180">
        <v>1</v>
      </c>
      <c r="C42" s="175" t="s">
        <v>14</v>
      </c>
      <c r="D42" s="176">
        <f t="shared" si="2"/>
        <v>611.75</v>
      </c>
      <c r="E42" s="177">
        <v>611.75</v>
      </c>
    </row>
    <row r="43" spans="1:5" x14ac:dyDescent="0.25">
      <c r="A43" s="173" t="s">
        <v>90</v>
      </c>
      <c r="B43" s="181">
        <v>0.03</v>
      </c>
      <c r="C43" s="175" t="s">
        <v>15</v>
      </c>
      <c r="D43" s="176">
        <f t="shared" si="2"/>
        <v>17738.333333333332</v>
      </c>
      <c r="E43" s="177">
        <v>532.15</v>
      </c>
    </row>
    <row r="44" spans="1:5" ht="30" x14ac:dyDescent="0.25">
      <c r="A44" s="173" t="s">
        <v>60</v>
      </c>
      <c r="B44" s="180">
        <v>3</v>
      </c>
      <c r="C44" s="175" t="s">
        <v>18</v>
      </c>
      <c r="D44" s="176">
        <f t="shared" si="2"/>
        <v>242.84333333333333</v>
      </c>
      <c r="E44" s="177">
        <v>728.53</v>
      </c>
    </row>
    <row r="45" spans="1:5" x14ac:dyDescent="0.25">
      <c r="A45" s="173" t="s">
        <v>287</v>
      </c>
      <c r="B45" s="180">
        <v>3</v>
      </c>
      <c r="C45" s="175" t="s">
        <v>168</v>
      </c>
      <c r="D45" s="176">
        <f t="shared" si="2"/>
        <v>78.88333333333334</v>
      </c>
      <c r="E45" s="177">
        <v>236.65</v>
      </c>
    </row>
    <row r="46" spans="1:5" x14ac:dyDescent="0.25">
      <c r="A46" s="173" t="s">
        <v>61</v>
      </c>
      <c r="B46" s="180">
        <v>1</v>
      </c>
      <c r="C46" s="175" t="s">
        <v>13</v>
      </c>
      <c r="D46" s="176">
        <f t="shared" si="2"/>
        <v>4474.1099999999997</v>
      </c>
      <c r="E46" s="177">
        <v>4474.1099999999997</v>
      </c>
    </row>
    <row r="47" spans="1:5" x14ac:dyDescent="0.25">
      <c r="A47" s="173" t="s">
        <v>85</v>
      </c>
      <c r="B47" s="180">
        <v>1</v>
      </c>
      <c r="C47" s="175" t="s">
        <v>14</v>
      </c>
      <c r="D47" s="176">
        <f t="shared" si="2"/>
        <v>7332.6</v>
      </c>
      <c r="E47" s="177">
        <v>7332.6</v>
      </c>
    </row>
    <row r="48" spans="1:5" x14ac:dyDescent="0.25">
      <c r="A48" s="173" t="s">
        <v>171</v>
      </c>
      <c r="B48" s="180">
        <v>1</v>
      </c>
      <c r="C48" s="175" t="s">
        <v>19</v>
      </c>
      <c r="D48" s="176">
        <f t="shared" si="2"/>
        <v>866.99</v>
      </c>
      <c r="E48" s="177">
        <v>866.99</v>
      </c>
    </row>
    <row r="49" spans="1:5" x14ac:dyDescent="0.25">
      <c r="A49" s="173" t="s">
        <v>237</v>
      </c>
      <c r="B49" s="180">
        <v>1</v>
      </c>
      <c r="C49" s="175" t="s">
        <v>19</v>
      </c>
      <c r="D49" s="176">
        <f t="shared" si="2"/>
        <v>520.64</v>
      </c>
      <c r="E49" s="177">
        <v>520.64</v>
      </c>
    </row>
    <row r="50" spans="1:5" ht="15" customHeight="1" x14ac:dyDescent="0.25">
      <c r="A50" s="173" t="s">
        <v>311</v>
      </c>
      <c r="B50" s="180">
        <v>3</v>
      </c>
      <c r="C50" s="175" t="s">
        <v>312</v>
      </c>
      <c r="D50" s="176">
        <f t="shared" si="2"/>
        <v>301.69</v>
      </c>
      <c r="E50" s="177">
        <v>905.07</v>
      </c>
    </row>
    <row r="51" spans="1:5" x14ac:dyDescent="0.25">
      <c r="A51" s="173" t="s">
        <v>64</v>
      </c>
      <c r="B51" s="180">
        <v>34</v>
      </c>
      <c r="C51" s="175" t="s">
        <v>19</v>
      </c>
      <c r="D51" s="176">
        <f t="shared" si="2"/>
        <v>296.48823529411766</v>
      </c>
      <c r="E51" s="177">
        <v>10080.6</v>
      </c>
    </row>
    <row r="52" spans="1:5" x14ac:dyDescent="0.25">
      <c r="A52" s="231" t="s">
        <v>238</v>
      </c>
      <c r="B52" s="232"/>
      <c r="C52" s="232"/>
      <c r="D52" s="233"/>
      <c r="E52" s="178"/>
    </row>
    <row r="53" spans="1:5" x14ac:dyDescent="0.25">
      <c r="A53" s="173" t="s">
        <v>313</v>
      </c>
      <c r="B53" s="181">
        <v>0.01</v>
      </c>
      <c r="C53" s="175" t="s">
        <v>72</v>
      </c>
      <c r="D53" s="176">
        <f t="shared" ref="D53:D64" si="3">E53/B53</f>
        <v>35381</v>
      </c>
      <c r="E53" s="177">
        <v>353.81</v>
      </c>
    </row>
    <row r="54" spans="1:5" ht="30" x14ac:dyDescent="0.25">
      <c r="A54" s="173" t="s">
        <v>278</v>
      </c>
      <c r="B54" s="182">
        <v>0.749</v>
      </c>
      <c r="C54" s="175" t="s">
        <v>16</v>
      </c>
      <c r="D54" s="176">
        <f t="shared" si="3"/>
        <v>2104.8331108144193</v>
      </c>
      <c r="E54" s="177">
        <v>1576.52</v>
      </c>
    </row>
    <row r="55" spans="1:5" x14ac:dyDescent="0.25">
      <c r="A55" s="173" t="s">
        <v>314</v>
      </c>
      <c r="B55" s="181">
        <v>0.06</v>
      </c>
      <c r="C55" s="175" t="s">
        <v>15</v>
      </c>
      <c r="D55" s="176">
        <f t="shared" si="3"/>
        <v>16533.666666666668</v>
      </c>
      <c r="E55" s="177">
        <v>992.02</v>
      </c>
    </row>
    <row r="56" spans="1:5" x14ac:dyDescent="0.25">
      <c r="A56" s="173" t="s">
        <v>315</v>
      </c>
      <c r="B56" s="180">
        <v>2</v>
      </c>
      <c r="C56" s="175" t="s">
        <v>82</v>
      </c>
      <c r="D56" s="176">
        <f t="shared" si="3"/>
        <v>65.754999999999995</v>
      </c>
      <c r="E56" s="177">
        <v>131.51</v>
      </c>
    </row>
    <row r="57" spans="1:5" x14ac:dyDescent="0.25">
      <c r="A57" s="173" t="s">
        <v>113</v>
      </c>
      <c r="B57" s="181">
        <v>0.02</v>
      </c>
      <c r="C57" s="175" t="s">
        <v>17</v>
      </c>
      <c r="D57" s="176">
        <f t="shared" si="3"/>
        <v>54667.499999999993</v>
      </c>
      <c r="E57" s="177">
        <v>1093.3499999999999</v>
      </c>
    </row>
    <row r="58" spans="1:5" x14ac:dyDescent="0.25">
      <c r="A58" s="173" t="s">
        <v>316</v>
      </c>
      <c r="B58" s="181">
        <v>0.02</v>
      </c>
      <c r="C58" s="175" t="s">
        <v>74</v>
      </c>
      <c r="D58" s="176">
        <f t="shared" si="3"/>
        <v>33938.5</v>
      </c>
      <c r="E58" s="177">
        <v>678.77</v>
      </c>
    </row>
    <row r="59" spans="1:5" ht="30" x14ac:dyDescent="0.25">
      <c r="A59" s="173" t="s">
        <v>65</v>
      </c>
      <c r="B59" s="182">
        <v>0.98699999999999999</v>
      </c>
      <c r="C59" s="175" t="s">
        <v>16</v>
      </c>
      <c r="D59" s="176">
        <f t="shared" si="3"/>
        <v>2011.9047619047619</v>
      </c>
      <c r="E59" s="177">
        <v>1985.75</v>
      </c>
    </row>
    <row r="60" spans="1:5" ht="30" x14ac:dyDescent="0.25">
      <c r="A60" s="173" t="s">
        <v>317</v>
      </c>
      <c r="B60" s="182">
        <v>0.98699999999999999</v>
      </c>
      <c r="C60" s="175" t="s">
        <v>16</v>
      </c>
      <c r="D60" s="176">
        <f t="shared" si="3"/>
        <v>2013.6068895643364</v>
      </c>
      <c r="E60" s="177">
        <v>1987.43</v>
      </c>
    </row>
    <row r="61" spans="1:5" ht="30" x14ac:dyDescent="0.25">
      <c r="A61" s="173" t="s">
        <v>318</v>
      </c>
      <c r="B61" s="179">
        <f>2*1.5</f>
        <v>3</v>
      </c>
      <c r="C61" s="175" t="s">
        <v>16</v>
      </c>
      <c r="D61" s="176">
        <f t="shared" si="3"/>
        <v>610.36666666666667</v>
      </c>
      <c r="E61" s="177">
        <f>2*915.55</f>
        <v>1831.1</v>
      </c>
    </row>
    <row r="62" spans="1:5" ht="30" x14ac:dyDescent="0.25">
      <c r="A62" s="173" t="s">
        <v>319</v>
      </c>
      <c r="B62" s="182">
        <v>1.232</v>
      </c>
      <c r="C62" s="175" t="s">
        <v>16</v>
      </c>
      <c r="D62" s="176">
        <f t="shared" si="3"/>
        <v>1205.1542207792209</v>
      </c>
      <c r="E62" s="177">
        <v>1484.75</v>
      </c>
    </row>
    <row r="63" spans="1:5" ht="15" customHeight="1" x14ac:dyDescent="0.25">
      <c r="A63" s="173" t="s">
        <v>320</v>
      </c>
      <c r="B63" s="179">
        <v>1.5</v>
      </c>
      <c r="C63" s="175" t="s">
        <v>200</v>
      </c>
      <c r="D63" s="176">
        <f t="shared" si="3"/>
        <v>175.95333333333335</v>
      </c>
      <c r="E63" s="177">
        <v>263.93</v>
      </c>
    </row>
    <row r="64" spans="1:5" x14ac:dyDescent="0.25">
      <c r="A64" s="173" t="s">
        <v>321</v>
      </c>
      <c r="B64" s="181">
        <v>0.01</v>
      </c>
      <c r="C64" s="175" t="s">
        <v>17</v>
      </c>
      <c r="D64" s="176">
        <f t="shared" si="3"/>
        <v>27368</v>
      </c>
      <c r="E64" s="177">
        <v>273.68</v>
      </c>
    </row>
    <row r="65" spans="1:7" ht="15" customHeight="1" x14ac:dyDescent="0.25">
      <c r="A65" s="231" t="s">
        <v>79</v>
      </c>
      <c r="B65" s="232"/>
      <c r="C65" s="232"/>
      <c r="D65" s="233"/>
      <c r="E65" s="178"/>
    </row>
    <row r="66" spans="1:7" ht="28.15" customHeight="1" thickBot="1" x14ac:dyDescent="0.3">
      <c r="A66" s="173" t="s">
        <v>81</v>
      </c>
      <c r="B66" s="174" t="s">
        <v>256</v>
      </c>
      <c r="C66" s="175" t="s">
        <v>11</v>
      </c>
      <c r="D66" s="176">
        <f>E66</f>
        <v>4387.3900000000003</v>
      </c>
      <c r="E66" s="177">
        <v>4387.3900000000003</v>
      </c>
    </row>
    <row r="67" spans="1:7" x14ac:dyDescent="0.25">
      <c r="A67" s="231" t="s">
        <v>291</v>
      </c>
      <c r="B67" s="232"/>
      <c r="C67" s="232"/>
      <c r="D67" s="233"/>
      <c r="E67" s="178"/>
      <c r="F67" s="157">
        <f>SUM(E17:E69)</f>
        <v>151524.06</v>
      </c>
      <c r="G67" s="155" t="s">
        <v>322</v>
      </c>
    </row>
    <row r="68" spans="1:7" s="161" customFormat="1" x14ac:dyDescent="0.2">
      <c r="A68" s="173" t="s">
        <v>77</v>
      </c>
      <c r="B68" s="174" t="s">
        <v>22</v>
      </c>
      <c r="C68" s="175" t="s">
        <v>11</v>
      </c>
      <c r="D68" s="176">
        <f>E68</f>
        <v>200</v>
      </c>
      <c r="E68" s="177">
        <v>200</v>
      </c>
    </row>
    <row r="69" spans="1:7" s="161" customFormat="1" ht="30" x14ac:dyDescent="0.2">
      <c r="A69" s="173" t="s">
        <v>292</v>
      </c>
      <c r="B69" s="174" t="s">
        <v>22</v>
      </c>
      <c r="C69" s="175" t="s">
        <v>11</v>
      </c>
      <c r="D69" s="176">
        <f>E69</f>
        <v>330.62</v>
      </c>
      <c r="E69" s="177">
        <v>330.62</v>
      </c>
    </row>
    <row r="70" spans="1:7" x14ac:dyDescent="0.25">
      <c r="A70" s="158" t="s">
        <v>10</v>
      </c>
      <c r="B70" s="159"/>
      <c r="C70" s="159"/>
      <c r="D70" s="159"/>
      <c r="E70" s="160"/>
    </row>
    <row r="71" spans="1:7" x14ac:dyDescent="0.25">
      <c r="A71" s="162" t="s">
        <v>69</v>
      </c>
      <c r="B71" s="163" t="s">
        <v>21</v>
      </c>
      <c r="C71" s="163" t="s">
        <v>11</v>
      </c>
      <c r="D71" s="163">
        <f>E71</f>
        <v>15152.406000000001</v>
      </c>
      <c r="E71" s="164">
        <f>SUM(E17:E69)*10%</f>
        <v>15152.406000000001</v>
      </c>
    </row>
    <row r="72" spans="1:7" ht="15.75" thickBot="1" x14ac:dyDescent="0.3">
      <c r="A72" s="234" t="s">
        <v>24</v>
      </c>
      <c r="B72" s="235"/>
      <c r="C72" s="235"/>
      <c r="D72" s="236"/>
      <c r="E72" s="186">
        <f>F67+E71</f>
        <v>166676.46599999999</v>
      </c>
    </row>
    <row r="73" spans="1:7" s="167" customFormat="1" ht="21.75" customHeight="1" x14ac:dyDescent="0.25">
      <c r="A73" s="225"/>
      <c r="B73" s="225"/>
      <c r="C73" s="225"/>
      <c r="D73" s="225"/>
      <c r="E73" s="225"/>
      <c r="F73" s="166"/>
    </row>
    <row r="74" spans="1:7" s="167" customFormat="1" ht="20.25" customHeight="1" x14ac:dyDescent="0.25">
      <c r="A74" s="225"/>
      <c r="B74" s="225"/>
      <c r="C74" s="225"/>
      <c r="D74" s="225"/>
      <c r="E74" s="225"/>
      <c r="F74" s="168"/>
    </row>
    <row r="75" spans="1:7" s="167" customFormat="1" ht="24.75" customHeight="1" x14ac:dyDescent="0.25">
      <c r="A75" s="237" t="s">
        <v>324</v>
      </c>
      <c r="B75" s="237"/>
      <c r="C75" s="237"/>
      <c r="D75" s="237"/>
      <c r="E75" s="165">
        <f>E72</f>
        <v>166676.46599999999</v>
      </c>
      <c r="F75" s="169"/>
    </row>
    <row r="76" spans="1:7" s="167" customFormat="1" ht="24" customHeight="1" x14ac:dyDescent="0.25">
      <c r="A76" s="228" t="s">
        <v>327</v>
      </c>
      <c r="B76" s="228"/>
      <c r="C76" s="228"/>
      <c r="D76" s="228"/>
      <c r="E76" s="228"/>
      <c r="F76" s="169"/>
    </row>
    <row r="77" spans="1:7" s="167" customFormat="1" ht="30.75" customHeight="1" x14ac:dyDescent="0.25">
      <c r="A77" s="237" t="s">
        <v>250</v>
      </c>
      <c r="B77" s="237"/>
      <c r="C77" s="237"/>
      <c r="D77" s="237"/>
      <c r="E77" s="237"/>
      <c r="F77" s="169"/>
    </row>
    <row r="78" spans="1:7" s="167" customFormat="1" x14ac:dyDescent="0.25">
      <c r="A78" s="237" t="s">
        <v>251</v>
      </c>
      <c r="B78" s="237"/>
      <c r="C78" s="237"/>
      <c r="D78" s="237"/>
      <c r="E78" s="237"/>
      <c r="F78" s="170"/>
    </row>
    <row r="79" spans="1:7" s="167" customFormat="1" ht="24.75" customHeight="1" x14ac:dyDescent="0.25">
      <c r="A79" s="237" t="s">
        <v>252</v>
      </c>
      <c r="B79" s="237"/>
      <c r="C79" s="237"/>
      <c r="D79" s="237"/>
      <c r="E79" s="237"/>
      <c r="F79" s="169"/>
    </row>
    <row r="80" spans="1:7" ht="18.75" customHeight="1" x14ac:dyDescent="0.25">
      <c r="A80" s="170"/>
      <c r="B80" s="170"/>
      <c r="C80" s="170"/>
      <c r="D80" s="170"/>
      <c r="E80" s="170"/>
    </row>
    <row r="81" spans="1:5" ht="24.75" customHeight="1" x14ac:dyDescent="0.25">
      <c r="A81" s="237" t="s">
        <v>323</v>
      </c>
      <c r="B81" s="237"/>
      <c r="C81" s="237"/>
      <c r="D81" s="237"/>
      <c r="E81" s="237"/>
    </row>
    <row r="82" spans="1:5" ht="15" customHeight="1" x14ac:dyDescent="0.25">
      <c r="A82" s="171" t="s">
        <v>253</v>
      </c>
      <c r="B82" s="171"/>
      <c r="C82" s="171"/>
      <c r="D82" s="171"/>
      <c r="E82" s="171"/>
    </row>
    <row r="83" spans="1:5" x14ac:dyDescent="0.25">
      <c r="A83" s="171" t="s">
        <v>325</v>
      </c>
      <c r="B83" s="171"/>
      <c r="C83" s="171"/>
      <c r="D83" s="171"/>
      <c r="E83" s="171"/>
    </row>
    <row r="84" spans="1:5" x14ac:dyDescent="0.25">
      <c r="B84" s="171"/>
      <c r="C84" s="171"/>
      <c r="D84" s="171" t="s">
        <v>26</v>
      </c>
      <c r="E84" s="171"/>
    </row>
    <row r="85" spans="1:5" ht="13.5" customHeight="1" x14ac:dyDescent="0.25">
      <c r="A85" s="225"/>
      <c r="B85" s="225"/>
      <c r="C85" s="225"/>
      <c r="D85" s="225"/>
      <c r="E85" s="225"/>
    </row>
    <row r="86" spans="1:5" x14ac:dyDescent="0.25">
      <c r="A86" s="225" t="s">
        <v>254</v>
      </c>
      <c r="B86" s="225"/>
      <c r="C86" s="225"/>
      <c r="D86" s="225"/>
      <c r="E86" s="225"/>
    </row>
    <row r="87" spans="1:5" x14ac:dyDescent="0.25">
      <c r="B87" s="225"/>
      <c r="C87" s="225"/>
      <c r="D87" s="225" t="s">
        <v>26</v>
      </c>
      <c r="E87" s="225"/>
    </row>
  </sheetData>
  <mergeCells count="33">
    <mergeCell ref="A85:E85"/>
    <mergeCell ref="A86:E86"/>
    <mergeCell ref="B87:C87"/>
    <mergeCell ref="D87:E87"/>
    <mergeCell ref="A16:D16"/>
    <mergeCell ref="A18:D18"/>
    <mergeCell ref="A24:D24"/>
    <mergeCell ref="A52:D52"/>
    <mergeCell ref="A65:D65"/>
    <mergeCell ref="A67:D67"/>
    <mergeCell ref="A72:D72"/>
    <mergeCell ref="A75:D75"/>
    <mergeCell ref="A77:E77"/>
    <mergeCell ref="A78:E78"/>
    <mergeCell ref="A79:E79"/>
    <mergeCell ref="A81:E81"/>
    <mergeCell ref="A74:E74"/>
    <mergeCell ref="A76:E76"/>
    <mergeCell ref="A10:E10"/>
    <mergeCell ref="A11:E11"/>
    <mergeCell ref="A12:E12"/>
    <mergeCell ref="A13:E13"/>
    <mergeCell ref="A14:E14"/>
    <mergeCell ref="A7:E7"/>
    <mergeCell ref="A8:E8"/>
    <mergeCell ref="A9:E9"/>
    <mergeCell ref="A5:E5"/>
    <mergeCell ref="A73:E73"/>
    <mergeCell ref="A1:E1"/>
    <mergeCell ref="A2:E2"/>
    <mergeCell ref="A4:E4"/>
    <mergeCell ref="A3:E3"/>
    <mergeCell ref="A6:D6"/>
  </mergeCells>
  <pageMargins left="0.7" right="0.7" top="0.75" bottom="0.75" header="0.3" footer="0.3"/>
  <pageSetup paperSize="9" scale="6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9</vt:i4>
      </vt:variant>
    </vt:vector>
  </HeadingPairs>
  <TitlesOfParts>
    <vt:vector size="19" baseType="lpstr">
      <vt:lpstr>Акт17</vt:lpstr>
      <vt:lpstr>Бюджет</vt:lpstr>
      <vt:lpstr>2018</vt:lpstr>
      <vt:lpstr>Акт18</vt:lpstr>
      <vt:lpstr>2019</vt:lpstr>
      <vt:lpstr>Акт19</vt:lpstr>
      <vt:lpstr>2020</vt:lpstr>
      <vt:lpstr>Акт20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Акт17!Область_печати</vt:lpstr>
      <vt:lpstr>Акт18!Область_печати</vt:lpstr>
      <vt:lpstr>Акт19!Область_печати</vt:lpstr>
      <vt:lpstr>Акт20!Область_печати</vt:lpstr>
      <vt:lpstr>акт21!Область_печати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2022-04-08T15:40:12Z</dcterms:modified>
</cp:coreProperties>
</file>